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/>
  </bookViews>
  <sheets>
    <sheet name="017_Sicepat_BANJARMASIN" sheetId="2" r:id="rId1"/>
    <sheet name="BKI032210032896" sheetId="89" r:id="rId2"/>
    <sheet name="BKI032210032946" sheetId="90" r:id="rId3"/>
    <sheet name="BKI032210032904" sheetId="37" r:id="rId4"/>
    <sheet name="BKI032210032912" sheetId="91" r:id="rId5"/>
    <sheet name="BKI032210032920" sheetId="92" r:id="rId6"/>
    <sheet name="BKI032210032953" sheetId="93" r:id="rId7"/>
    <sheet name="BKI032210032938" sheetId="95" r:id="rId8"/>
    <sheet name="BKI032210032979" sheetId="96" r:id="rId9"/>
    <sheet name="BKI032210033035" sheetId="97" r:id="rId10"/>
    <sheet name="BKI032210033043" sheetId="98" r:id="rId11"/>
    <sheet name="BKI032210033050" sheetId="99" r:id="rId12"/>
    <sheet name="BKI032210033068" sheetId="100" r:id="rId13"/>
    <sheet name="BKI032210033092" sheetId="101" r:id="rId14"/>
    <sheet name="BKI032210033084" sheetId="102" r:id="rId15"/>
    <sheet name="BKI032210033076" sheetId="103" r:id="rId16"/>
    <sheet name="BKI032210033100" sheetId="104" r:id="rId17"/>
    <sheet name="BKI032210033118" sheetId="105" r:id="rId18"/>
    <sheet name="BKI032210033126" sheetId="106" r:id="rId19"/>
    <sheet name="BKI032210033134" sheetId="107" r:id="rId20"/>
    <sheet name="BKI032210033142" sheetId="108" r:id="rId21"/>
    <sheet name="BKI032210033159" sheetId="109" r:id="rId22"/>
    <sheet name="BKI032210033167" sheetId="110" r:id="rId23"/>
    <sheet name="BKI032210033175" sheetId="111" r:id="rId24"/>
    <sheet name="BKI032210033183" sheetId="112" r:id="rId25"/>
    <sheet name="BKI032210033217" sheetId="113" r:id="rId26"/>
    <sheet name="BKI032210033191" sheetId="114" r:id="rId27"/>
    <sheet name="BKI032210033209" sheetId="115" r:id="rId28"/>
    <sheet name="BKI032210033274" sheetId="116" r:id="rId29"/>
    <sheet name="BKI032210032961" sheetId="117" r:id="rId30"/>
    <sheet name="BKI032210033027" sheetId="118" r:id="rId31"/>
    <sheet name="BKI032210033225" sheetId="119" r:id="rId32"/>
    <sheet name="BKI032210033233" sheetId="120" r:id="rId33"/>
    <sheet name="BKI032210033241" sheetId="121" r:id="rId34"/>
    <sheet name="BKI032210033258" sheetId="122" r:id="rId35"/>
    <sheet name="BKI032210032995" sheetId="123" r:id="rId36"/>
    <sheet name="BKI032210032987" sheetId="124" r:id="rId37"/>
  </sheets>
  <definedNames>
    <definedName name="_xlnm.Print_Titles" localSheetId="0">'017_Sicepat_BANJARMASIN'!$2:$17</definedName>
    <definedName name="_xlnm.Print_Titles" localSheetId="1">BKI032210032896!$2:$2</definedName>
    <definedName name="_xlnm.Print_Titles" localSheetId="3">BKI032210032904!$2:$2</definedName>
    <definedName name="_xlnm.Print_Titles" localSheetId="4">BKI032210032912!$2:$2</definedName>
    <definedName name="_xlnm.Print_Titles" localSheetId="5">BKI032210032920!$2:$2</definedName>
    <definedName name="_xlnm.Print_Titles" localSheetId="7">BKI032210032938!$2:$2</definedName>
    <definedName name="_xlnm.Print_Titles" localSheetId="2">BKI032210032946!$2:$2</definedName>
    <definedName name="_xlnm.Print_Titles" localSheetId="6">BKI032210032953!$2:$2</definedName>
    <definedName name="_xlnm.Print_Titles" localSheetId="29">BKI032210032961!$2:$2</definedName>
    <definedName name="_xlnm.Print_Titles" localSheetId="8">BKI032210032979!$2:$2</definedName>
    <definedName name="_xlnm.Print_Titles" localSheetId="36">BKI032210032987!$2:$2</definedName>
    <definedName name="_xlnm.Print_Titles" localSheetId="35">BKI032210032995!$2:$2</definedName>
    <definedName name="_xlnm.Print_Titles" localSheetId="30">BKI032210033027!$2:$2</definedName>
    <definedName name="_xlnm.Print_Titles" localSheetId="9">BKI032210033035!$2:$2</definedName>
    <definedName name="_xlnm.Print_Titles" localSheetId="10">BKI032210033043!$2:$2</definedName>
    <definedName name="_xlnm.Print_Titles" localSheetId="11">BKI032210033050!$2:$2</definedName>
    <definedName name="_xlnm.Print_Titles" localSheetId="12">BKI032210033068!$2:$2</definedName>
    <definedName name="_xlnm.Print_Titles" localSheetId="15">BKI032210033076!$2:$2</definedName>
    <definedName name="_xlnm.Print_Titles" localSheetId="14">BKI032210033084!$2:$2</definedName>
    <definedName name="_xlnm.Print_Titles" localSheetId="13">BKI032210033092!$2:$2</definedName>
    <definedName name="_xlnm.Print_Titles" localSheetId="16">BKI032210033100!$2:$2</definedName>
    <definedName name="_xlnm.Print_Titles" localSheetId="17">BKI032210033118!$2:$2</definedName>
    <definedName name="_xlnm.Print_Titles" localSheetId="18">BKI032210033126!$2:$2</definedName>
    <definedName name="_xlnm.Print_Titles" localSheetId="19">BKI032210033134!$2:$2</definedName>
    <definedName name="_xlnm.Print_Titles" localSheetId="20">BKI032210033142!$2:$2</definedName>
    <definedName name="_xlnm.Print_Titles" localSheetId="21">BKI032210033159!$2:$2</definedName>
    <definedName name="_xlnm.Print_Titles" localSheetId="22">BKI032210033167!$2:$2</definedName>
    <definedName name="_xlnm.Print_Titles" localSheetId="23">BKI032210033175!$2:$2</definedName>
    <definedName name="_xlnm.Print_Titles" localSheetId="24">BKI032210033183!$2:$2</definedName>
    <definedName name="_xlnm.Print_Titles" localSheetId="26">BKI032210033191!$2:$2</definedName>
    <definedName name="_xlnm.Print_Titles" localSheetId="27">BKI032210033209!$2:$2</definedName>
    <definedName name="_xlnm.Print_Titles" localSheetId="25">BKI032210033217!$2:$2</definedName>
    <definedName name="_xlnm.Print_Titles" localSheetId="31">BKI032210033225!$2:$2</definedName>
    <definedName name="_xlnm.Print_Titles" localSheetId="32">BKI032210033233!$2:$2</definedName>
    <definedName name="_xlnm.Print_Titles" localSheetId="33">BKI032210033241!$2:$2</definedName>
    <definedName name="_xlnm.Print_Titles" localSheetId="34">BKI032210033258!$2:$2</definedName>
    <definedName name="_xlnm.Print_Titles" localSheetId="28">BKI032210033274!$2:$2</definedName>
  </definedNames>
  <calcPr calcId="162913"/>
</workbook>
</file>

<file path=xl/calcChain.xml><?xml version="1.0" encoding="utf-8"?>
<calcChain xmlns="http://schemas.openxmlformats.org/spreadsheetml/2006/main">
  <c r="J19" i="2" l="1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18" i="2"/>
  <c r="G53" i="2" l="1"/>
  <c r="P92" i="124"/>
  <c r="P91" i="124"/>
  <c r="P90" i="124"/>
  <c r="P89" i="124"/>
  <c r="P88" i="124"/>
  <c r="P87" i="124"/>
  <c r="P86" i="124"/>
  <c r="P85" i="124"/>
  <c r="P84" i="124"/>
  <c r="P83" i="124"/>
  <c r="P82" i="124"/>
  <c r="P81" i="124"/>
  <c r="P80" i="124"/>
  <c r="P79" i="124"/>
  <c r="P78" i="124"/>
  <c r="P77" i="124"/>
  <c r="P76" i="124"/>
  <c r="P75" i="124"/>
  <c r="P74" i="124"/>
  <c r="P73" i="124"/>
  <c r="P72" i="124"/>
  <c r="P71" i="124"/>
  <c r="P70" i="124"/>
  <c r="P69" i="124"/>
  <c r="P68" i="124"/>
  <c r="P67" i="124"/>
  <c r="P66" i="124"/>
  <c r="P65" i="124"/>
  <c r="P64" i="124"/>
  <c r="P63" i="124"/>
  <c r="P62" i="124"/>
  <c r="P61" i="124"/>
  <c r="P60" i="124"/>
  <c r="P59" i="124"/>
  <c r="P58" i="124"/>
  <c r="P57" i="124"/>
  <c r="P56" i="124"/>
  <c r="P55" i="124"/>
  <c r="P54" i="124"/>
  <c r="P53" i="124"/>
  <c r="P52" i="124"/>
  <c r="P51" i="124"/>
  <c r="P50" i="124"/>
  <c r="P49" i="124"/>
  <c r="P48" i="124"/>
  <c r="P47" i="124"/>
  <c r="P46" i="124"/>
  <c r="P45" i="124"/>
  <c r="P44" i="124"/>
  <c r="P43" i="124"/>
  <c r="P42" i="124"/>
  <c r="P41" i="124"/>
  <c r="P40" i="124"/>
  <c r="P39" i="124"/>
  <c r="P38" i="124"/>
  <c r="P37" i="124"/>
  <c r="P36" i="124"/>
  <c r="P35" i="124"/>
  <c r="P34" i="124"/>
  <c r="P33" i="124"/>
  <c r="P32" i="124"/>
  <c r="P31" i="124"/>
  <c r="P30" i="124"/>
  <c r="P29" i="124"/>
  <c r="P28" i="124"/>
  <c r="P27" i="124"/>
  <c r="P26" i="124"/>
  <c r="P25" i="124"/>
  <c r="P24" i="124"/>
  <c r="P23" i="124"/>
  <c r="P22" i="124"/>
  <c r="P21" i="124"/>
  <c r="P20" i="124"/>
  <c r="P19" i="124"/>
  <c r="P18" i="124"/>
  <c r="P17" i="124"/>
  <c r="P16" i="124"/>
  <c r="P15" i="124"/>
  <c r="P14" i="124"/>
  <c r="P13" i="124"/>
  <c r="P12" i="124"/>
  <c r="P11" i="124"/>
  <c r="P10" i="124"/>
  <c r="P9" i="124"/>
  <c r="P8" i="124"/>
  <c r="P7" i="124"/>
  <c r="G52" i="2"/>
  <c r="P147" i="123"/>
  <c r="P146" i="123"/>
  <c r="P145" i="123"/>
  <c r="P144" i="123"/>
  <c r="P143" i="123"/>
  <c r="P142" i="123"/>
  <c r="P141" i="123"/>
  <c r="P140" i="123"/>
  <c r="P139" i="123"/>
  <c r="P138" i="123"/>
  <c r="P137" i="123"/>
  <c r="P136" i="123"/>
  <c r="P135" i="123"/>
  <c r="P134" i="123"/>
  <c r="P133" i="123"/>
  <c r="P132" i="123"/>
  <c r="P131" i="123"/>
  <c r="P130" i="123"/>
  <c r="P129" i="123"/>
  <c r="P128" i="123"/>
  <c r="P127" i="123"/>
  <c r="P126" i="123"/>
  <c r="P125" i="123"/>
  <c r="P124" i="123"/>
  <c r="P123" i="123"/>
  <c r="P122" i="123"/>
  <c r="P121" i="123"/>
  <c r="P120" i="123"/>
  <c r="P119" i="123"/>
  <c r="P118" i="123"/>
  <c r="P117" i="123"/>
  <c r="P116" i="123"/>
  <c r="P115" i="123"/>
  <c r="P114" i="123"/>
  <c r="P113" i="123"/>
  <c r="P112" i="123"/>
  <c r="P111" i="123"/>
  <c r="P110" i="123"/>
  <c r="P109" i="123"/>
  <c r="P108" i="123"/>
  <c r="P107" i="123"/>
  <c r="P106" i="123"/>
  <c r="P105" i="123"/>
  <c r="P104" i="123"/>
  <c r="P103" i="123"/>
  <c r="P102" i="123"/>
  <c r="P101" i="123"/>
  <c r="P100" i="123"/>
  <c r="P99" i="123"/>
  <c r="P98" i="123"/>
  <c r="P97" i="123"/>
  <c r="P96" i="123"/>
  <c r="P95" i="123"/>
  <c r="P94" i="123"/>
  <c r="P93" i="123"/>
  <c r="P92" i="123"/>
  <c r="P91" i="123"/>
  <c r="P90" i="123"/>
  <c r="P89" i="123"/>
  <c r="P88" i="123"/>
  <c r="P87" i="123"/>
  <c r="P86" i="123"/>
  <c r="P85" i="123"/>
  <c r="P84" i="123"/>
  <c r="P83" i="123"/>
  <c r="P82" i="123"/>
  <c r="P81" i="123"/>
  <c r="P80" i="123"/>
  <c r="P79" i="123"/>
  <c r="P78" i="123"/>
  <c r="P77" i="123"/>
  <c r="P76" i="123"/>
  <c r="P75" i="123"/>
  <c r="P74" i="123"/>
  <c r="P73" i="123"/>
  <c r="P72" i="123"/>
  <c r="P71" i="123"/>
  <c r="P70" i="123"/>
  <c r="P69" i="123"/>
  <c r="P68" i="123"/>
  <c r="P67" i="123"/>
  <c r="P66" i="123"/>
  <c r="P65" i="123"/>
  <c r="P64" i="123"/>
  <c r="P63" i="123"/>
  <c r="P62" i="123"/>
  <c r="P61" i="123"/>
  <c r="P60" i="123"/>
  <c r="P59" i="123"/>
  <c r="P58" i="123"/>
  <c r="P57" i="123"/>
  <c r="P56" i="123"/>
  <c r="P55" i="123"/>
  <c r="P54" i="123"/>
  <c r="P53" i="123"/>
  <c r="P52" i="123"/>
  <c r="P51" i="123"/>
  <c r="P50" i="123"/>
  <c r="P49" i="123"/>
  <c r="P48" i="123"/>
  <c r="P47" i="123"/>
  <c r="P46" i="123"/>
  <c r="P45" i="123"/>
  <c r="P44" i="123"/>
  <c r="P43" i="123"/>
  <c r="P42" i="123"/>
  <c r="P41" i="123"/>
  <c r="P40" i="123"/>
  <c r="P39" i="123"/>
  <c r="P38" i="123"/>
  <c r="P37" i="123"/>
  <c r="P36" i="123"/>
  <c r="P35" i="123"/>
  <c r="P34" i="123"/>
  <c r="P33" i="123"/>
  <c r="P32" i="123"/>
  <c r="P31" i="123"/>
  <c r="P30" i="123"/>
  <c r="P29" i="123"/>
  <c r="P28" i="123"/>
  <c r="P27" i="123"/>
  <c r="P26" i="123"/>
  <c r="P25" i="123"/>
  <c r="P24" i="123"/>
  <c r="P23" i="123"/>
  <c r="P22" i="123"/>
  <c r="P21" i="123"/>
  <c r="P20" i="123"/>
  <c r="P19" i="123"/>
  <c r="P18" i="123"/>
  <c r="P17" i="123"/>
  <c r="P16" i="123"/>
  <c r="P15" i="123"/>
  <c r="P14" i="123"/>
  <c r="P13" i="123"/>
  <c r="P12" i="123"/>
  <c r="P11" i="123"/>
  <c r="P10" i="123"/>
  <c r="P9" i="123"/>
  <c r="P8" i="123"/>
  <c r="P7" i="123"/>
  <c r="P6" i="123"/>
  <c r="P5" i="123"/>
  <c r="N269" i="124"/>
  <c r="M269" i="124"/>
  <c r="P268" i="124"/>
  <c r="P267" i="124"/>
  <c r="P266" i="124"/>
  <c r="P265" i="124"/>
  <c r="P264" i="124"/>
  <c r="P263" i="124"/>
  <c r="P262" i="124"/>
  <c r="P261" i="124"/>
  <c r="P260" i="124"/>
  <c r="P259" i="124"/>
  <c r="P258" i="124"/>
  <c r="P257" i="124"/>
  <c r="P256" i="124"/>
  <c r="P255" i="124"/>
  <c r="P254" i="124"/>
  <c r="P253" i="124"/>
  <c r="P252" i="124"/>
  <c r="P251" i="124"/>
  <c r="P250" i="124"/>
  <c r="P249" i="124"/>
  <c r="P248" i="124"/>
  <c r="P247" i="124"/>
  <c r="P246" i="124"/>
  <c r="P245" i="124"/>
  <c r="P244" i="124"/>
  <c r="P243" i="124"/>
  <c r="P242" i="124"/>
  <c r="P241" i="124"/>
  <c r="P240" i="124"/>
  <c r="P239" i="124"/>
  <c r="P238" i="124"/>
  <c r="P237" i="124"/>
  <c r="P236" i="124"/>
  <c r="P235" i="124"/>
  <c r="P234" i="124"/>
  <c r="P233" i="124"/>
  <c r="P232" i="124"/>
  <c r="P231" i="124"/>
  <c r="P230" i="124"/>
  <c r="P229" i="124"/>
  <c r="P228" i="124"/>
  <c r="P227" i="124"/>
  <c r="P226" i="124"/>
  <c r="P225" i="124"/>
  <c r="P224" i="124"/>
  <c r="P223" i="124"/>
  <c r="P222" i="124"/>
  <c r="P221" i="124"/>
  <c r="P220" i="124"/>
  <c r="P219" i="124"/>
  <c r="P218" i="124"/>
  <c r="P217" i="124"/>
  <c r="P216" i="124"/>
  <c r="P215" i="124"/>
  <c r="P214" i="124"/>
  <c r="P213" i="124"/>
  <c r="P212" i="124"/>
  <c r="P211" i="124"/>
  <c r="P210" i="124"/>
  <c r="P209" i="124"/>
  <c r="P208" i="124"/>
  <c r="P207" i="124"/>
  <c r="P206" i="124"/>
  <c r="P205" i="124"/>
  <c r="P204" i="124"/>
  <c r="P203" i="124"/>
  <c r="P202" i="124"/>
  <c r="P201" i="124"/>
  <c r="P200" i="124"/>
  <c r="P199" i="124"/>
  <c r="P198" i="124"/>
  <c r="P197" i="124"/>
  <c r="P196" i="124"/>
  <c r="P195" i="124"/>
  <c r="P194" i="124"/>
  <c r="P193" i="124"/>
  <c r="P192" i="124"/>
  <c r="P191" i="124"/>
  <c r="P190" i="124"/>
  <c r="P189" i="124"/>
  <c r="P188" i="124"/>
  <c r="P187" i="124"/>
  <c r="P186" i="124"/>
  <c r="P185" i="124"/>
  <c r="P184" i="124"/>
  <c r="P183" i="124"/>
  <c r="P182" i="124"/>
  <c r="P181" i="124"/>
  <c r="P180" i="124"/>
  <c r="P179" i="124"/>
  <c r="P178" i="124"/>
  <c r="P177" i="124"/>
  <c r="P176" i="124"/>
  <c r="P175" i="124"/>
  <c r="P174" i="124"/>
  <c r="P173" i="124"/>
  <c r="P172" i="124"/>
  <c r="P171" i="124"/>
  <c r="P170" i="124"/>
  <c r="P169" i="124"/>
  <c r="P168" i="124"/>
  <c r="P167" i="124"/>
  <c r="P166" i="124"/>
  <c r="P165" i="124"/>
  <c r="P164" i="124"/>
  <c r="P163" i="124"/>
  <c r="P162" i="124"/>
  <c r="P161" i="124"/>
  <c r="P160" i="124"/>
  <c r="P159" i="124"/>
  <c r="P158" i="124"/>
  <c r="P157" i="124"/>
  <c r="P156" i="124"/>
  <c r="P155" i="124"/>
  <c r="P154" i="124"/>
  <c r="P153" i="124"/>
  <c r="P152" i="124"/>
  <c r="P151" i="124"/>
  <c r="P150" i="124"/>
  <c r="P149" i="124"/>
  <c r="P148" i="124"/>
  <c r="P147" i="124"/>
  <c r="P146" i="124"/>
  <c r="P145" i="124"/>
  <c r="P144" i="124"/>
  <c r="P143" i="124"/>
  <c r="P142" i="124"/>
  <c r="P141" i="124"/>
  <c r="P140" i="124"/>
  <c r="P139" i="124"/>
  <c r="P138" i="124"/>
  <c r="P137" i="124"/>
  <c r="P136" i="124"/>
  <c r="P135" i="124"/>
  <c r="P134" i="124"/>
  <c r="P133" i="124"/>
  <c r="P132" i="124"/>
  <c r="P131" i="124"/>
  <c r="P130" i="124"/>
  <c r="P129" i="124"/>
  <c r="P128" i="124"/>
  <c r="P127" i="124"/>
  <c r="P126" i="124"/>
  <c r="P125" i="124"/>
  <c r="P124" i="124"/>
  <c r="P123" i="124"/>
  <c r="P122" i="124"/>
  <c r="P121" i="124"/>
  <c r="P120" i="124"/>
  <c r="P119" i="124"/>
  <c r="P118" i="124"/>
  <c r="P117" i="124"/>
  <c r="P116" i="124"/>
  <c r="P115" i="124"/>
  <c r="P114" i="124"/>
  <c r="P113" i="124"/>
  <c r="P112" i="124"/>
  <c r="P111" i="124"/>
  <c r="P110" i="124"/>
  <c r="P109" i="124"/>
  <c r="P108" i="124"/>
  <c r="P107" i="124"/>
  <c r="P106" i="124"/>
  <c r="P105" i="124"/>
  <c r="P104" i="124"/>
  <c r="P103" i="124"/>
  <c r="P102" i="124"/>
  <c r="P101" i="124"/>
  <c r="P100" i="124"/>
  <c r="P99" i="124"/>
  <c r="P98" i="124"/>
  <c r="P97" i="124"/>
  <c r="P96" i="124"/>
  <c r="P95" i="124"/>
  <c r="P94" i="124"/>
  <c r="P93" i="124"/>
  <c r="P6" i="124"/>
  <c r="P5" i="124"/>
  <c r="P4" i="124"/>
  <c r="P3" i="124"/>
  <c r="A52" i="2"/>
  <c r="A53" i="2" s="1"/>
  <c r="G47" i="2"/>
  <c r="O269" i="124" l="1"/>
  <c r="P270" i="124" s="1"/>
  <c r="P271" i="124" s="1"/>
  <c r="P273" i="124" l="1"/>
  <c r="P272" i="124"/>
  <c r="P274" i="124" l="1"/>
  <c r="G19" i="2" l="1"/>
  <c r="G18" i="2"/>
  <c r="N292" i="123" l="1"/>
  <c r="M292" i="123"/>
  <c r="P291" i="123"/>
  <c r="P290" i="123"/>
  <c r="P289" i="123"/>
  <c r="P288" i="123"/>
  <c r="P287" i="123"/>
  <c r="P286" i="123"/>
  <c r="P285" i="123"/>
  <c r="P284" i="123"/>
  <c r="P283" i="123"/>
  <c r="P282" i="123"/>
  <c r="P281" i="123"/>
  <c r="P280" i="123"/>
  <c r="P279" i="123"/>
  <c r="P278" i="123"/>
  <c r="P277" i="123"/>
  <c r="P276" i="123"/>
  <c r="P275" i="123"/>
  <c r="P274" i="123"/>
  <c r="P273" i="123"/>
  <c r="P272" i="123"/>
  <c r="P271" i="123"/>
  <c r="P270" i="123"/>
  <c r="P269" i="123"/>
  <c r="P268" i="123"/>
  <c r="P267" i="123"/>
  <c r="P266" i="123"/>
  <c r="P265" i="123"/>
  <c r="P264" i="123"/>
  <c r="P263" i="123"/>
  <c r="P262" i="123"/>
  <c r="P261" i="123"/>
  <c r="P260" i="123"/>
  <c r="P259" i="123"/>
  <c r="P258" i="123"/>
  <c r="P257" i="123"/>
  <c r="P256" i="123"/>
  <c r="P255" i="123"/>
  <c r="P254" i="123"/>
  <c r="P253" i="123"/>
  <c r="P252" i="123"/>
  <c r="P251" i="123"/>
  <c r="P250" i="123"/>
  <c r="P249" i="123"/>
  <c r="P248" i="123"/>
  <c r="P247" i="123"/>
  <c r="P246" i="123"/>
  <c r="P245" i="123"/>
  <c r="P244" i="123"/>
  <c r="P243" i="123"/>
  <c r="P242" i="123"/>
  <c r="P241" i="123"/>
  <c r="P240" i="123"/>
  <c r="P239" i="123"/>
  <c r="P238" i="123"/>
  <c r="P237" i="123"/>
  <c r="P236" i="123"/>
  <c r="P235" i="123"/>
  <c r="P234" i="123"/>
  <c r="P233" i="123"/>
  <c r="P232" i="123"/>
  <c r="P231" i="123"/>
  <c r="P230" i="123"/>
  <c r="P229" i="123"/>
  <c r="P228" i="123"/>
  <c r="P227" i="123"/>
  <c r="P226" i="123"/>
  <c r="P225" i="123"/>
  <c r="P224" i="123"/>
  <c r="P223" i="123"/>
  <c r="P222" i="123"/>
  <c r="P221" i="123"/>
  <c r="P220" i="123"/>
  <c r="P219" i="123"/>
  <c r="P218" i="123"/>
  <c r="P217" i="123"/>
  <c r="P216" i="123"/>
  <c r="P215" i="123"/>
  <c r="P214" i="123"/>
  <c r="P213" i="123"/>
  <c r="P212" i="123"/>
  <c r="P211" i="123"/>
  <c r="P210" i="123"/>
  <c r="P209" i="123"/>
  <c r="P208" i="123"/>
  <c r="P207" i="123"/>
  <c r="P206" i="123"/>
  <c r="P205" i="123"/>
  <c r="P204" i="123"/>
  <c r="P203" i="123"/>
  <c r="P202" i="123"/>
  <c r="P201" i="123"/>
  <c r="P200" i="123"/>
  <c r="P199" i="123"/>
  <c r="P198" i="123"/>
  <c r="P197" i="123"/>
  <c r="P196" i="123"/>
  <c r="P195" i="123"/>
  <c r="P194" i="123"/>
  <c r="P193" i="123"/>
  <c r="P192" i="123"/>
  <c r="P191" i="123"/>
  <c r="P190" i="123"/>
  <c r="P189" i="123"/>
  <c r="P188" i="123"/>
  <c r="P187" i="123"/>
  <c r="P186" i="123"/>
  <c r="P185" i="123"/>
  <c r="P184" i="123"/>
  <c r="P183" i="123"/>
  <c r="P182" i="123"/>
  <c r="P181" i="123"/>
  <c r="P180" i="123"/>
  <c r="P179" i="123"/>
  <c r="P178" i="123"/>
  <c r="P177" i="123"/>
  <c r="P176" i="123"/>
  <c r="P175" i="123"/>
  <c r="P174" i="123"/>
  <c r="P173" i="123"/>
  <c r="P172" i="123"/>
  <c r="P171" i="123"/>
  <c r="P170" i="123"/>
  <c r="P169" i="123"/>
  <c r="P168" i="123"/>
  <c r="P167" i="123"/>
  <c r="P166" i="123"/>
  <c r="P165" i="123"/>
  <c r="P164" i="123"/>
  <c r="P163" i="123"/>
  <c r="P162" i="123"/>
  <c r="P161" i="123"/>
  <c r="P160" i="123"/>
  <c r="P159" i="123"/>
  <c r="P158" i="123"/>
  <c r="P157" i="123"/>
  <c r="P156" i="123"/>
  <c r="P155" i="123"/>
  <c r="P154" i="123"/>
  <c r="P153" i="123"/>
  <c r="P152" i="123"/>
  <c r="P151" i="123"/>
  <c r="P150" i="123"/>
  <c r="P149" i="123"/>
  <c r="P148" i="123"/>
  <c r="P4" i="123"/>
  <c r="P3" i="123"/>
  <c r="N48" i="122"/>
  <c r="G51" i="2" s="1"/>
  <c r="M48" i="122"/>
  <c r="P47" i="122"/>
  <c r="P46" i="122"/>
  <c r="P45" i="122"/>
  <c r="P44" i="122"/>
  <c r="P43" i="122"/>
  <c r="P42" i="122"/>
  <c r="P41" i="122"/>
  <c r="P40" i="122"/>
  <c r="P39" i="122"/>
  <c r="P38" i="122"/>
  <c r="P37" i="122"/>
  <c r="P36" i="122"/>
  <c r="P35" i="122"/>
  <c r="P34" i="122"/>
  <c r="P33" i="122"/>
  <c r="P32" i="122"/>
  <c r="P31" i="122"/>
  <c r="P30" i="122"/>
  <c r="P29" i="122"/>
  <c r="P28" i="122"/>
  <c r="P27" i="122"/>
  <c r="P26" i="122"/>
  <c r="P25" i="122"/>
  <c r="P24" i="122"/>
  <c r="P23" i="122"/>
  <c r="P22" i="122"/>
  <c r="P21" i="122"/>
  <c r="P20" i="122"/>
  <c r="P19" i="122"/>
  <c r="P18" i="122"/>
  <c r="P17" i="122"/>
  <c r="P16" i="122"/>
  <c r="P15" i="122"/>
  <c r="P14" i="122"/>
  <c r="P13" i="122"/>
  <c r="P12" i="122"/>
  <c r="P11" i="122"/>
  <c r="P10" i="122"/>
  <c r="P9" i="122"/>
  <c r="P8" i="122"/>
  <c r="P7" i="122"/>
  <c r="P6" i="122"/>
  <c r="P5" i="122"/>
  <c r="P4" i="122"/>
  <c r="P3" i="122"/>
  <c r="G48" i="2"/>
  <c r="G45" i="2"/>
  <c r="N5" i="121"/>
  <c r="G50" i="2" s="1"/>
  <c r="M5" i="121"/>
  <c r="P4" i="121"/>
  <c r="P3" i="121"/>
  <c r="N85" i="120"/>
  <c r="G49" i="2" s="1"/>
  <c r="M85" i="120"/>
  <c r="P84" i="120"/>
  <c r="P83" i="120"/>
  <c r="P82" i="120"/>
  <c r="P81" i="120"/>
  <c r="P80" i="120"/>
  <c r="P79" i="120"/>
  <c r="P78" i="120"/>
  <c r="P77" i="120"/>
  <c r="P76" i="120"/>
  <c r="P75" i="120"/>
  <c r="P74" i="120"/>
  <c r="P73" i="120"/>
  <c r="P72" i="120"/>
  <c r="P71" i="120"/>
  <c r="P70" i="120"/>
  <c r="P69" i="120"/>
  <c r="P68" i="120"/>
  <c r="P67" i="120"/>
  <c r="P66" i="120"/>
  <c r="P65" i="120"/>
  <c r="P64" i="120"/>
  <c r="P63" i="120"/>
  <c r="P62" i="120"/>
  <c r="P61" i="120"/>
  <c r="P60" i="120"/>
  <c r="P59" i="120"/>
  <c r="P58" i="120"/>
  <c r="P57" i="120"/>
  <c r="P56" i="120"/>
  <c r="P55" i="120"/>
  <c r="P54" i="120"/>
  <c r="P53" i="120"/>
  <c r="P52" i="120"/>
  <c r="P51" i="120"/>
  <c r="P50" i="120"/>
  <c r="P49" i="120"/>
  <c r="P48" i="120"/>
  <c r="P47" i="120"/>
  <c r="P46" i="120"/>
  <c r="P45" i="120"/>
  <c r="P44" i="120"/>
  <c r="P43" i="120"/>
  <c r="P42" i="120"/>
  <c r="P41" i="120"/>
  <c r="P40" i="120"/>
  <c r="P39" i="120"/>
  <c r="P38" i="120"/>
  <c r="P37" i="120"/>
  <c r="P36" i="120"/>
  <c r="P35" i="120"/>
  <c r="P34" i="120"/>
  <c r="P33" i="120"/>
  <c r="P32" i="120"/>
  <c r="P31" i="120"/>
  <c r="P30" i="120"/>
  <c r="P29" i="120"/>
  <c r="P28" i="120"/>
  <c r="P27" i="120"/>
  <c r="P26" i="120"/>
  <c r="P25" i="120"/>
  <c r="P24" i="120"/>
  <c r="P23" i="120"/>
  <c r="P22" i="120"/>
  <c r="P21" i="120"/>
  <c r="P20" i="120"/>
  <c r="P19" i="120"/>
  <c r="P18" i="120"/>
  <c r="P17" i="120"/>
  <c r="P16" i="120"/>
  <c r="P15" i="120"/>
  <c r="P14" i="120"/>
  <c r="P13" i="120"/>
  <c r="P12" i="120"/>
  <c r="P11" i="120"/>
  <c r="P10" i="120"/>
  <c r="P9" i="120"/>
  <c r="P8" i="120"/>
  <c r="P7" i="120"/>
  <c r="P6" i="120"/>
  <c r="P5" i="120"/>
  <c r="P4" i="120"/>
  <c r="P3" i="120"/>
  <c r="N88" i="119"/>
  <c r="M88" i="119"/>
  <c r="P87" i="119"/>
  <c r="P86" i="119"/>
  <c r="P85" i="119"/>
  <c r="P84" i="119"/>
  <c r="P83" i="119"/>
  <c r="P82" i="119"/>
  <c r="P81" i="119"/>
  <c r="P80" i="119"/>
  <c r="P79" i="119"/>
  <c r="P78" i="119"/>
  <c r="P77" i="119"/>
  <c r="P76" i="119"/>
  <c r="P75" i="119"/>
  <c r="P74" i="119"/>
  <c r="P73" i="119"/>
  <c r="P72" i="119"/>
  <c r="P71" i="119"/>
  <c r="P70" i="119"/>
  <c r="P69" i="119"/>
  <c r="P68" i="119"/>
  <c r="P67" i="119"/>
  <c r="P66" i="119"/>
  <c r="P65" i="119"/>
  <c r="P64" i="119"/>
  <c r="P63" i="119"/>
  <c r="P62" i="119"/>
  <c r="P61" i="119"/>
  <c r="P60" i="119"/>
  <c r="P59" i="119"/>
  <c r="P58" i="119"/>
  <c r="P57" i="119"/>
  <c r="P56" i="119"/>
  <c r="P55" i="119"/>
  <c r="P54" i="119"/>
  <c r="P53" i="119"/>
  <c r="P52" i="119"/>
  <c r="P51" i="119"/>
  <c r="P50" i="119"/>
  <c r="P49" i="119"/>
  <c r="P48" i="119"/>
  <c r="P47" i="119"/>
  <c r="P46" i="119"/>
  <c r="P45" i="119"/>
  <c r="P44" i="119"/>
  <c r="P43" i="119"/>
  <c r="P42" i="119"/>
  <c r="P41" i="119"/>
  <c r="P40" i="119"/>
  <c r="P39" i="119"/>
  <c r="P38" i="119"/>
  <c r="P37" i="119"/>
  <c r="P36" i="119"/>
  <c r="P35" i="119"/>
  <c r="P34" i="119"/>
  <c r="P33" i="119"/>
  <c r="P32" i="119"/>
  <c r="P31" i="119"/>
  <c r="P30" i="119"/>
  <c r="P29" i="119"/>
  <c r="P28" i="119"/>
  <c r="P27" i="119"/>
  <c r="P26" i="119"/>
  <c r="P25" i="119"/>
  <c r="P24" i="119"/>
  <c r="P23" i="119"/>
  <c r="P22" i="119"/>
  <c r="P21" i="119"/>
  <c r="P20" i="119"/>
  <c r="P19" i="119"/>
  <c r="P18" i="119"/>
  <c r="P17" i="119"/>
  <c r="P16" i="119"/>
  <c r="P15" i="119"/>
  <c r="P14" i="119"/>
  <c r="P13" i="119"/>
  <c r="P12" i="119"/>
  <c r="P11" i="119"/>
  <c r="P10" i="119"/>
  <c r="P9" i="119"/>
  <c r="P8" i="119"/>
  <c r="P7" i="119"/>
  <c r="P6" i="119"/>
  <c r="P5" i="119"/>
  <c r="P4" i="119"/>
  <c r="P3" i="119"/>
  <c r="N223" i="118"/>
  <c r="M223" i="118"/>
  <c r="P222" i="118"/>
  <c r="P221" i="118"/>
  <c r="P220" i="118"/>
  <c r="P219" i="118"/>
  <c r="P218" i="118"/>
  <c r="P217" i="118"/>
  <c r="P216" i="118"/>
  <c r="P215" i="118"/>
  <c r="P214" i="118"/>
  <c r="P213" i="118"/>
  <c r="P212" i="118"/>
  <c r="P211" i="118"/>
  <c r="P210" i="118"/>
  <c r="P209" i="118"/>
  <c r="P208" i="118"/>
  <c r="P207" i="118"/>
  <c r="P206" i="118"/>
  <c r="P205" i="118"/>
  <c r="P204" i="118"/>
  <c r="P203" i="118"/>
  <c r="P202" i="118"/>
  <c r="P201" i="118"/>
  <c r="P200" i="118"/>
  <c r="P199" i="118"/>
  <c r="P198" i="118"/>
  <c r="P197" i="118"/>
  <c r="P196" i="118"/>
  <c r="P195" i="118"/>
  <c r="P194" i="118"/>
  <c r="P193" i="118"/>
  <c r="P192" i="118"/>
  <c r="P191" i="118"/>
  <c r="P190" i="118"/>
  <c r="P189" i="118"/>
  <c r="P188" i="118"/>
  <c r="P187" i="118"/>
  <c r="P186" i="118"/>
  <c r="P185" i="118"/>
  <c r="P184" i="118"/>
  <c r="P183" i="118"/>
  <c r="P182" i="118"/>
  <c r="P181" i="118"/>
  <c r="P180" i="118"/>
  <c r="P179" i="118"/>
  <c r="P178" i="118"/>
  <c r="P177" i="118"/>
  <c r="P176" i="118"/>
  <c r="P175" i="118"/>
  <c r="P174" i="118"/>
  <c r="P173" i="118"/>
  <c r="P172" i="118"/>
  <c r="P171" i="118"/>
  <c r="P170" i="118"/>
  <c r="P169" i="118"/>
  <c r="P168" i="118"/>
  <c r="P167" i="118"/>
  <c r="P166" i="118"/>
  <c r="P165" i="118"/>
  <c r="P164" i="118"/>
  <c r="P163" i="118"/>
  <c r="P162" i="118"/>
  <c r="P161" i="118"/>
  <c r="P160" i="118"/>
  <c r="P159" i="118"/>
  <c r="P158" i="118"/>
  <c r="P157" i="118"/>
  <c r="P156" i="118"/>
  <c r="P155" i="118"/>
  <c r="P154" i="118"/>
  <c r="P153" i="118"/>
  <c r="P152" i="118"/>
  <c r="P151" i="118"/>
  <c r="P150" i="118"/>
  <c r="P149" i="118"/>
  <c r="P148" i="118"/>
  <c r="P147" i="118"/>
  <c r="P146" i="118"/>
  <c r="P145" i="118"/>
  <c r="P144" i="118"/>
  <c r="P143" i="118"/>
  <c r="P142" i="118"/>
  <c r="P141" i="118"/>
  <c r="P140" i="118"/>
  <c r="P139" i="118"/>
  <c r="P138" i="118"/>
  <c r="P137" i="118"/>
  <c r="P136" i="118"/>
  <c r="P135" i="118"/>
  <c r="P134" i="118"/>
  <c r="P133" i="118"/>
  <c r="P132" i="118"/>
  <c r="P131" i="118"/>
  <c r="P130" i="118"/>
  <c r="P129" i="118"/>
  <c r="P128" i="118"/>
  <c r="P127" i="118"/>
  <c r="P126" i="118"/>
  <c r="P125" i="118"/>
  <c r="P124" i="118"/>
  <c r="P123" i="118"/>
  <c r="P122" i="118"/>
  <c r="P121" i="118"/>
  <c r="P120" i="118"/>
  <c r="P119" i="118"/>
  <c r="P118" i="118"/>
  <c r="P117" i="118"/>
  <c r="P116" i="118"/>
  <c r="P115" i="118"/>
  <c r="P114" i="118"/>
  <c r="P113" i="118"/>
  <c r="P112" i="118"/>
  <c r="P111" i="118"/>
  <c r="P110" i="118"/>
  <c r="P109" i="118"/>
  <c r="P108" i="118"/>
  <c r="P107" i="118"/>
  <c r="P106" i="118"/>
  <c r="P105" i="118"/>
  <c r="P104" i="118"/>
  <c r="P103" i="118"/>
  <c r="P102" i="118"/>
  <c r="P101" i="118"/>
  <c r="P100" i="118"/>
  <c r="P99" i="118"/>
  <c r="P98" i="118"/>
  <c r="P97" i="118"/>
  <c r="P96" i="118"/>
  <c r="P95" i="118"/>
  <c r="P94" i="118"/>
  <c r="P93" i="118"/>
  <c r="P92" i="118"/>
  <c r="P91" i="118"/>
  <c r="P90" i="118"/>
  <c r="P89" i="118"/>
  <c r="P88" i="118"/>
  <c r="P87" i="118"/>
  <c r="P86" i="118"/>
  <c r="P85" i="118"/>
  <c r="P84" i="118"/>
  <c r="P83" i="118"/>
  <c r="P82" i="118"/>
  <c r="P81" i="118"/>
  <c r="P80" i="118"/>
  <c r="P79" i="118"/>
  <c r="P78" i="118"/>
  <c r="P77" i="118"/>
  <c r="P76" i="118"/>
  <c r="P75" i="118"/>
  <c r="P74" i="118"/>
  <c r="P73" i="118"/>
  <c r="P72" i="118"/>
  <c r="P71" i="118"/>
  <c r="P70" i="118"/>
  <c r="P69" i="118"/>
  <c r="P68" i="118"/>
  <c r="P67" i="118"/>
  <c r="P66" i="118"/>
  <c r="P65" i="118"/>
  <c r="P64" i="118"/>
  <c r="P63" i="118"/>
  <c r="P62" i="118"/>
  <c r="P61" i="118"/>
  <c r="P60" i="118"/>
  <c r="P59" i="118"/>
  <c r="P58" i="118"/>
  <c r="P57" i="118"/>
  <c r="P56" i="118"/>
  <c r="P55" i="118"/>
  <c r="P54" i="118"/>
  <c r="P53" i="118"/>
  <c r="P52" i="118"/>
  <c r="P51" i="118"/>
  <c r="P50" i="118"/>
  <c r="P49" i="118"/>
  <c r="P48" i="118"/>
  <c r="P47" i="118"/>
  <c r="P46" i="118"/>
  <c r="P45" i="118"/>
  <c r="P44" i="118"/>
  <c r="P43" i="118"/>
  <c r="P42" i="118"/>
  <c r="P41" i="118"/>
  <c r="P40" i="118"/>
  <c r="P39" i="118"/>
  <c r="P38" i="118"/>
  <c r="P37" i="118"/>
  <c r="P36" i="118"/>
  <c r="P35" i="118"/>
  <c r="P34" i="118"/>
  <c r="P33" i="118"/>
  <c r="P32" i="118"/>
  <c r="P31" i="118"/>
  <c r="P30" i="118"/>
  <c r="P29" i="118"/>
  <c r="P28" i="118"/>
  <c r="P27" i="118"/>
  <c r="P26" i="118"/>
  <c r="P25" i="118"/>
  <c r="P24" i="118"/>
  <c r="P23" i="118"/>
  <c r="P22" i="118"/>
  <c r="P21" i="118"/>
  <c r="P20" i="118"/>
  <c r="P19" i="118"/>
  <c r="P18" i="118"/>
  <c r="P17" i="118"/>
  <c r="P16" i="118"/>
  <c r="P15" i="118"/>
  <c r="P14" i="118"/>
  <c r="P13" i="118"/>
  <c r="P12" i="118"/>
  <c r="P11" i="118"/>
  <c r="P10" i="118"/>
  <c r="P9" i="118"/>
  <c r="P8" i="118"/>
  <c r="P7" i="118"/>
  <c r="P6" i="118"/>
  <c r="P5" i="118"/>
  <c r="P4" i="118"/>
  <c r="P3" i="118"/>
  <c r="N133" i="117"/>
  <c r="G46" i="2" s="1"/>
  <c r="M133" i="117"/>
  <c r="P132" i="117"/>
  <c r="P131" i="117"/>
  <c r="P130" i="117"/>
  <c r="P129" i="117"/>
  <c r="P128" i="117"/>
  <c r="P127" i="117"/>
  <c r="P126" i="117"/>
  <c r="P125" i="117"/>
  <c r="P124" i="117"/>
  <c r="P123" i="117"/>
  <c r="P122" i="117"/>
  <c r="P121" i="117"/>
  <c r="P120" i="117"/>
  <c r="P119" i="117"/>
  <c r="P118" i="117"/>
  <c r="P117" i="117"/>
  <c r="P116" i="117"/>
  <c r="P115" i="117"/>
  <c r="P114" i="117"/>
  <c r="P113" i="117"/>
  <c r="P112" i="117"/>
  <c r="P111" i="117"/>
  <c r="P110" i="117"/>
  <c r="P109" i="117"/>
  <c r="P108" i="117"/>
  <c r="P107" i="117"/>
  <c r="P106" i="117"/>
  <c r="P105" i="117"/>
  <c r="P104" i="117"/>
  <c r="P103" i="117"/>
  <c r="P102" i="117"/>
  <c r="P101" i="117"/>
  <c r="P100" i="117"/>
  <c r="P99" i="117"/>
  <c r="P98" i="117"/>
  <c r="P97" i="117"/>
  <c r="P96" i="117"/>
  <c r="P95" i="117"/>
  <c r="P94" i="117"/>
  <c r="P93" i="117"/>
  <c r="P92" i="117"/>
  <c r="P91" i="117"/>
  <c r="P90" i="117"/>
  <c r="P89" i="117"/>
  <c r="P88" i="117"/>
  <c r="P87" i="117"/>
  <c r="P86" i="117"/>
  <c r="P85" i="117"/>
  <c r="P84" i="117"/>
  <c r="P83" i="117"/>
  <c r="P82" i="117"/>
  <c r="P81" i="117"/>
  <c r="P80" i="117"/>
  <c r="P79" i="117"/>
  <c r="P78" i="117"/>
  <c r="P77" i="117"/>
  <c r="P76" i="117"/>
  <c r="P75" i="117"/>
  <c r="P74" i="117"/>
  <c r="P73" i="117"/>
  <c r="P72" i="117"/>
  <c r="P71" i="117"/>
  <c r="P70" i="117"/>
  <c r="P69" i="117"/>
  <c r="P68" i="117"/>
  <c r="P67" i="117"/>
  <c r="P66" i="117"/>
  <c r="P65" i="117"/>
  <c r="P64" i="117"/>
  <c r="P63" i="117"/>
  <c r="P62" i="117"/>
  <c r="P61" i="117"/>
  <c r="P60" i="117"/>
  <c r="P59" i="117"/>
  <c r="P58" i="117"/>
  <c r="P57" i="117"/>
  <c r="P56" i="117"/>
  <c r="P55" i="117"/>
  <c r="P54" i="117"/>
  <c r="P53" i="117"/>
  <c r="P52" i="117"/>
  <c r="P51" i="117"/>
  <c r="P50" i="117"/>
  <c r="P49" i="117"/>
  <c r="P48" i="117"/>
  <c r="P47" i="117"/>
  <c r="P46" i="117"/>
  <c r="P45" i="117"/>
  <c r="P44" i="117"/>
  <c r="P43" i="117"/>
  <c r="P42" i="117"/>
  <c r="P41" i="117"/>
  <c r="P40" i="117"/>
  <c r="P39" i="117"/>
  <c r="P38" i="117"/>
  <c r="P37" i="117"/>
  <c r="P36" i="117"/>
  <c r="P35" i="117"/>
  <c r="P34" i="117"/>
  <c r="P33" i="117"/>
  <c r="P32" i="117"/>
  <c r="P31" i="117"/>
  <c r="P30" i="117"/>
  <c r="P29" i="117"/>
  <c r="P28" i="117"/>
  <c r="P27" i="117"/>
  <c r="P26" i="117"/>
  <c r="P25" i="117"/>
  <c r="P24" i="117"/>
  <c r="P23" i="117"/>
  <c r="P22" i="117"/>
  <c r="P21" i="117"/>
  <c r="P20" i="117"/>
  <c r="P19" i="117"/>
  <c r="P18" i="117"/>
  <c r="P17" i="117"/>
  <c r="P16" i="117"/>
  <c r="P15" i="117"/>
  <c r="P14" i="117"/>
  <c r="P13" i="117"/>
  <c r="P12" i="117"/>
  <c r="P11" i="117"/>
  <c r="P10" i="117"/>
  <c r="P9" i="117"/>
  <c r="P8" i="117"/>
  <c r="P7" i="117"/>
  <c r="P6" i="117"/>
  <c r="P5" i="117"/>
  <c r="P4" i="117"/>
  <c r="P3" i="117"/>
  <c r="N13" i="116"/>
  <c r="M13" i="116"/>
  <c r="P12" i="116"/>
  <c r="P11" i="116"/>
  <c r="P10" i="116"/>
  <c r="P9" i="116"/>
  <c r="P8" i="116"/>
  <c r="P7" i="116"/>
  <c r="P6" i="116"/>
  <c r="P5" i="116"/>
  <c r="P4" i="116"/>
  <c r="P3" i="116"/>
  <c r="G43" i="2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G41" i="2"/>
  <c r="P96" i="111"/>
  <c r="P95" i="111"/>
  <c r="P94" i="111"/>
  <c r="P93" i="111"/>
  <c r="P92" i="111"/>
  <c r="P91" i="111"/>
  <c r="P90" i="111"/>
  <c r="P89" i="111"/>
  <c r="P88" i="111"/>
  <c r="P87" i="111"/>
  <c r="P86" i="111"/>
  <c r="P85" i="111"/>
  <c r="P84" i="111"/>
  <c r="P83" i="111"/>
  <c r="P82" i="111"/>
  <c r="P81" i="111"/>
  <c r="P80" i="111"/>
  <c r="P79" i="111"/>
  <c r="P78" i="111"/>
  <c r="P77" i="111"/>
  <c r="P76" i="111"/>
  <c r="P75" i="111"/>
  <c r="P74" i="111"/>
  <c r="P73" i="111"/>
  <c r="P72" i="111"/>
  <c r="P71" i="111"/>
  <c r="P70" i="111"/>
  <c r="P69" i="111"/>
  <c r="P68" i="111"/>
  <c r="P67" i="111"/>
  <c r="P66" i="111"/>
  <c r="P65" i="111"/>
  <c r="P64" i="111"/>
  <c r="P63" i="111"/>
  <c r="P62" i="111"/>
  <c r="P61" i="111"/>
  <c r="P60" i="111"/>
  <c r="P59" i="111"/>
  <c r="P58" i="111"/>
  <c r="P57" i="111"/>
  <c r="P56" i="111"/>
  <c r="P55" i="111"/>
  <c r="P54" i="111"/>
  <c r="P53" i="111"/>
  <c r="P52" i="111"/>
  <c r="P51" i="111"/>
  <c r="P50" i="111"/>
  <c r="P49" i="111"/>
  <c r="P48" i="111"/>
  <c r="P47" i="111"/>
  <c r="P46" i="111"/>
  <c r="P45" i="111"/>
  <c r="P44" i="111"/>
  <c r="P43" i="111"/>
  <c r="P42" i="111"/>
  <c r="P41" i="111"/>
  <c r="P40" i="111"/>
  <c r="P39" i="111"/>
  <c r="P38" i="111"/>
  <c r="P37" i="111"/>
  <c r="P36" i="111"/>
  <c r="P35" i="111"/>
  <c r="P34" i="111"/>
  <c r="P33" i="111"/>
  <c r="P32" i="111"/>
  <c r="P31" i="111"/>
  <c r="P30" i="111"/>
  <c r="P29" i="111"/>
  <c r="P28" i="111"/>
  <c r="P27" i="111"/>
  <c r="P26" i="111"/>
  <c r="P25" i="111"/>
  <c r="P24" i="111"/>
  <c r="P23" i="111"/>
  <c r="P22" i="111"/>
  <c r="P21" i="111"/>
  <c r="P20" i="111"/>
  <c r="P19" i="111"/>
  <c r="P18" i="111"/>
  <c r="P17" i="111"/>
  <c r="P16" i="111"/>
  <c r="P15" i="111"/>
  <c r="P14" i="111"/>
  <c r="P13" i="111"/>
  <c r="P12" i="111"/>
  <c r="P11" i="111"/>
  <c r="P10" i="111"/>
  <c r="P9" i="111"/>
  <c r="P8" i="111"/>
  <c r="P7" i="111"/>
  <c r="P6" i="111"/>
  <c r="N12" i="115"/>
  <c r="G44" i="2" s="1"/>
  <c r="M12" i="115"/>
  <c r="P11" i="115"/>
  <c r="P10" i="115"/>
  <c r="P9" i="115"/>
  <c r="P8" i="115"/>
  <c r="P7" i="115"/>
  <c r="P6" i="115"/>
  <c r="P5" i="115"/>
  <c r="P4" i="115"/>
  <c r="P3" i="115"/>
  <c r="N81" i="114"/>
  <c r="M81" i="114"/>
  <c r="P80" i="114"/>
  <c r="P79" i="114"/>
  <c r="P78" i="114"/>
  <c r="P77" i="114"/>
  <c r="P76" i="114"/>
  <c r="P75" i="114"/>
  <c r="P74" i="114"/>
  <c r="P73" i="114"/>
  <c r="P72" i="114"/>
  <c r="P71" i="114"/>
  <c r="P70" i="114"/>
  <c r="P69" i="114"/>
  <c r="P68" i="114"/>
  <c r="P67" i="114"/>
  <c r="P66" i="114"/>
  <c r="P65" i="114"/>
  <c r="P64" i="114"/>
  <c r="P63" i="114"/>
  <c r="P62" i="114"/>
  <c r="P61" i="114"/>
  <c r="P60" i="114"/>
  <c r="P59" i="114"/>
  <c r="P58" i="114"/>
  <c r="P57" i="114"/>
  <c r="P56" i="114"/>
  <c r="P55" i="114"/>
  <c r="P54" i="114"/>
  <c r="P53" i="114"/>
  <c r="P52" i="114"/>
  <c r="P51" i="114"/>
  <c r="P50" i="114"/>
  <c r="P49" i="114"/>
  <c r="P48" i="114"/>
  <c r="P47" i="114"/>
  <c r="P46" i="114"/>
  <c r="P45" i="114"/>
  <c r="P44" i="114"/>
  <c r="P43" i="114"/>
  <c r="P42" i="114"/>
  <c r="P41" i="114"/>
  <c r="P40" i="114"/>
  <c r="P39" i="114"/>
  <c r="P38" i="114"/>
  <c r="P37" i="114"/>
  <c r="P36" i="114"/>
  <c r="P35" i="114"/>
  <c r="P34" i="114"/>
  <c r="P33" i="114"/>
  <c r="P32" i="114"/>
  <c r="P31" i="114"/>
  <c r="P30" i="114"/>
  <c r="P29" i="114"/>
  <c r="P28" i="114"/>
  <c r="P27" i="114"/>
  <c r="P26" i="114"/>
  <c r="P25" i="114"/>
  <c r="P24" i="114"/>
  <c r="P23" i="114"/>
  <c r="P22" i="114"/>
  <c r="P21" i="114"/>
  <c r="P20" i="114"/>
  <c r="P19" i="114"/>
  <c r="P18" i="114"/>
  <c r="P17" i="114"/>
  <c r="P16" i="114"/>
  <c r="P15" i="114"/>
  <c r="P14" i="114"/>
  <c r="P13" i="114"/>
  <c r="P12" i="114"/>
  <c r="P11" i="114"/>
  <c r="P10" i="114"/>
  <c r="P9" i="114"/>
  <c r="P8" i="114"/>
  <c r="P7" i="114"/>
  <c r="P6" i="114"/>
  <c r="P5" i="114"/>
  <c r="P4" i="114"/>
  <c r="P3" i="114"/>
  <c r="N4" i="113"/>
  <c r="M4" i="113"/>
  <c r="P3" i="113"/>
  <c r="O4" i="113" s="1"/>
  <c r="N4" i="112"/>
  <c r="M4" i="112"/>
  <c r="P3" i="112"/>
  <c r="O4" i="112" s="1"/>
  <c r="G39" i="2"/>
  <c r="G38" i="2"/>
  <c r="P95" i="109"/>
  <c r="P94" i="109"/>
  <c r="P93" i="109"/>
  <c r="P92" i="109"/>
  <c r="P91" i="109"/>
  <c r="P90" i="109"/>
  <c r="P89" i="109"/>
  <c r="P88" i="109"/>
  <c r="P87" i="109"/>
  <c r="P86" i="109"/>
  <c r="P85" i="109"/>
  <c r="P84" i="109"/>
  <c r="P83" i="109"/>
  <c r="P82" i="109"/>
  <c r="P81" i="109"/>
  <c r="P80" i="109"/>
  <c r="P79" i="109"/>
  <c r="P78" i="109"/>
  <c r="P77" i="109"/>
  <c r="P76" i="109"/>
  <c r="P75" i="109"/>
  <c r="P74" i="109"/>
  <c r="P73" i="109"/>
  <c r="P72" i="109"/>
  <c r="P71" i="109"/>
  <c r="P70" i="109"/>
  <c r="P69" i="109"/>
  <c r="P68" i="109"/>
  <c r="P67" i="109"/>
  <c r="P66" i="109"/>
  <c r="P65" i="109"/>
  <c r="P64" i="109"/>
  <c r="P63" i="109"/>
  <c r="P62" i="109"/>
  <c r="P61" i="109"/>
  <c r="P60" i="109"/>
  <c r="P59" i="109"/>
  <c r="P58" i="109"/>
  <c r="P57" i="109"/>
  <c r="P56" i="109"/>
  <c r="P55" i="109"/>
  <c r="P54" i="109"/>
  <c r="P53" i="109"/>
  <c r="P52" i="109"/>
  <c r="P51" i="109"/>
  <c r="P50" i="109"/>
  <c r="P49" i="109"/>
  <c r="P48" i="109"/>
  <c r="P47" i="109"/>
  <c r="P46" i="109"/>
  <c r="P45" i="109"/>
  <c r="P44" i="109"/>
  <c r="P43" i="109"/>
  <c r="P42" i="109"/>
  <c r="P41" i="109"/>
  <c r="P40" i="109"/>
  <c r="P39" i="109"/>
  <c r="P38" i="109"/>
  <c r="P37" i="109"/>
  <c r="P36" i="109"/>
  <c r="P35" i="109"/>
  <c r="P34" i="109"/>
  <c r="P33" i="109"/>
  <c r="P32" i="109"/>
  <c r="P31" i="109"/>
  <c r="P30" i="109"/>
  <c r="P29" i="109"/>
  <c r="P28" i="109"/>
  <c r="P27" i="109"/>
  <c r="P26" i="109"/>
  <c r="P25" i="109"/>
  <c r="P24" i="109"/>
  <c r="P23" i="109"/>
  <c r="P22" i="109"/>
  <c r="P21" i="109"/>
  <c r="P20" i="109"/>
  <c r="P19" i="109"/>
  <c r="P18" i="109"/>
  <c r="P17" i="109"/>
  <c r="P16" i="109"/>
  <c r="P15" i="109"/>
  <c r="P14" i="109"/>
  <c r="P13" i="109"/>
  <c r="P12" i="109"/>
  <c r="P11" i="109"/>
  <c r="P10" i="109"/>
  <c r="P9" i="109"/>
  <c r="P8" i="109"/>
  <c r="P7" i="109"/>
  <c r="P6" i="109"/>
  <c r="G37" i="2"/>
  <c r="G36" i="2"/>
  <c r="G35" i="2"/>
  <c r="P135" i="106"/>
  <c r="P134" i="106"/>
  <c r="P133" i="106"/>
  <c r="P132" i="106"/>
  <c r="P131" i="106"/>
  <c r="P130" i="106"/>
  <c r="P129" i="106"/>
  <c r="P128" i="106"/>
  <c r="P127" i="106"/>
  <c r="P126" i="106"/>
  <c r="P125" i="106"/>
  <c r="P124" i="106"/>
  <c r="P123" i="106"/>
  <c r="P122" i="106"/>
  <c r="P121" i="106"/>
  <c r="P120" i="106"/>
  <c r="P119" i="106"/>
  <c r="P118" i="106"/>
  <c r="P117" i="106"/>
  <c r="P116" i="106"/>
  <c r="P115" i="106"/>
  <c r="P114" i="106"/>
  <c r="P113" i="106"/>
  <c r="P112" i="106"/>
  <c r="P111" i="106"/>
  <c r="P110" i="106"/>
  <c r="P109" i="106"/>
  <c r="P108" i="106"/>
  <c r="P107" i="106"/>
  <c r="P106" i="106"/>
  <c r="P105" i="106"/>
  <c r="P104" i="106"/>
  <c r="P103" i="106"/>
  <c r="P102" i="106"/>
  <c r="P101" i="106"/>
  <c r="P100" i="106"/>
  <c r="P99" i="106"/>
  <c r="P98" i="106"/>
  <c r="P97" i="106"/>
  <c r="P96" i="106"/>
  <c r="P95" i="106"/>
  <c r="P94" i="106"/>
  <c r="P93" i="106"/>
  <c r="P92" i="106"/>
  <c r="P91" i="106"/>
  <c r="P90" i="106"/>
  <c r="P89" i="106"/>
  <c r="P88" i="106"/>
  <c r="P87" i="106"/>
  <c r="P86" i="106"/>
  <c r="P85" i="106"/>
  <c r="P84" i="106"/>
  <c r="P83" i="106"/>
  <c r="P82" i="106"/>
  <c r="P81" i="106"/>
  <c r="P80" i="106"/>
  <c r="P79" i="106"/>
  <c r="P78" i="106"/>
  <c r="P77" i="106"/>
  <c r="P76" i="106"/>
  <c r="P75" i="106"/>
  <c r="P74" i="106"/>
  <c r="P73" i="106"/>
  <c r="P72" i="106"/>
  <c r="P71" i="106"/>
  <c r="P70" i="106"/>
  <c r="P69" i="106"/>
  <c r="P68" i="106"/>
  <c r="P67" i="106"/>
  <c r="P66" i="106"/>
  <c r="P65" i="106"/>
  <c r="P64" i="106"/>
  <c r="P63" i="106"/>
  <c r="P62" i="106"/>
  <c r="P61" i="106"/>
  <c r="P60" i="106"/>
  <c r="P59" i="106"/>
  <c r="P58" i="106"/>
  <c r="P57" i="106"/>
  <c r="P56" i="106"/>
  <c r="P55" i="106"/>
  <c r="P54" i="106"/>
  <c r="P53" i="106"/>
  <c r="P52" i="106"/>
  <c r="P51" i="106"/>
  <c r="P50" i="106"/>
  <c r="P49" i="106"/>
  <c r="P48" i="106"/>
  <c r="P47" i="106"/>
  <c r="P46" i="106"/>
  <c r="P45" i="106"/>
  <c r="P44" i="106"/>
  <c r="P43" i="106"/>
  <c r="P42" i="106"/>
  <c r="P41" i="106"/>
  <c r="P40" i="106"/>
  <c r="P39" i="106"/>
  <c r="P38" i="106"/>
  <c r="P37" i="106"/>
  <c r="P36" i="106"/>
  <c r="P35" i="106"/>
  <c r="P34" i="106"/>
  <c r="P33" i="106"/>
  <c r="P32" i="106"/>
  <c r="P31" i="106"/>
  <c r="P30" i="106"/>
  <c r="P29" i="106"/>
  <c r="P28" i="106"/>
  <c r="P27" i="106"/>
  <c r="P26" i="106"/>
  <c r="P25" i="106"/>
  <c r="P24" i="106"/>
  <c r="P23" i="106"/>
  <c r="P22" i="106"/>
  <c r="P21" i="106"/>
  <c r="P20" i="106"/>
  <c r="P19" i="106"/>
  <c r="P18" i="106"/>
  <c r="P17" i="106"/>
  <c r="P16" i="106"/>
  <c r="P15" i="106"/>
  <c r="P14" i="106"/>
  <c r="P13" i="106"/>
  <c r="P12" i="106"/>
  <c r="P11" i="106"/>
  <c r="P10" i="106"/>
  <c r="P9" i="106"/>
  <c r="P8" i="106"/>
  <c r="P7" i="106"/>
  <c r="P6" i="106"/>
  <c r="G32" i="2"/>
  <c r="P121" i="103"/>
  <c r="P120" i="103"/>
  <c r="P119" i="103"/>
  <c r="P118" i="103"/>
  <c r="P117" i="103"/>
  <c r="P116" i="103"/>
  <c r="P115" i="103"/>
  <c r="P114" i="103"/>
  <c r="P113" i="103"/>
  <c r="P112" i="103"/>
  <c r="P111" i="103"/>
  <c r="P110" i="103"/>
  <c r="P109" i="103"/>
  <c r="P108" i="103"/>
  <c r="P107" i="103"/>
  <c r="P106" i="103"/>
  <c r="P105" i="103"/>
  <c r="P104" i="103"/>
  <c r="P103" i="103"/>
  <c r="P102" i="103"/>
  <c r="P101" i="103"/>
  <c r="P100" i="103"/>
  <c r="P99" i="103"/>
  <c r="P98" i="103"/>
  <c r="P97" i="103"/>
  <c r="P96" i="103"/>
  <c r="P95" i="103"/>
  <c r="P94" i="103"/>
  <c r="P93" i="103"/>
  <c r="P92" i="103"/>
  <c r="P91" i="103"/>
  <c r="P90" i="103"/>
  <c r="P89" i="103"/>
  <c r="P88" i="103"/>
  <c r="P87" i="103"/>
  <c r="P86" i="103"/>
  <c r="P85" i="103"/>
  <c r="P84" i="103"/>
  <c r="P83" i="103"/>
  <c r="P82" i="103"/>
  <c r="P81" i="103"/>
  <c r="P80" i="103"/>
  <c r="P79" i="103"/>
  <c r="P78" i="103"/>
  <c r="P77" i="103"/>
  <c r="P76" i="103"/>
  <c r="P75" i="103"/>
  <c r="P74" i="103"/>
  <c r="P73" i="103"/>
  <c r="P72" i="103"/>
  <c r="P71" i="103"/>
  <c r="P70" i="103"/>
  <c r="P69" i="103"/>
  <c r="P68" i="103"/>
  <c r="P67" i="103"/>
  <c r="P66" i="103"/>
  <c r="P65" i="103"/>
  <c r="P64" i="103"/>
  <c r="P63" i="103"/>
  <c r="P62" i="103"/>
  <c r="P61" i="103"/>
  <c r="P60" i="103"/>
  <c r="P59" i="103"/>
  <c r="P58" i="103"/>
  <c r="P57" i="103"/>
  <c r="P56" i="103"/>
  <c r="P55" i="103"/>
  <c r="P54" i="103"/>
  <c r="P53" i="103"/>
  <c r="P52" i="103"/>
  <c r="P51" i="103"/>
  <c r="P50" i="103"/>
  <c r="P49" i="103"/>
  <c r="P48" i="103"/>
  <c r="P47" i="103"/>
  <c r="P46" i="103"/>
  <c r="P45" i="103"/>
  <c r="P44" i="103"/>
  <c r="P43" i="103"/>
  <c r="P42" i="103"/>
  <c r="P41" i="103"/>
  <c r="P40" i="103"/>
  <c r="P39" i="103"/>
  <c r="P38" i="103"/>
  <c r="P37" i="103"/>
  <c r="P36" i="103"/>
  <c r="P35" i="103"/>
  <c r="P34" i="103"/>
  <c r="P33" i="103"/>
  <c r="P32" i="103"/>
  <c r="P31" i="103"/>
  <c r="P30" i="103"/>
  <c r="P29" i="103"/>
  <c r="P28" i="103"/>
  <c r="P27" i="103"/>
  <c r="P26" i="103"/>
  <c r="P25" i="103"/>
  <c r="P24" i="103"/>
  <c r="P23" i="103"/>
  <c r="P22" i="103"/>
  <c r="P21" i="103"/>
  <c r="P20" i="103"/>
  <c r="P19" i="103"/>
  <c r="P18" i="103"/>
  <c r="P17" i="103"/>
  <c r="P16" i="103"/>
  <c r="P15" i="103"/>
  <c r="P14" i="103"/>
  <c r="P13" i="103"/>
  <c r="P12" i="103"/>
  <c r="P11" i="103"/>
  <c r="P10" i="103"/>
  <c r="P9" i="103"/>
  <c r="P8" i="103"/>
  <c r="P7" i="103"/>
  <c r="P6" i="103"/>
  <c r="G31" i="2"/>
  <c r="G30" i="2"/>
  <c r="P45" i="101"/>
  <c r="P44" i="101"/>
  <c r="P43" i="101"/>
  <c r="P42" i="101"/>
  <c r="P41" i="101"/>
  <c r="P40" i="101"/>
  <c r="P39" i="101"/>
  <c r="P38" i="101"/>
  <c r="P37" i="101"/>
  <c r="P36" i="101"/>
  <c r="P35" i="101"/>
  <c r="P34" i="101"/>
  <c r="P33" i="101"/>
  <c r="P32" i="101"/>
  <c r="P31" i="101"/>
  <c r="P30" i="101"/>
  <c r="P29" i="101"/>
  <c r="P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67" i="101"/>
  <c r="P66" i="101"/>
  <c r="P65" i="101"/>
  <c r="P64" i="101"/>
  <c r="P63" i="101"/>
  <c r="P62" i="101"/>
  <c r="P61" i="101"/>
  <c r="P60" i="101"/>
  <c r="P59" i="101"/>
  <c r="P58" i="101"/>
  <c r="P57" i="101"/>
  <c r="P56" i="101"/>
  <c r="P55" i="101"/>
  <c r="P54" i="101"/>
  <c r="P53" i="101"/>
  <c r="P52" i="101"/>
  <c r="P51" i="101"/>
  <c r="P50" i="101"/>
  <c r="P49" i="101"/>
  <c r="P48" i="101"/>
  <c r="P47" i="101"/>
  <c r="P46" i="101"/>
  <c r="P105" i="101"/>
  <c r="P104" i="101"/>
  <c r="P103" i="101"/>
  <c r="P102" i="101"/>
  <c r="P101" i="101"/>
  <c r="P100" i="101"/>
  <c r="P99" i="101"/>
  <c r="P98" i="101"/>
  <c r="P97" i="101"/>
  <c r="P96" i="101"/>
  <c r="P95" i="101"/>
  <c r="P94" i="101"/>
  <c r="P93" i="101"/>
  <c r="P92" i="101"/>
  <c r="P91" i="101"/>
  <c r="P90" i="101"/>
  <c r="P89" i="101"/>
  <c r="P88" i="101"/>
  <c r="P87" i="101"/>
  <c r="P86" i="101"/>
  <c r="P85" i="101"/>
  <c r="P84" i="101"/>
  <c r="P83" i="101"/>
  <c r="P82" i="101"/>
  <c r="P81" i="101"/>
  <c r="P80" i="101"/>
  <c r="P79" i="101"/>
  <c r="P78" i="101"/>
  <c r="P77" i="101"/>
  <c r="P76" i="101"/>
  <c r="P75" i="101"/>
  <c r="P74" i="101"/>
  <c r="P73" i="101"/>
  <c r="P72" i="101"/>
  <c r="P71" i="101"/>
  <c r="P70" i="101"/>
  <c r="P69" i="101"/>
  <c r="P68" i="101"/>
  <c r="G28" i="2"/>
  <c r="G27" i="2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82" i="98"/>
  <c r="P81" i="98"/>
  <c r="P80" i="98"/>
  <c r="P79" i="98"/>
  <c r="P78" i="98"/>
  <c r="P77" i="98"/>
  <c r="P76" i="98"/>
  <c r="P75" i="98"/>
  <c r="P74" i="98"/>
  <c r="P73" i="98"/>
  <c r="P72" i="98"/>
  <c r="P71" i="98"/>
  <c r="P70" i="98"/>
  <c r="P69" i="98"/>
  <c r="P68" i="98"/>
  <c r="P67" i="98"/>
  <c r="P66" i="98"/>
  <c r="P65" i="98"/>
  <c r="P64" i="98"/>
  <c r="P63" i="98"/>
  <c r="P62" i="98"/>
  <c r="P61" i="98"/>
  <c r="P60" i="98"/>
  <c r="P59" i="98"/>
  <c r="P58" i="98"/>
  <c r="P57" i="98"/>
  <c r="P56" i="98"/>
  <c r="P55" i="98"/>
  <c r="P54" i="98"/>
  <c r="P53" i="98"/>
  <c r="P52" i="98"/>
  <c r="P51" i="98"/>
  <c r="P50" i="9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N262" i="111"/>
  <c r="G40" i="2" s="1"/>
  <c r="M262" i="111"/>
  <c r="P261" i="111"/>
  <c r="P260" i="111"/>
  <c r="P259" i="111"/>
  <c r="P258" i="111"/>
  <c r="P257" i="111"/>
  <c r="P256" i="111"/>
  <c r="P255" i="111"/>
  <c r="P254" i="111"/>
  <c r="P253" i="111"/>
  <c r="P252" i="111"/>
  <c r="P251" i="111"/>
  <c r="P250" i="111"/>
  <c r="P249" i="111"/>
  <c r="P248" i="111"/>
  <c r="P247" i="111"/>
  <c r="P246" i="111"/>
  <c r="P245" i="111"/>
  <c r="P244" i="111"/>
  <c r="P243" i="111"/>
  <c r="P242" i="111"/>
  <c r="P241" i="111"/>
  <c r="P240" i="111"/>
  <c r="P239" i="111"/>
  <c r="P238" i="111"/>
  <c r="P237" i="111"/>
  <c r="P236" i="111"/>
  <c r="P235" i="111"/>
  <c r="P234" i="111"/>
  <c r="P233" i="111"/>
  <c r="P232" i="111"/>
  <c r="P231" i="111"/>
  <c r="P230" i="111"/>
  <c r="P229" i="111"/>
  <c r="P228" i="111"/>
  <c r="P227" i="111"/>
  <c r="P226" i="111"/>
  <c r="P225" i="111"/>
  <c r="P224" i="111"/>
  <c r="P223" i="111"/>
  <c r="P222" i="111"/>
  <c r="P221" i="111"/>
  <c r="P220" i="111"/>
  <c r="P219" i="111"/>
  <c r="P218" i="111"/>
  <c r="P217" i="111"/>
  <c r="P216" i="111"/>
  <c r="P215" i="111"/>
  <c r="P214" i="111"/>
  <c r="P213" i="111"/>
  <c r="P212" i="111"/>
  <c r="P211" i="111"/>
  <c r="P210" i="111"/>
  <c r="P209" i="111"/>
  <c r="P208" i="111"/>
  <c r="P207" i="111"/>
  <c r="P206" i="111"/>
  <c r="P205" i="111"/>
  <c r="P204" i="111"/>
  <c r="P203" i="111"/>
  <c r="P202" i="111"/>
  <c r="P201" i="111"/>
  <c r="P200" i="111"/>
  <c r="P199" i="111"/>
  <c r="P198" i="111"/>
  <c r="P197" i="111"/>
  <c r="P196" i="111"/>
  <c r="P195" i="111"/>
  <c r="P194" i="111"/>
  <c r="P193" i="111"/>
  <c r="P192" i="111"/>
  <c r="P191" i="111"/>
  <c r="P190" i="111"/>
  <c r="P189" i="111"/>
  <c r="P188" i="111"/>
  <c r="P187" i="111"/>
  <c r="P186" i="111"/>
  <c r="P185" i="111"/>
  <c r="P184" i="111"/>
  <c r="P183" i="111"/>
  <c r="P182" i="111"/>
  <c r="P181" i="111"/>
  <c r="P180" i="111"/>
  <c r="P179" i="111"/>
  <c r="P178" i="111"/>
  <c r="P177" i="111"/>
  <c r="P176" i="111"/>
  <c r="P175" i="111"/>
  <c r="P174" i="111"/>
  <c r="P173" i="111"/>
  <c r="P172" i="111"/>
  <c r="P171" i="111"/>
  <c r="P170" i="111"/>
  <c r="P169" i="111"/>
  <c r="P168" i="111"/>
  <c r="P167" i="111"/>
  <c r="P166" i="111"/>
  <c r="P165" i="111"/>
  <c r="P164" i="111"/>
  <c r="P163" i="111"/>
  <c r="P162" i="111"/>
  <c r="P161" i="111"/>
  <c r="P160" i="111"/>
  <c r="P159" i="111"/>
  <c r="P158" i="111"/>
  <c r="P157" i="111"/>
  <c r="P156" i="111"/>
  <c r="P155" i="111"/>
  <c r="P154" i="111"/>
  <c r="P153" i="111"/>
  <c r="P152" i="111"/>
  <c r="P151" i="111"/>
  <c r="P150" i="111"/>
  <c r="P149" i="111"/>
  <c r="P148" i="111"/>
  <c r="P147" i="111"/>
  <c r="P146" i="111"/>
  <c r="P145" i="111"/>
  <c r="P144" i="111"/>
  <c r="P143" i="111"/>
  <c r="P142" i="111"/>
  <c r="P141" i="111"/>
  <c r="P140" i="111"/>
  <c r="P139" i="111"/>
  <c r="P138" i="111"/>
  <c r="P137" i="111"/>
  <c r="P136" i="111"/>
  <c r="P135" i="111"/>
  <c r="P134" i="111"/>
  <c r="P133" i="111"/>
  <c r="P132" i="111"/>
  <c r="P131" i="111"/>
  <c r="P130" i="111"/>
  <c r="P129" i="111"/>
  <c r="P128" i="111"/>
  <c r="P127" i="111"/>
  <c r="P126" i="111"/>
  <c r="P125" i="111"/>
  <c r="P124" i="111"/>
  <c r="P123" i="111"/>
  <c r="P122" i="111"/>
  <c r="P121" i="111"/>
  <c r="P120" i="111"/>
  <c r="P119" i="111"/>
  <c r="P118" i="111"/>
  <c r="P117" i="111"/>
  <c r="P116" i="111"/>
  <c r="P115" i="111"/>
  <c r="P114" i="111"/>
  <c r="P113" i="111"/>
  <c r="P112" i="111"/>
  <c r="P111" i="111"/>
  <c r="P110" i="111"/>
  <c r="P109" i="111"/>
  <c r="P108" i="111"/>
  <c r="P107" i="111"/>
  <c r="P106" i="111"/>
  <c r="P105" i="111"/>
  <c r="P104" i="111"/>
  <c r="P103" i="111"/>
  <c r="P102" i="111"/>
  <c r="P101" i="111"/>
  <c r="P100" i="111"/>
  <c r="P99" i="111"/>
  <c r="P98" i="111"/>
  <c r="P97" i="111"/>
  <c r="P5" i="111"/>
  <c r="P4" i="111"/>
  <c r="P3" i="111"/>
  <c r="N211" i="110"/>
  <c r="M211" i="110"/>
  <c r="P210" i="110"/>
  <c r="P209" i="110"/>
  <c r="P208" i="110"/>
  <c r="P207" i="110"/>
  <c r="P206" i="110"/>
  <c r="P205" i="110"/>
  <c r="P204" i="110"/>
  <c r="P203" i="110"/>
  <c r="P202" i="110"/>
  <c r="P201" i="110"/>
  <c r="P200" i="110"/>
  <c r="P199" i="110"/>
  <c r="P198" i="110"/>
  <c r="P197" i="110"/>
  <c r="P196" i="110"/>
  <c r="P195" i="110"/>
  <c r="P194" i="110"/>
  <c r="P193" i="110"/>
  <c r="P192" i="110"/>
  <c r="P191" i="110"/>
  <c r="P190" i="110"/>
  <c r="P189" i="110"/>
  <c r="P188" i="110"/>
  <c r="P187" i="110"/>
  <c r="P186" i="110"/>
  <c r="P185" i="110"/>
  <c r="P184" i="110"/>
  <c r="P183" i="110"/>
  <c r="P182" i="110"/>
  <c r="P181" i="110"/>
  <c r="P180" i="110"/>
  <c r="P179" i="110"/>
  <c r="P178" i="110"/>
  <c r="P177" i="110"/>
  <c r="P176" i="110"/>
  <c r="P175" i="110"/>
  <c r="P174" i="110"/>
  <c r="P173" i="110"/>
  <c r="P172" i="110"/>
  <c r="P171" i="110"/>
  <c r="P170" i="110"/>
  <c r="P169" i="110"/>
  <c r="P168" i="110"/>
  <c r="P167" i="110"/>
  <c r="P166" i="110"/>
  <c r="P165" i="110"/>
  <c r="P164" i="110"/>
  <c r="P163" i="110"/>
  <c r="P162" i="110"/>
  <c r="P161" i="110"/>
  <c r="P160" i="110"/>
  <c r="P159" i="110"/>
  <c r="P158" i="110"/>
  <c r="P157" i="110"/>
  <c r="P156" i="110"/>
  <c r="P155" i="110"/>
  <c r="P154" i="110"/>
  <c r="P153" i="110"/>
  <c r="P152" i="110"/>
  <c r="P151" i="110"/>
  <c r="P150" i="110"/>
  <c r="P149" i="110"/>
  <c r="P148" i="110"/>
  <c r="P147" i="110"/>
  <c r="P146" i="110"/>
  <c r="P145" i="110"/>
  <c r="P144" i="110"/>
  <c r="P143" i="110"/>
  <c r="P142" i="110"/>
  <c r="P141" i="110"/>
  <c r="P140" i="110"/>
  <c r="P139" i="110"/>
  <c r="P138" i="110"/>
  <c r="P137" i="110"/>
  <c r="P136" i="110"/>
  <c r="P135" i="110"/>
  <c r="P134" i="110"/>
  <c r="P133" i="110"/>
  <c r="P132" i="110"/>
  <c r="P131" i="110"/>
  <c r="P130" i="110"/>
  <c r="P129" i="110"/>
  <c r="P128" i="110"/>
  <c r="P127" i="110"/>
  <c r="P126" i="110"/>
  <c r="P125" i="110"/>
  <c r="P124" i="110"/>
  <c r="P123" i="110"/>
  <c r="P122" i="110"/>
  <c r="P121" i="110"/>
  <c r="P120" i="110"/>
  <c r="P119" i="110"/>
  <c r="P118" i="110"/>
  <c r="P117" i="110"/>
  <c r="P116" i="110"/>
  <c r="P115" i="110"/>
  <c r="P114" i="110"/>
  <c r="P113" i="110"/>
  <c r="P112" i="110"/>
  <c r="P111" i="110"/>
  <c r="P110" i="110"/>
  <c r="P109" i="110"/>
  <c r="P108" i="110"/>
  <c r="P107" i="110"/>
  <c r="P106" i="110"/>
  <c r="P105" i="110"/>
  <c r="P104" i="110"/>
  <c r="P103" i="110"/>
  <c r="P102" i="110"/>
  <c r="P101" i="110"/>
  <c r="P100" i="110"/>
  <c r="P99" i="110"/>
  <c r="P98" i="110"/>
  <c r="P97" i="110"/>
  <c r="P96" i="110"/>
  <c r="P95" i="110"/>
  <c r="P94" i="110"/>
  <c r="P93" i="110"/>
  <c r="P92" i="110"/>
  <c r="P91" i="110"/>
  <c r="P90" i="110"/>
  <c r="P89" i="110"/>
  <c r="P88" i="110"/>
  <c r="P87" i="110"/>
  <c r="P86" i="110"/>
  <c r="P85" i="110"/>
  <c r="P84" i="110"/>
  <c r="P83" i="110"/>
  <c r="P82" i="110"/>
  <c r="P81" i="110"/>
  <c r="P80" i="110"/>
  <c r="P79" i="110"/>
  <c r="P78" i="110"/>
  <c r="P77" i="110"/>
  <c r="P76" i="110"/>
  <c r="P75" i="110"/>
  <c r="P74" i="110"/>
  <c r="P73" i="110"/>
  <c r="P72" i="110"/>
  <c r="P71" i="110"/>
  <c r="P70" i="110"/>
  <c r="P69" i="110"/>
  <c r="P68" i="110"/>
  <c r="P67" i="110"/>
  <c r="P66" i="110"/>
  <c r="P65" i="110"/>
  <c r="P64" i="110"/>
  <c r="P63" i="110"/>
  <c r="P62" i="110"/>
  <c r="P61" i="110"/>
  <c r="P60" i="110"/>
  <c r="P59" i="110"/>
  <c r="P58" i="110"/>
  <c r="P57" i="110"/>
  <c r="P56" i="110"/>
  <c r="P55" i="110"/>
  <c r="P54" i="110"/>
  <c r="P53" i="110"/>
  <c r="P52" i="110"/>
  <c r="P51" i="110"/>
  <c r="P50" i="110"/>
  <c r="P49" i="110"/>
  <c r="P48" i="110"/>
  <c r="P47" i="110"/>
  <c r="P46" i="110"/>
  <c r="P45" i="110"/>
  <c r="P44" i="110"/>
  <c r="P43" i="110"/>
  <c r="P42" i="110"/>
  <c r="P41" i="110"/>
  <c r="P40" i="110"/>
  <c r="P39" i="110"/>
  <c r="P38" i="110"/>
  <c r="P37" i="110"/>
  <c r="P36" i="110"/>
  <c r="P35" i="110"/>
  <c r="P34" i="110"/>
  <c r="P33" i="110"/>
  <c r="P32" i="110"/>
  <c r="P31" i="110"/>
  <c r="P30" i="110"/>
  <c r="P29" i="110"/>
  <c r="P28" i="110"/>
  <c r="P27" i="110"/>
  <c r="P26" i="110"/>
  <c r="P25" i="110"/>
  <c r="P24" i="110"/>
  <c r="P23" i="110"/>
  <c r="P22" i="110"/>
  <c r="P21" i="110"/>
  <c r="P20" i="110"/>
  <c r="P19" i="110"/>
  <c r="P18" i="110"/>
  <c r="P17" i="110"/>
  <c r="P16" i="110"/>
  <c r="P15" i="110"/>
  <c r="P14" i="110"/>
  <c r="P13" i="110"/>
  <c r="P12" i="110"/>
  <c r="P11" i="110"/>
  <c r="P10" i="110"/>
  <c r="P9" i="110"/>
  <c r="P8" i="110"/>
  <c r="P7" i="110"/>
  <c r="P6" i="110"/>
  <c r="P5" i="110"/>
  <c r="P4" i="110"/>
  <c r="P3" i="110"/>
  <c r="N248" i="109"/>
  <c r="M248" i="109"/>
  <c r="P247" i="109"/>
  <c r="P246" i="109"/>
  <c r="P245" i="109"/>
  <c r="P244" i="109"/>
  <c r="P243" i="109"/>
  <c r="P242" i="109"/>
  <c r="P241" i="109"/>
  <c r="P240" i="109"/>
  <c r="P239" i="109"/>
  <c r="P238" i="109"/>
  <c r="P237" i="109"/>
  <c r="P236" i="109"/>
  <c r="P235" i="109"/>
  <c r="P234" i="109"/>
  <c r="P233" i="109"/>
  <c r="P232" i="109"/>
  <c r="P231" i="109"/>
  <c r="P230" i="109"/>
  <c r="P229" i="109"/>
  <c r="P228" i="109"/>
  <c r="P227" i="109"/>
  <c r="P226" i="109"/>
  <c r="P225" i="109"/>
  <c r="P224" i="109"/>
  <c r="P223" i="109"/>
  <c r="P222" i="109"/>
  <c r="P221" i="109"/>
  <c r="P220" i="109"/>
  <c r="P219" i="109"/>
  <c r="P218" i="109"/>
  <c r="P217" i="109"/>
  <c r="P216" i="109"/>
  <c r="P215" i="109"/>
  <c r="P214" i="109"/>
  <c r="P213" i="109"/>
  <c r="P212" i="109"/>
  <c r="P211" i="109"/>
  <c r="P210" i="109"/>
  <c r="P209" i="109"/>
  <c r="P208" i="109"/>
  <c r="P207" i="109"/>
  <c r="P206" i="109"/>
  <c r="P205" i="109"/>
  <c r="P204" i="109"/>
  <c r="P203" i="109"/>
  <c r="P202" i="109"/>
  <c r="P201" i="109"/>
  <c r="P200" i="109"/>
  <c r="P199" i="109"/>
  <c r="P198" i="109"/>
  <c r="P197" i="109"/>
  <c r="P196" i="109"/>
  <c r="P195" i="109"/>
  <c r="P194" i="109"/>
  <c r="P193" i="109"/>
  <c r="P192" i="109"/>
  <c r="P191" i="109"/>
  <c r="P190" i="109"/>
  <c r="P189" i="109"/>
  <c r="P188" i="109"/>
  <c r="P187" i="109"/>
  <c r="P186" i="109"/>
  <c r="P185" i="109"/>
  <c r="P184" i="109"/>
  <c r="P183" i="109"/>
  <c r="P182" i="109"/>
  <c r="P181" i="109"/>
  <c r="P180" i="109"/>
  <c r="P179" i="109"/>
  <c r="P178" i="109"/>
  <c r="P177" i="109"/>
  <c r="P176" i="109"/>
  <c r="P175" i="109"/>
  <c r="P174" i="109"/>
  <c r="P173" i="109"/>
  <c r="P172" i="109"/>
  <c r="P171" i="109"/>
  <c r="P170" i="109"/>
  <c r="P169" i="109"/>
  <c r="P168" i="109"/>
  <c r="P167" i="109"/>
  <c r="P166" i="109"/>
  <c r="P165" i="109"/>
  <c r="P164" i="109"/>
  <c r="P163" i="109"/>
  <c r="P162" i="109"/>
  <c r="P161" i="109"/>
  <c r="P160" i="109"/>
  <c r="P159" i="109"/>
  <c r="P158" i="109"/>
  <c r="P157" i="109"/>
  <c r="P156" i="109"/>
  <c r="P155" i="109"/>
  <c r="P154" i="109"/>
  <c r="P153" i="109"/>
  <c r="P152" i="109"/>
  <c r="P151" i="109"/>
  <c r="P150" i="109"/>
  <c r="P149" i="109"/>
  <c r="P148" i="109"/>
  <c r="P147" i="109"/>
  <c r="P146" i="109"/>
  <c r="P145" i="109"/>
  <c r="P144" i="109"/>
  <c r="P143" i="109"/>
  <c r="P142" i="109"/>
  <c r="P141" i="109"/>
  <c r="P140" i="109"/>
  <c r="P139" i="109"/>
  <c r="P138" i="109"/>
  <c r="P137" i="109"/>
  <c r="P136" i="109"/>
  <c r="P135" i="109"/>
  <c r="P134" i="109"/>
  <c r="P133" i="109"/>
  <c r="P132" i="109"/>
  <c r="P131" i="109"/>
  <c r="P130" i="109"/>
  <c r="P129" i="109"/>
  <c r="P128" i="109"/>
  <c r="P127" i="109"/>
  <c r="P126" i="109"/>
  <c r="P125" i="109"/>
  <c r="P124" i="109"/>
  <c r="P123" i="109"/>
  <c r="P122" i="109"/>
  <c r="P121" i="109"/>
  <c r="P120" i="109"/>
  <c r="P119" i="109"/>
  <c r="P118" i="109"/>
  <c r="P117" i="109"/>
  <c r="P116" i="109"/>
  <c r="P115" i="109"/>
  <c r="P114" i="109"/>
  <c r="P113" i="109"/>
  <c r="P112" i="109"/>
  <c r="P111" i="109"/>
  <c r="P110" i="109"/>
  <c r="P109" i="109"/>
  <c r="P108" i="109"/>
  <c r="P107" i="109"/>
  <c r="P106" i="109"/>
  <c r="P105" i="109"/>
  <c r="P104" i="109"/>
  <c r="P103" i="109"/>
  <c r="P102" i="109"/>
  <c r="P101" i="109"/>
  <c r="P100" i="109"/>
  <c r="P99" i="109"/>
  <c r="P98" i="109"/>
  <c r="P97" i="109"/>
  <c r="P96" i="109"/>
  <c r="P5" i="109"/>
  <c r="P4" i="109"/>
  <c r="P3" i="109"/>
  <c r="N6" i="108"/>
  <c r="M6" i="108"/>
  <c r="P5" i="108"/>
  <c r="P4" i="108"/>
  <c r="P3" i="108"/>
  <c r="O6" i="108" s="1"/>
  <c r="N82" i="107"/>
  <c r="M82" i="107"/>
  <c r="P81" i="107"/>
  <c r="P80" i="107"/>
  <c r="P79" i="107"/>
  <c r="P78" i="107"/>
  <c r="P77" i="107"/>
  <c r="P76" i="107"/>
  <c r="P75" i="107"/>
  <c r="P74" i="107"/>
  <c r="P73" i="107"/>
  <c r="P72" i="107"/>
  <c r="P71" i="107"/>
  <c r="P70" i="107"/>
  <c r="P69" i="107"/>
  <c r="P68" i="107"/>
  <c r="P67" i="107"/>
  <c r="P66" i="107"/>
  <c r="P65" i="107"/>
  <c r="P64" i="107"/>
  <c r="P63" i="107"/>
  <c r="P62" i="107"/>
  <c r="P61" i="107"/>
  <c r="P60" i="107"/>
  <c r="P59" i="107"/>
  <c r="P58" i="107"/>
  <c r="P57" i="107"/>
  <c r="P56" i="107"/>
  <c r="P55" i="107"/>
  <c r="P54" i="107"/>
  <c r="P53" i="107"/>
  <c r="P52" i="107"/>
  <c r="P51" i="107"/>
  <c r="P50" i="107"/>
  <c r="P49" i="107"/>
  <c r="P48" i="107"/>
  <c r="P47" i="107"/>
  <c r="P46" i="107"/>
  <c r="P45" i="107"/>
  <c r="P44" i="107"/>
  <c r="P43" i="107"/>
  <c r="P42" i="107"/>
  <c r="P41" i="107"/>
  <c r="P40" i="107"/>
  <c r="P39" i="107"/>
  <c r="P38" i="107"/>
  <c r="P37" i="107"/>
  <c r="P36" i="107"/>
  <c r="P35" i="107"/>
  <c r="P34" i="107"/>
  <c r="P33" i="107"/>
  <c r="P32" i="107"/>
  <c r="P31" i="107"/>
  <c r="P30" i="107"/>
  <c r="P29" i="107"/>
  <c r="P28" i="107"/>
  <c r="P27" i="107"/>
  <c r="P26" i="107"/>
  <c r="P25" i="107"/>
  <c r="P24" i="107"/>
  <c r="P23" i="107"/>
  <c r="P22" i="107"/>
  <c r="P21" i="107"/>
  <c r="P20" i="107"/>
  <c r="P19" i="107"/>
  <c r="P18" i="107"/>
  <c r="P17" i="107"/>
  <c r="P16" i="107"/>
  <c r="P15" i="107"/>
  <c r="P14" i="107"/>
  <c r="P13" i="107"/>
  <c r="P12" i="107"/>
  <c r="P11" i="107"/>
  <c r="P10" i="107"/>
  <c r="P9" i="107"/>
  <c r="P8" i="107"/>
  <c r="P7" i="107"/>
  <c r="P6" i="107"/>
  <c r="P5" i="107"/>
  <c r="P4" i="107"/>
  <c r="P3" i="107"/>
  <c r="N243" i="106"/>
  <c r="M243" i="106"/>
  <c r="P242" i="106"/>
  <c r="P241" i="106"/>
  <c r="P240" i="106"/>
  <c r="P239" i="106"/>
  <c r="P238" i="106"/>
  <c r="P237" i="106"/>
  <c r="P236" i="106"/>
  <c r="P235" i="106"/>
  <c r="P234" i="106"/>
  <c r="P233" i="106"/>
  <c r="P232" i="106"/>
  <c r="P231" i="106"/>
  <c r="P230" i="106"/>
  <c r="P229" i="106"/>
  <c r="P228" i="106"/>
  <c r="P227" i="106"/>
  <c r="P226" i="106"/>
  <c r="P225" i="106"/>
  <c r="P224" i="106"/>
  <c r="P223" i="106"/>
  <c r="P222" i="106"/>
  <c r="P221" i="106"/>
  <c r="P220" i="106"/>
  <c r="P219" i="106"/>
  <c r="P218" i="106"/>
  <c r="P217" i="106"/>
  <c r="P216" i="106"/>
  <c r="P215" i="106"/>
  <c r="P214" i="106"/>
  <c r="P213" i="106"/>
  <c r="P212" i="106"/>
  <c r="P211" i="106"/>
  <c r="P210" i="106"/>
  <c r="P209" i="106"/>
  <c r="P208" i="106"/>
  <c r="P207" i="106"/>
  <c r="P206" i="106"/>
  <c r="P205" i="106"/>
  <c r="P204" i="106"/>
  <c r="P203" i="106"/>
  <c r="P202" i="106"/>
  <c r="P201" i="106"/>
  <c r="P200" i="106"/>
  <c r="P199" i="106"/>
  <c r="P198" i="106"/>
  <c r="P197" i="106"/>
  <c r="P196" i="106"/>
  <c r="P195" i="106"/>
  <c r="P194" i="106"/>
  <c r="P193" i="106"/>
  <c r="P192" i="106"/>
  <c r="P191" i="106"/>
  <c r="P190" i="106"/>
  <c r="P189" i="106"/>
  <c r="P188" i="106"/>
  <c r="P187" i="106"/>
  <c r="P186" i="106"/>
  <c r="P185" i="106"/>
  <c r="P184" i="106"/>
  <c r="P183" i="106"/>
  <c r="P182" i="106"/>
  <c r="P181" i="106"/>
  <c r="P180" i="106"/>
  <c r="P179" i="106"/>
  <c r="P178" i="106"/>
  <c r="P177" i="106"/>
  <c r="P176" i="106"/>
  <c r="P175" i="106"/>
  <c r="P174" i="106"/>
  <c r="P173" i="106"/>
  <c r="P172" i="106"/>
  <c r="P171" i="106"/>
  <c r="P170" i="106"/>
  <c r="P169" i="106"/>
  <c r="P168" i="106"/>
  <c r="P167" i="106"/>
  <c r="P166" i="106"/>
  <c r="P165" i="106"/>
  <c r="P164" i="106"/>
  <c r="P163" i="106"/>
  <c r="P162" i="106"/>
  <c r="P161" i="106"/>
  <c r="P160" i="106"/>
  <c r="P159" i="106"/>
  <c r="P158" i="106"/>
  <c r="P157" i="106"/>
  <c r="P156" i="106"/>
  <c r="P155" i="106"/>
  <c r="P154" i="106"/>
  <c r="P153" i="106"/>
  <c r="P152" i="106"/>
  <c r="P151" i="106"/>
  <c r="P150" i="106"/>
  <c r="P149" i="106"/>
  <c r="P148" i="106"/>
  <c r="P147" i="106"/>
  <c r="P146" i="106"/>
  <c r="P145" i="106"/>
  <c r="P144" i="106"/>
  <c r="P143" i="106"/>
  <c r="P142" i="106"/>
  <c r="P141" i="106"/>
  <c r="P140" i="106"/>
  <c r="P139" i="106"/>
  <c r="P138" i="106"/>
  <c r="P137" i="106"/>
  <c r="P136" i="106"/>
  <c r="P5" i="106"/>
  <c r="P4" i="106"/>
  <c r="P3" i="106"/>
  <c r="N7" i="105"/>
  <c r="G34" i="2" s="1"/>
  <c r="M7" i="105"/>
  <c r="P6" i="105"/>
  <c r="P5" i="105"/>
  <c r="P4" i="105"/>
  <c r="P3" i="105"/>
  <c r="N4" i="104"/>
  <c r="G33" i="2" s="1"/>
  <c r="M4" i="104"/>
  <c r="P3" i="104"/>
  <c r="O4" i="104" s="1"/>
  <c r="N269" i="103"/>
  <c r="M269" i="103"/>
  <c r="P268" i="103"/>
  <c r="P267" i="103"/>
  <c r="P266" i="103"/>
  <c r="P265" i="103"/>
  <c r="P264" i="103"/>
  <c r="P263" i="103"/>
  <c r="P262" i="103"/>
  <c r="P261" i="103"/>
  <c r="P260" i="103"/>
  <c r="P259" i="103"/>
  <c r="P258" i="103"/>
  <c r="P257" i="103"/>
  <c r="P256" i="103"/>
  <c r="P255" i="103"/>
  <c r="P254" i="103"/>
  <c r="P253" i="103"/>
  <c r="P252" i="103"/>
  <c r="P251" i="103"/>
  <c r="P250" i="103"/>
  <c r="P249" i="103"/>
  <c r="P248" i="103"/>
  <c r="P247" i="103"/>
  <c r="P246" i="103"/>
  <c r="P245" i="103"/>
  <c r="P244" i="103"/>
  <c r="P243" i="103"/>
  <c r="P242" i="103"/>
  <c r="P241" i="103"/>
  <c r="P240" i="103"/>
  <c r="P239" i="103"/>
  <c r="P238" i="103"/>
  <c r="P237" i="103"/>
  <c r="P236" i="103"/>
  <c r="P235" i="103"/>
  <c r="P234" i="103"/>
  <c r="P233" i="103"/>
  <c r="P232" i="103"/>
  <c r="P231" i="103"/>
  <c r="P230" i="103"/>
  <c r="P229" i="103"/>
  <c r="P228" i="103"/>
  <c r="P227" i="103"/>
  <c r="P226" i="103"/>
  <c r="P225" i="103"/>
  <c r="P224" i="103"/>
  <c r="P223" i="103"/>
  <c r="P222" i="103"/>
  <c r="P221" i="103"/>
  <c r="P220" i="103"/>
  <c r="P219" i="103"/>
  <c r="P218" i="103"/>
  <c r="P217" i="103"/>
  <c r="P216" i="103"/>
  <c r="P215" i="103"/>
  <c r="P214" i="103"/>
  <c r="P213" i="103"/>
  <c r="P212" i="103"/>
  <c r="P211" i="103"/>
  <c r="P210" i="103"/>
  <c r="P209" i="103"/>
  <c r="P208" i="103"/>
  <c r="P207" i="103"/>
  <c r="P206" i="103"/>
  <c r="P205" i="103"/>
  <c r="P204" i="103"/>
  <c r="P203" i="103"/>
  <c r="P202" i="103"/>
  <c r="P201" i="103"/>
  <c r="P200" i="103"/>
  <c r="P199" i="103"/>
  <c r="P198" i="103"/>
  <c r="P197" i="103"/>
  <c r="P196" i="103"/>
  <c r="P195" i="103"/>
  <c r="P194" i="103"/>
  <c r="P193" i="103"/>
  <c r="P192" i="103"/>
  <c r="P191" i="103"/>
  <c r="P190" i="103"/>
  <c r="P189" i="103"/>
  <c r="P188" i="103"/>
  <c r="P187" i="103"/>
  <c r="P186" i="103"/>
  <c r="P185" i="103"/>
  <c r="P184" i="103"/>
  <c r="P183" i="103"/>
  <c r="P182" i="103"/>
  <c r="P181" i="103"/>
  <c r="P180" i="103"/>
  <c r="P179" i="103"/>
  <c r="P178" i="103"/>
  <c r="P177" i="103"/>
  <c r="P176" i="103"/>
  <c r="P175" i="103"/>
  <c r="P174" i="103"/>
  <c r="P173" i="103"/>
  <c r="P172" i="103"/>
  <c r="P171" i="103"/>
  <c r="P170" i="103"/>
  <c r="P169" i="103"/>
  <c r="P168" i="103"/>
  <c r="P167" i="103"/>
  <c r="P166" i="103"/>
  <c r="P165" i="103"/>
  <c r="P164" i="103"/>
  <c r="P163" i="103"/>
  <c r="P162" i="103"/>
  <c r="P161" i="103"/>
  <c r="P160" i="103"/>
  <c r="P159" i="103"/>
  <c r="P158" i="103"/>
  <c r="P157" i="103"/>
  <c r="P156" i="103"/>
  <c r="P155" i="103"/>
  <c r="P154" i="103"/>
  <c r="P153" i="103"/>
  <c r="P152" i="103"/>
  <c r="P151" i="103"/>
  <c r="P150" i="103"/>
  <c r="P149" i="103"/>
  <c r="P148" i="103"/>
  <c r="P147" i="103"/>
  <c r="P146" i="103"/>
  <c r="P145" i="103"/>
  <c r="P144" i="103"/>
  <c r="P143" i="103"/>
  <c r="P142" i="103"/>
  <c r="P141" i="103"/>
  <c r="P140" i="103"/>
  <c r="P139" i="103"/>
  <c r="P138" i="103"/>
  <c r="P137" i="103"/>
  <c r="P136" i="103"/>
  <c r="P135" i="103"/>
  <c r="P134" i="103"/>
  <c r="P133" i="103"/>
  <c r="P132" i="103"/>
  <c r="P131" i="103"/>
  <c r="P130" i="103"/>
  <c r="P129" i="103"/>
  <c r="P128" i="103"/>
  <c r="P127" i="103"/>
  <c r="P126" i="103"/>
  <c r="P125" i="103"/>
  <c r="P124" i="103"/>
  <c r="P123" i="103"/>
  <c r="P122" i="103"/>
  <c r="P5" i="103"/>
  <c r="P4" i="103"/>
  <c r="P3" i="103"/>
  <c r="N4" i="102"/>
  <c r="M4" i="102"/>
  <c r="P3" i="102"/>
  <c r="O4" i="102" s="1"/>
  <c r="N296" i="101"/>
  <c r="M296" i="101"/>
  <c r="P295" i="101"/>
  <c r="P294" i="101"/>
  <c r="P293" i="101"/>
  <c r="P292" i="101"/>
  <c r="P291" i="101"/>
  <c r="P290" i="101"/>
  <c r="P289" i="101"/>
  <c r="P288" i="101"/>
  <c r="P287" i="101"/>
  <c r="P286" i="101"/>
  <c r="P285" i="101"/>
  <c r="P284" i="101"/>
  <c r="P283" i="101"/>
  <c r="P282" i="101"/>
  <c r="P281" i="101"/>
  <c r="P280" i="101"/>
  <c r="P279" i="101"/>
  <c r="P278" i="101"/>
  <c r="P277" i="101"/>
  <c r="P276" i="101"/>
  <c r="P275" i="101"/>
  <c r="P274" i="101"/>
  <c r="P273" i="101"/>
  <c r="P272" i="101"/>
  <c r="P271" i="101"/>
  <c r="P270" i="101"/>
  <c r="P269" i="101"/>
  <c r="P268" i="101"/>
  <c r="P267" i="101"/>
  <c r="P266" i="101"/>
  <c r="P265" i="101"/>
  <c r="P264" i="101"/>
  <c r="P263" i="101"/>
  <c r="P262" i="101"/>
  <c r="P261" i="101"/>
  <c r="P260" i="101"/>
  <c r="P259" i="101"/>
  <c r="P258" i="101"/>
  <c r="P257" i="101"/>
  <c r="P256" i="101"/>
  <c r="P255" i="101"/>
  <c r="P254" i="101"/>
  <c r="P253" i="101"/>
  <c r="P252" i="101"/>
  <c r="P251" i="101"/>
  <c r="P250" i="101"/>
  <c r="P249" i="101"/>
  <c r="P248" i="101"/>
  <c r="P247" i="101"/>
  <c r="P246" i="101"/>
  <c r="P245" i="101"/>
  <c r="P244" i="101"/>
  <c r="P243" i="101"/>
  <c r="P242" i="101"/>
  <c r="P241" i="101"/>
  <c r="P240" i="101"/>
  <c r="P239" i="101"/>
  <c r="P238" i="101"/>
  <c r="P237" i="101"/>
  <c r="P236" i="101"/>
  <c r="P235" i="101"/>
  <c r="P234" i="101"/>
  <c r="P233" i="101"/>
  <c r="P232" i="101"/>
  <c r="P231" i="101"/>
  <c r="P230" i="101"/>
  <c r="P229" i="101"/>
  <c r="P228" i="101"/>
  <c r="P227" i="101"/>
  <c r="P226" i="101"/>
  <c r="P225" i="101"/>
  <c r="P224" i="101"/>
  <c r="P223" i="101"/>
  <c r="P222" i="101"/>
  <c r="P221" i="101"/>
  <c r="P220" i="101"/>
  <c r="P219" i="101"/>
  <c r="P218" i="101"/>
  <c r="P217" i="101"/>
  <c r="P216" i="101"/>
  <c r="P215" i="101"/>
  <c r="P214" i="101"/>
  <c r="P213" i="101"/>
  <c r="P212" i="101"/>
  <c r="P211" i="101"/>
  <c r="P210" i="101"/>
  <c r="P209" i="101"/>
  <c r="P208" i="101"/>
  <c r="P207" i="101"/>
  <c r="P206" i="101"/>
  <c r="P205" i="101"/>
  <c r="P204" i="101"/>
  <c r="P203" i="101"/>
  <c r="P202" i="101"/>
  <c r="P201" i="101"/>
  <c r="P200" i="101"/>
  <c r="P199" i="101"/>
  <c r="P198" i="101"/>
  <c r="P197" i="101"/>
  <c r="P196" i="101"/>
  <c r="P195" i="101"/>
  <c r="P194" i="101"/>
  <c r="P193" i="101"/>
  <c r="P192" i="101"/>
  <c r="P191" i="101"/>
  <c r="P190" i="101"/>
  <c r="P189" i="101"/>
  <c r="P188" i="101"/>
  <c r="P187" i="101"/>
  <c r="P186" i="101"/>
  <c r="P185" i="101"/>
  <c r="P184" i="101"/>
  <c r="P183" i="101"/>
  <c r="P182" i="101"/>
  <c r="P181" i="101"/>
  <c r="P180" i="101"/>
  <c r="P179" i="101"/>
  <c r="P178" i="101"/>
  <c r="P177" i="101"/>
  <c r="P176" i="101"/>
  <c r="P175" i="101"/>
  <c r="P174" i="101"/>
  <c r="P173" i="101"/>
  <c r="P172" i="101"/>
  <c r="P171" i="101"/>
  <c r="P170" i="101"/>
  <c r="P169" i="101"/>
  <c r="P168" i="101"/>
  <c r="P167" i="101"/>
  <c r="P166" i="101"/>
  <c r="P165" i="101"/>
  <c r="P164" i="101"/>
  <c r="P163" i="101"/>
  <c r="P162" i="101"/>
  <c r="P161" i="101"/>
  <c r="P160" i="101"/>
  <c r="P159" i="101"/>
  <c r="P158" i="101"/>
  <c r="P157" i="101"/>
  <c r="P156" i="101"/>
  <c r="P155" i="101"/>
  <c r="P154" i="101"/>
  <c r="P153" i="101"/>
  <c r="P152" i="101"/>
  <c r="P151" i="101"/>
  <c r="P150" i="101"/>
  <c r="P149" i="101"/>
  <c r="P148" i="101"/>
  <c r="P147" i="101"/>
  <c r="P146" i="101"/>
  <c r="P145" i="101"/>
  <c r="P144" i="101"/>
  <c r="P143" i="101"/>
  <c r="P142" i="101"/>
  <c r="P141" i="101"/>
  <c r="P140" i="101"/>
  <c r="P139" i="101"/>
  <c r="P138" i="101"/>
  <c r="P137" i="101"/>
  <c r="P136" i="101"/>
  <c r="P135" i="101"/>
  <c r="P134" i="101"/>
  <c r="P133" i="101"/>
  <c r="P132" i="101"/>
  <c r="P131" i="101"/>
  <c r="P130" i="101"/>
  <c r="P129" i="101"/>
  <c r="P128" i="101"/>
  <c r="P127" i="101"/>
  <c r="P126" i="101"/>
  <c r="P125" i="101"/>
  <c r="P124" i="101"/>
  <c r="P123" i="101"/>
  <c r="P122" i="101"/>
  <c r="P121" i="101"/>
  <c r="P120" i="101"/>
  <c r="P119" i="101"/>
  <c r="P118" i="101"/>
  <c r="P117" i="101"/>
  <c r="P116" i="101"/>
  <c r="P115" i="101"/>
  <c r="P114" i="101"/>
  <c r="P113" i="101"/>
  <c r="P112" i="101"/>
  <c r="P111" i="101"/>
  <c r="P110" i="101"/>
  <c r="P109" i="101"/>
  <c r="P108" i="101"/>
  <c r="P107" i="101"/>
  <c r="P106" i="101"/>
  <c r="P4" i="101"/>
  <c r="P3" i="101"/>
  <c r="N9" i="100"/>
  <c r="G29" i="2" s="1"/>
  <c r="M9" i="100"/>
  <c r="P8" i="100"/>
  <c r="P7" i="100"/>
  <c r="P6" i="100"/>
  <c r="P5" i="100"/>
  <c r="P4" i="100"/>
  <c r="P3" i="100"/>
  <c r="N8" i="99"/>
  <c r="M8" i="99"/>
  <c r="P7" i="99"/>
  <c r="P6" i="99"/>
  <c r="P5" i="99"/>
  <c r="P4" i="99"/>
  <c r="P3" i="99"/>
  <c r="P53" i="97"/>
  <c r="P52" i="97"/>
  <c r="P51" i="97"/>
  <c r="P50" i="97"/>
  <c r="P49" i="97"/>
  <c r="P48" i="97"/>
  <c r="P47" i="97"/>
  <c r="P46" i="97"/>
  <c r="P45" i="97"/>
  <c r="P44" i="97"/>
  <c r="P43" i="97"/>
  <c r="P42" i="97"/>
  <c r="P41" i="97"/>
  <c r="P40" i="97"/>
  <c r="P39" i="97"/>
  <c r="P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G25" i="2"/>
  <c r="G24" i="2"/>
  <c r="G23" i="2"/>
  <c r="P44" i="93"/>
  <c r="P43" i="93"/>
  <c r="P42" i="93"/>
  <c r="P41" i="93"/>
  <c r="P40" i="93"/>
  <c r="P39" i="93"/>
  <c r="P38" i="93"/>
  <c r="P37" i="93"/>
  <c r="P36" i="93"/>
  <c r="P35" i="93"/>
  <c r="P34" i="93"/>
  <c r="P33" i="93"/>
  <c r="P32" i="93"/>
  <c r="P31" i="93"/>
  <c r="P30" i="93"/>
  <c r="P29" i="93"/>
  <c r="P28" i="93"/>
  <c r="P27" i="93"/>
  <c r="P26" i="93"/>
  <c r="P25" i="93"/>
  <c r="P24" i="93"/>
  <c r="P23" i="93"/>
  <c r="P22" i="93"/>
  <c r="P21" i="93"/>
  <c r="P20" i="93"/>
  <c r="P19" i="93"/>
  <c r="P18" i="93"/>
  <c r="P17" i="93"/>
  <c r="P16" i="93"/>
  <c r="P15" i="93"/>
  <c r="P14" i="93"/>
  <c r="P13" i="93"/>
  <c r="P12" i="93"/>
  <c r="P11" i="93"/>
  <c r="P10" i="93"/>
  <c r="P9" i="93"/>
  <c r="P8" i="93"/>
  <c r="P7" i="93"/>
  <c r="P6" i="93"/>
  <c r="P61" i="93"/>
  <c r="P60" i="93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5" i="93"/>
  <c r="P90" i="92"/>
  <c r="P89" i="92"/>
  <c r="P88" i="92"/>
  <c r="P87" i="92"/>
  <c r="P86" i="92"/>
  <c r="P85" i="92"/>
  <c r="P84" i="92"/>
  <c r="P83" i="92"/>
  <c r="P82" i="92"/>
  <c r="P81" i="92"/>
  <c r="P80" i="92"/>
  <c r="P79" i="92"/>
  <c r="P78" i="92"/>
  <c r="P77" i="92"/>
  <c r="P76" i="92"/>
  <c r="P75" i="92"/>
  <c r="P74" i="92"/>
  <c r="P73" i="92"/>
  <c r="P72" i="92"/>
  <c r="P71" i="92"/>
  <c r="P70" i="92"/>
  <c r="P69" i="92"/>
  <c r="P68" i="92"/>
  <c r="P67" i="92"/>
  <c r="P66" i="92"/>
  <c r="P65" i="92"/>
  <c r="P64" i="92"/>
  <c r="P63" i="92"/>
  <c r="P62" i="92"/>
  <c r="P61" i="92"/>
  <c r="P60" i="92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7" i="92"/>
  <c r="P36" i="92"/>
  <c r="P35" i="92"/>
  <c r="P34" i="92"/>
  <c r="P33" i="92"/>
  <c r="P32" i="92"/>
  <c r="P31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135" i="92"/>
  <c r="P134" i="92"/>
  <c r="P133" i="92"/>
  <c r="P132" i="92"/>
  <c r="P131" i="92"/>
  <c r="P130" i="92"/>
  <c r="P129" i="92"/>
  <c r="P128" i="92"/>
  <c r="P127" i="92"/>
  <c r="P126" i="92"/>
  <c r="P125" i="92"/>
  <c r="P124" i="92"/>
  <c r="P123" i="92"/>
  <c r="P122" i="92"/>
  <c r="P121" i="92"/>
  <c r="P120" i="92"/>
  <c r="P119" i="92"/>
  <c r="P118" i="92"/>
  <c r="P117" i="92"/>
  <c r="P116" i="92"/>
  <c r="P115" i="92"/>
  <c r="P114" i="92"/>
  <c r="P113" i="92"/>
  <c r="P112" i="92"/>
  <c r="P111" i="92"/>
  <c r="P110" i="92"/>
  <c r="P109" i="92"/>
  <c r="P108" i="92"/>
  <c r="P107" i="92"/>
  <c r="P106" i="92"/>
  <c r="P105" i="92"/>
  <c r="P104" i="92"/>
  <c r="P103" i="92"/>
  <c r="P102" i="92"/>
  <c r="P101" i="92"/>
  <c r="P100" i="92"/>
  <c r="P99" i="92"/>
  <c r="P98" i="92"/>
  <c r="P97" i="92"/>
  <c r="P96" i="92"/>
  <c r="P95" i="92"/>
  <c r="P94" i="92"/>
  <c r="P93" i="92"/>
  <c r="P92" i="92"/>
  <c r="P91" i="92"/>
  <c r="G21" i="2"/>
  <c r="G20" i="2"/>
  <c r="O292" i="123" l="1"/>
  <c r="P293" i="123" s="1"/>
  <c r="P294" i="123" s="1"/>
  <c r="O223" i="118"/>
  <c r="P224" i="118" s="1"/>
  <c r="O133" i="117"/>
  <c r="P134" i="117" s="1"/>
  <c r="O48" i="122"/>
  <c r="P49" i="122" s="1"/>
  <c r="P50" i="122" s="1"/>
  <c r="O5" i="121"/>
  <c r="P6" i="121" s="1"/>
  <c r="O85" i="120"/>
  <c r="P86" i="120" s="1"/>
  <c r="P87" i="120" s="1"/>
  <c r="O88" i="119"/>
  <c r="P89" i="119" s="1"/>
  <c r="P90" i="119" s="1"/>
  <c r="O13" i="116"/>
  <c r="P14" i="116" s="1"/>
  <c r="O12" i="115"/>
  <c r="P13" i="115" s="1"/>
  <c r="P14" i="115" s="1"/>
  <c r="O81" i="114"/>
  <c r="P82" i="114" s="1"/>
  <c r="P83" i="114" s="1"/>
  <c r="O262" i="111"/>
  <c r="P5" i="113"/>
  <c r="P6" i="113" s="1"/>
  <c r="P5" i="112"/>
  <c r="P6" i="112" s="1"/>
  <c r="O211" i="110"/>
  <c r="P212" i="110" s="1"/>
  <c r="O248" i="109"/>
  <c r="P249" i="109" s="1"/>
  <c r="P250" i="109" s="1"/>
  <c r="O82" i="107"/>
  <c r="P83" i="107" s="1"/>
  <c r="P84" i="107" s="1"/>
  <c r="O243" i="106"/>
  <c r="P244" i="106" s="1"/>
  <c r="P245" i="106" s="1"/>
  <c r="O7" i="105"/>
  <c r="P8" i="105" s="1"/>
  <c r="P9" i="105" s="1"/>
  <c r="O269" i="103"/>
  <c r="P270" i="103" s="1"/>
  <c r="O296" i="101"/>
  <c r="P297" i="101" s="1"/>
  <c r="O9" i="100"/>
  <c r="P10" i="100" s="1"/>
  <c r="O8" i="99"/>
  <c r="P7" i="108"/>
  <c r="P8" i="108" s="1"/>
  <c r="P5" i="104"/>
  <c r="P6" i="104" s="1"/>
  <c r="P5" i="102"/>
  <c r="P6" i="102" s="1"/>
  <c r="P9" i="99"/>
  <c r="P10" i="99" s="1"/>
  <c r="P225" i="118" l="1"/>
  <c r="P227" i="118" s="1"/>
  <c r="P135" i="117"/>
  <c r="P137" i="117" s="1"/>
  <c r="P7" i="121"/>
  <c r="P9" i="121" s="1"/>
  <c r="P296" i="123"/>
  <c r="P295" i="123"/>
  <c r="P52" i="122"/>
  <c r="P51" i="122"/>
  <c r="P15" i="116"/>
  <c r="P8" i="121"/>
  <c r="P89" i="120"/>
  <c r="P88" i="120"/>
  <c r="P92" i="119"/>
  <c r="P91" i="119"/>
  <c r="P93" i="119" s="1"/>
  <c r="P136" i="117"/>
  <c r="P17" i="116"/>
  <c r="P16" i="116"/>
  <c r="P263" i="111"/>
  <c r="P264" i="111" s="1"/>
  <c r="P16" i="115"/>
  <c r="P15" i="115"/>
  <c r="P85" i="114"/>
  <c r="P84" i="114"/>
  <c r="P8" i="113"/>
  <c r="P7" i="113"/>
  <c r="P8" i="112"/>
  <c r="P7" i="112"/>
  <c r="P213" i="110"/>
  <c r="P215" i="110" s="1"/>
  <c r="P271" i="103"/>
  <c r="P273" i="103" s="1"/>
  <c r="P298" i="101"/>
  <c r="P300" i="101" s="1"/>
  <c r="P11" i="100"/>
  <c r="P252" i="109"/>
  <c r="P251" i="109"/>
  <c r="P10" i="108"/>
  <c r="P9" i="108"/>
  <c r="P85" i="107"/>
  <c r="P87" i="107" s="1"/>
  <c r="P86" i="107"/>
  <c r="P247" i="106"/>
  <c r="P246" i="106"/>
  <c r="P248" i="106" s="1"/>
  <c r="P11" i="105"/>
  <c r="P10" i="105"/>
  <c r="P8" i="104"/>
  <c r="P7" i="104"/>
  <c r="P272" i="103"/>
  <c r="P8" i="102"/>
  <c r="P7" i="102"/>
  <c r="P9" i="102" s="1"/>
  <c r="P299" i="101"/>
  <c r="P13" i="100"/>
  <c r="P12" i="100"/>
  <c r="P12" i="99"/>
  <c r="P11" i="99"/>
  <c r="P13" i="99" s="1"/>
  <c r="P297" i="123" l="1"/>
  <c r="P226" i="118"/>
  <c r="P228" i="118"/>
  <c r="P138" i="117"/>
  <c r="P53" i="122"/>
  <c r="P10" i="121"/>
  <c r="P90" i="120"/>
  <c r="P18" i="116"/>
  <c r="P17" i="115"/>
  <c r="P86" i="114"/>
  <c r="P9" i="113"/>
  <c r="P9" i="112"/>
  <c r="P266" i="111"/>
  <c r="P265" i="111"/>
  <c r="P267" i="111" s="1"/>
  <c r="P214" i="110"/>
  <c r="P216" i="110"/>
  <c r="P253" i="109"/>
  <c r="P11" i="108"/>
  <c r="P12" i="105"/>
  <c r="P9" i="104"/>
  <c r="P274" i="103"/>
  <c r="P301" i="101"/>
  <c r="P14" i="100"/>
  <c r="N269" i="98" l="1"/>
  <c r="M269" i="98"/>
  <c r="P268" i="98"/>
  <c r="P267" i="98"/>
  <c r="P266" i="98"/>
  <c r="P265" i="98"/>
  <c r="P264" i="98"/>
  <c r="P263" i="98"/>
  <c r="P262" i="98"/>
  <c r="P261" i="98"/>
  <c r="P260" i="98"/>
  <c r="P259" i="98"/>
  <c r="P258" i="98"/>
  <c r="P257" i="98"/>
  <c r="P256" i="98"/>
  <c r="P255" i="98"/>
  <c r="P254" i="98"/>
  <c r="P253" i="98"/>
  <c r="P252" i="98"/>
  <c r="P251" i="98"/>
  <c r="P250" i="98"/>
  <c r="P249" i="98"/>
  <c r="P248" i="98"/>
  <c r="P247" i="98"/>
  <c r="P246" i="98"/>
  <c r="P245" i="98"/>
  <c r="P244" i="98"/>
  <c r="P243" i="98"/>
  <c r="P242" i="98"/>
  <c r="P241" i="98"/>
  <c r="P240" i="98"/>
  <c r="P239" i="98"/>
  <c r="P238" i="98"/>
  <c r="P237" i="98"/>
  <c r="P236" i="98"/>
  <c r="P235" i="98"/>
  <c r="P234" i="98"/>
  <c r="P233" i="98"/>
  <c r="P232" i="98"/>
  <c r="P231" i="98"/>
  <c r="P230" i="98"/>
  <c r="P229" i="98"/>
  <c r="P228" i="98"/>
  <c r="P227" i="98"/>
  <c r="P226" i="98"/>
  <c r="P225" i="98"/>
  <c r="P224" i="98"/>
  <c r="P223" i="98"/>
  <c r="P222" i="98"/>
  <c r="P221" i="98"/>
  <c r="P220" i="98"/>
  <c r="P219" i="98"/>
  <c r="P218" i="98"/>
  <c r="P217" i="98"/>
  <c r="P216" i="98"/>
  <c r="P215" i="98"/>
  <c r="P214" i="98"/>
  <c r="P213" i="98"/>
  <c r="P212" i="98"/>
  <c r="P211" i="98"/>
  <c r="P210" i="98"/>
  <c r="P209" i="98"/>
  <c r="P208" i="98"/>
  <c r="P207" i="98"/>
  <c r="P206" i="98"/>
  <c r="P205" i="98"/>
  <c r="P204" i="98"/>
  <c r="P203" i="98"/>
  <c r="P202" i="98"/>
  <c r="P201" i="98"/>
  <c r="P200" i="98"/>
  <c r="P199" i="98"/>
  <c r="P198" i="98"/>
  <c r="P197" i="98"/>
  <c r="P196" i="98"/>
  <c r="P195" i="98"/>
  <c r="P194" i="98"/>
  <c r="P193" i="98"/>
  <c r="P192" i="98"/>
  <c r="P191" i="98"/>
  <c r="P190" i="98"/>
  <c r="P189" i="98"/>
  <c r="P188" i="98"/>
  <c r="P187" i="98"/>
  <c r="P186" i="98"/>
  <c r="P185" i="98"/>
  <c r="P184" i="98"/>
  <c r="P183" i="98"/>
  <c r="P182" i="98"/>
  <c r="P181" i="98"/>
  <c r="P180" i="98"/>
  <c r="P179" i="98"/>
  <c r="P178" i="98"/>
  <c r="P177" i="98"/>
  <c r="P176" i="98"/>
  <c r="P175" i="98"/>
  <c r="P174" i="98"/>
  <c r="P173" i="98"/>
  <c r="P172" i="98"/>
  <c r="P171" i="98"/>
  <c r="P170" i="98"/>
  <c r="P169" i="98"/>
  <c r="P168" i="98"/>
  <c r="P167" i="98"/>
  <c r="P166" i="98"/>
  <c r="P165" i="98"/>
  <c r="P164" i="98"/>
  <c r="P163" i="98"/>
  <c r="P162" i="98"/>
  <c r="P161" i="98"/>
  <c r="P160" i="98"/>
  <c r="P159" i="98"/>
  <c r="P158" i="98"/>
  <c r="P157" i="98"/>
  <c r="P156" i="98"/>
  <c r="P155" i="98"/>
  <c r="P154" i="98"/>
  <c r="P153" i="98"/>
  <c r="P152" i="98"/>
  <c r="P151" i="98"/>
  <c r="P150" i="98"/>
  <c r="P149" i="98"/>
  <c r="P148" i="98"/>
  <c r="P147" i="98"/>
  <c r="P146" i="98"/>
  <c r="P145" i="98"/>
  <c r="P144" i="98"/>
  <c r="P143" i="98"/>
  <c r="P142" i="98"/>
  <c r="P141" i="98"/>
  <c r="P140" i="98"/>
  <c r="P139" i="98"/>
  <c r="P138" i="98"/>
  <c r="P137" i="98"/>
  <c r="P136" i="98"/>
  <c r="P135" i="98"/>
  <c r="P134" i="98"/>
  <c r="P133" i="98"/>
  <c r="P132" i="98"/>
  <c r="P131" i="98"/>
  <c r="P130" i="98"/>
  <c r="P129" i="98"/>
  <c r="P128" i="98"/>
  <c r="P127" i="98"/>
  <c r="P126" i="98"/>
  <c r="P125" i="98"/>
  <c r="P124" i="98"/>
  <c r="P123" i="98"/>
  <c r="P122" i="98"/>
  <c r="P121" i="98"/>
  <c r="P120" i="98"/>
  <c r="P119" i="98"/>
  <c r="P118" i="98"/>
  <c r="P117" i="98"/>
  <c r="P116" i="98"/>
  <c r="P115" i="98"/>
  <c r="P114" i="98"/>
  <c r="P113" i="98"/>
  <c r="P112" i="98"/>
  <c r="P111" i="98"/>
  <c r="P110" i="98"/>
  <c r="P109" i="98"/>
  <c r="P108" i="98"/>
  <c r="P107" i="98"/>
  <c r="P106" i="98"/>
  <c r="P105" i="98"/>
  <c r="P104" i="98"/>
  <c r="P103" i="98"/>
  <c r="P102" i="98"/>
  <c r="P101" i="98"/>
  <c r="P100" i="98"/>
  <c r="P99" i="98"/>
  <c r="P98" i="98"/>
  <c r="P97" i="98"/>
  <c r="P96" i="98"/>
  <c r="P95" i="98"/>
  <c r="P94" i="98"/>
  <c r="P93" i="98"/>
  <c r="P92" i="98"/>
  <c r="P91" i="98"/>
  <c r="P90" i="98"/>
  <c r="P89" i="98"/>
  <c r="P88" i="98"/>
  <c r="P87" i="98"/>
  <c r="P86" i="98"/>
  <c r="P85" i="98"/>
  <c r="P84" i="98"/>
  <c r="P83" i="98"/>
  <c r="P4" i="98"/>
  <c r="P3" i="98"/>
  <c r="N258" i="97"/>
  <c r="G26" i="2" s="1"/>
  <c r="J26" i="2" s="1"/>
  <c r="J54" i="2" s="1"/>
  <c r="M258" i="97"/>
  <c r="P257" i="97"/>
  <c r="P256" i="97"/>
  <c r="P255" i="97"/>
  <c r="P254" i="97"/>
  <c r="P253" i="97"/>
  <c r="P252" i="97"/>
  <c r="P251" i="97"/>
  <c r="P250" i="97"/>
  <c r="P249" i="97"/>
  <c r="P248" i="97"/>
  <c r="P247" i="97"/>
  <c r="P246" i="97"/>
  <c r="P245" i="97"/>
  <c r="P244" i="97"/>
  <c r="P243" i="97"/>
  <c r="P242" i="97"/>
  <c r="P241" i="97"/>
  <c r="P240" i="97"/>
  <c r="P239" i="97"/>
  <c r="P238" i="97"/>
  <c r="P237" i="97"/>
  <c r="P236" i="97"/>
  <c r="P235" i="97"/>
  <c r="P234" i="97"/>
  <c r="P233" i="97"/>
  <c r="P232" i="97"/>
  <c r="P231" i="97"/>
  <c r="P230" i="97"/>
  <c r="P229" i="97"/>
  <c r="P228" i="97"/>
  <c r="P227" i="97"/>
  <c r="P226" i="97"/>
  <c r="P225" i="97"/>
  <c r="P224" i="97"/>
  <c r="P223" i="97"/>
  <c r="P222" i="97"/>
  <c r="P221" i="97"/>
  <c r="P220" i="97"/>
  <c r="P219" i="97"/>
  <c r="P218" i="97"/>
  <c r="P217" i="97"/>
  <c r="P216" i="97"/>
  <c r="P215" i="97"/>
  <c r="P214" i="97"/>
  <c r="P213" i="97"/>
  <c r="P212" i="97"/>
  <c r="P211" i="97"/>
  <c r="P210" i="97"/>
  <c r="P209" i="97"/>
  <c r="P208" i="97"/>
  <c r="P207" i="97"/>
  <c r="P206" i="97"/>
  <c r="P205" i="97"/>
  <c r="P204" i="97"/>
  <c r="P203" i="97"/>
  <c r="P202" i="97"/>
  <c r="P201" i="97"/>
  <c r="P200" i="97"/>
  <c r="P199" i="97"/>
  <c r="P198" i="97"/>
  <c r="P197" i="97"/>
  <c r="P196" i="97"/>
  <c r="P195" i="97"/>
  <c r="P194" i="97"/>
  <c r="P193" i="97"/>
  <c r="P192" i="97"/>
  <c r="P191" i="97"/>
  <c r="P190" i="97"/>
  <c r="P189" i="97"/>
  <c r="P188" i="97"/>
  <c r="P187" i="97"/>
  <c r="P186" i="97"/>
  <c r="P185" i="97"/>
  <c r="P184" i="97"/>
  <c r="P183" i="97"/>
  <c r="P182" i="97"/>
  <c r="P181" i="97"/>
  <c r="P180" i="97"/>
  <c r="P179" i="97"/>
  <c r="P178" i="97"/>
  <c r="P177" i="97"/>
  <c r="P176" i="97"/>
  <c r="P175" i="97"/>
  <c r="P174" i="97"/>
  <c r="P173" i="97"/>
  <c r="P172" i="97"/>
  <c r="P171" i="97"/>
  <c r="P170" i="97"/>
  <c r="P169" i="97"/>
  <c r="P168" i="97"/>
  <c r="P167" i="97"/>
  <c r="P166" i="97"/>
  <c r="P165" i="97"/>
  <c r="P164" i="97"/>
  <c r="P163" i="97"/>
  <c r="P162" i="97"/>
  <c r="P161" i="97"/>
  <c r="P160" i="97"/>
  <c r="P159" i="97"/>
  <c r="P158" i="97"/>
  <c r="P157" i="97"/>
  <c r="P156" i="97"/>
  <c r="P155" i="97"/>
  <c r="P154" i="97"/>
  <c r="P153" i="97"/>
  <c r="P152" i="97"/>
  <c r="P151" i="97"/>
  <c r="P150" i="97"/>
  <c r="P149" i="97"/>
  <c r="P148" i="97"/>
  <c r="P147" i="97"/>
  <c r="P146" i="97"/>
  <c r="P145" i="97"/>
  <c r="P144" i="97"/>
  <c r="P143" i="97"/>
  <c r="P142" i="97"/>
  <c r="P141" i="97"/>
  <c r="P140" i="97"/>
  <c r="P139" i="97"/>
  <c r="P138" i="97"/>
  <c r="P137" i="97"/>
  <c r="P136" i="97"/>
  <c r="P135" i="97"/>
  <c r="P134" i="97"/>
  <c r="P133" i="97"/>
  <c r="P132" i="97"/>
  <c r="P131" i="97"/>
  <c r="P130" i="97"/>
  <c r="P129" i="97"/>
  <c r="P128" i="97"/>
  <c r="P127" i="97"/>
  <c r="P126" i="97"/>
  <c r="P125" i="97"/>
  <c r="P124" i="97"/>
  <c r="P123" i="97"/>
  <c r="P122" i="97"/>
  <c r="P121" i="97"/>
  <c r="P120" i="97"/>
  <c r="P119" i="97"/>
  <c r="P118" i="97"/>
  <c r="P117" i="97"/>
  <c r="P116" i="97"/>
  <c r="P115" i="97"/>
  <c r="P114" i="97"/>
  <c r="P113" i="97"/>
  <c r="P112" i="97"/>
  <c r="P111" i="97"/>
  <c r="P110" i="97"/>
  <c r="P109" i="97"/>
  <c r="P108" i="97"/>
  <c r="P107" i="97"/>
  <c r="P106" i="97"/>
  <c r="P105" i="97"/>
  <c r="P104" i="97"/>
  <c r="P103" i="97"/>
  <c r="P102" i="97"/>
  <c r="P101" i="97"/>
  <c r="P100" i="97"/>
  <c r="P99" i="97"/>
  <c r="P98" i="97"/>
  <c r="P97" i="97"/>
  <c r="P96" i="97"/>
  <c r="P95" i="97"/>
  <c r="P94" i="97"/>
  <c r="P93" i="97"/>
  <c r="P92" i="97"/>
  <c r="P91" i="97"/>
  <c r="P90" i="97"/>
  <c r="P89" i="97"/>
  <c r="P88" i="97"/>
  <c r="P87" i="97"/>
  <c r="P86" i="97"/>
  <c r="P85" i="97"/>
  <c r="P84" i="97"/>
  <c r="P83" i="97"/>
  <c r="P82" i="97"/>
  <c r="P81" i="97"/>
  <c r="P80" i="97"/>
  <c r="P79" i="97"/>
  <c r="P78" i="97"/>
  <c r="P77" i="97"/>
  <c r="P76" i="97"/>
  <c r="P75" i="97"/>
  <c r="P74" i="97"/>
  <c r="P73" i="97"/>
  <c r="P72" i="97"/>
  <c r="P71" i="97"/>
  <c r="P70" i="97"/>
  <c r="P69" i="97"/>
  <c r="P68" i="97"/>
  <c r="P67" i="97"/>
  <c r="P66" i="97"/>
  <c r="P65" i="97"/>
  <c r="P64" i="97"/>
  <c r="P63" i="97"/>
  <c r="P62" i="97"/>
  <c r="P61" i="97"/>
  <c r="P60" i="97"/>
  <c r="P59" i="97"/>
  <c r="P58" i="97"/>
  <c r="P57" i="97"/>
  <c r="P56" i="97"/>
  <c r="P55" i="97"/>
  <c r="P54" i="97"/>
  <c r="P4" i="97"/>
  <c r="P3" i="97"/>
  <c r="N12" i="96"/>
  <c r="M12" i="96"/>
  <c r="P11" i="96"/>
  <c r="P10" i="96"/>
  <c r="P9" i="96"/>
  <c r="P8" i="96"/>
  <c r="P7" i="96"/>
  <c r="P6" i="96"/>
  <c r="P5" i="96"/>
  <c r="P4" i="96"/>
  <c r="P3" i="96"/>
  <c r="N4" i="95"/>
  <c r="M4" i="95"/>
  <c r="P3" i="95"/>
  <c r="O4" i="95" s="1"/>
  <c r="N254" i="93"/>
  <c r="M254" i="93"/>
  <c r="P253" i="93"/>
  <c r="P252" i="93"/>
  <c r="P251" i="93"/>
  <c r="P250" i="93"/>
  <c r="P249" i="93"/>
  <c r="P248" i="93"/>
  <c r="P247" i="93"/>
  <c r="P246" i="93"/>
  <c r="P245" i="93"/>
  <c r="P244" i="93"/>
  <c r="P243" i="93"/>
  <c r="P242" i="93"/>
  <c r="P241" i="93"/>
  <c r="P240" i="93"/>
  <c r="P239" i="93"/>
  <c r="P238" i="93"/>
  <c r="P237" i="93"/>
  <c r="P236" i="93"/>
  <c r="P235" i="93"/>
  <c r="P234" i="93"/>
  <c r="P233" i="93"/>
  <c r="P232" i="93"/>
  <c r="P231" i="93"/>
  <c r="P230" i="93"/>
  <c r="P229" i="93"/>
  <c r="P228" i="93"/>
  <c r="P227" i="93"/>
  <c r="P226" i="93"/>
  <c r="P225" i="93"/>
  <c r="P224" i="93"/>
  <c r="P223" i="93"/>
  <c r="P222" i="93"/>
  <c r="P221" i="93"/>
  <c r="P220" i="93"/>
  <c r="P219" i="93"/>
  <c r="P218" i="93"/>
  <c r="P217" i="93"/>
  <c r="P216" i="93"/>
  <c r="P215" i="93"/>
  <c r="P214" i="93"/>
  <c r="P213" i="93"/>
  <c r="P212" i="93"/>
  <c r="P211" i="93"/>
  <c r="P210" i="93"/>
  <c r="P209" i="93"/>
  <c r="P208" i="93"/>
  <c r="P207" i="93"/>
  <c r="P206" i="93"/>
  <c r="P205" i="93"/>
  <c r="P204" i="93"/>
  <c r="P203" i="93"/>
  <c r="P202" i="93"/>
  <c r="P201" i="93"/>
  <c r="P200" i="93"/>
  <c r="P199" i="93"/>
  <c r="P198" i="93"/>
  <c r="P197" i="93"/>
  <c r="P196" i="93"/>
  <c r="P195" i="93"/>
  <c r="P194" i="93"/>
  <c r="P193" i="93"/>
  <c r="P192" i="93"/>
  <c r="P191" i="93"/>
  <c r="P190" i="93"/>
  <c r="P189" i="93"/>
  <c r="P188" i="93"/>
  <c r="P187" i="93"/>
  <c r="P186" i="93"/>
  <c r="P185" i="93"/>
  <c r="P184" i="93"/>
  <c r="P183" i="93"/>
  <c r="P182" i="93"/>
  <c r="P181" i="93"/>
  <c r="P180" i="93"/>
  <c r="P179" i="93"/>
  <c r="P178" i="93"/>
  <c r="P177" i="93"/>
  <c r="P176" i="93"/>
  <c r="P175" i="93"/>
  <c r="P174" i="93"/>
  <c r="P173" i="93"/>
  <c r="P172" i="93"/>
  <c r="P171" i="93"/>
  <c r="P170" i="93"/>
  <c r="P169" i="93"/>
  <c r="P168" i="93"/>
  <c r="P167" i="93"/>
  <c r="P166" i="93"/>
  <c r="P165" i="93"/>
  <c r="P164" i="93"/>
  <c r="P163" i="93"/>
  <c r="P162" i="93"/>
  <c r="P161" i="93"/>
  <c r="P160" i="93"/>
  <c r="P159" i="93"/>
  <c r="P158" i="93"/>
  <c r="P157" i="93"/>
  <c r="P156" i="93"/>
  <c r="P155" i="93"/>
  <c r="P154" i="93"/>
  <c r="P153" i="93"/>
  <c r="P152" i="93"/>
  <c r="P151" i="93"/>
  <c r="P150" i="93"/>
  <c r="P149" i="93"/>
  <c r="P148" i="93"/>
  <c r="P147" i="93"/>
  <c r="P146" i="93"/>
  <c r="P145" i="93"/>
  <c r="P144" i="93"/>
  <c r="P143" i="93"/>
  <c r="P142" i="93"/>
  <c r="P141" i="93"/>
  <c r="P140" i="93"/>
  <c r="P139" i="93"/>
  <c r="P138" i="93"/>
  <c r="P137" i="93"/>
  <c r="P136" i="93"/>
  <c r="P135" i="93"/>
  <c r="P134" i="93"/>
  <c r="P133" i="93"/>
  <c r="P132" i="93"/>
  <c r="P131" i="93"/>
  <c r="P130" i="93"/>
  <c r="P129" i="93"/>
  <c r="P128" i="93"/>
  <c r="P127" i="93"/>
  <c r="P126" i="93"/>
  <c r="P125" i="93"/>
  <c r="P124" i="93"/>
  <c r="P123" i="93"/>
  <c r="P122" i="93"/>
  <c r="P121" i="93"/>
  <c r="P120" i="93"/>
  <c r="P119" i="93"/>
  <c r="P118" i="93"/>
  <c r="P117" i="93"/>
  <c r="P116" i="93"/>
  <c r="P115" i="93"/>
  <c r="P114" i="93"/>
  <c r="P113" i="93"/>
  <c r="P112" i="93"/>
  <c r="P111" i="93"/>
  <c r="P110" i="93"/>
  <c r="P109" i="93"/>
  <c r="P108" i="93"/>
  <c r="P107" i="93"/>
  <c r="P106" i="93"/>
  <c r="P105" i="93"/>
  <c r="P104" i="93"/>
  <c r="P103" i="93"/>
  <c r="P102" i="93"/>
  <c r="P101" i="93"/>
  <c r="P100" i="93"/>
  <c r="P99" i="93"/>
  <c r="P98" i="93"/>
  <c r="P97" i="93"/>
  <c r="P96" i="93"/>
  <c r="P95" i="93"/>
  <c r="P94" i="93"/>
  <c r="P93" i="93"/>
  <c r="P92" i="93"/>
  <c r="P91" i="93"/>
  <c r="P90" i="93"/>
  <c r="P89" i="93"/>
  <c r="P88" i="93"/>
  <c r="P87" i="93"/>
  <c r="P86" i="93"/>
  <c r="P85" i="93"/>
  <c r="P84" i="93"/>
  <c r="P83" i="93"/>
  <c r="P82" i="93"/>
  <c r="P81" i="93"/>
  <c r="P80" i="93"/>
  <c r="P79" i="93"/>
  <c r="P78" i="93"/>
  <c r="P77" i="93"/>
  <c r="P76" i="93"/>
  <c r="P75" i="93"/>
  <c r="P74" i="93"/>
  <c r="P73" i="93"/>
  <c r="P72" i="93"/>
  <c r="P71" i="93"/>
  <c r="P70" i="93"/>
  <c r="P69" i="93"/>
  <c r="P68" i="93"/>
  <c r="P67" i="93"/>
  <c r="P66" i="93"/>
  <c r="P65" i="93"/>
  <c r="P64" i="93"/>
  <c r="P63" i="93"/>
  <c r="P62" i="93"/>
  <c r="P4" i="93"/>
  <c r="P3" i="93"/>
  <c r="N297" i="92"/>
  <c r="G22" i="2" s="1"/>
  <c r="M297" i="92"/>
  <c r="P296" i="92"/>
  <c r="P295" i="92"/>
  <c r="P294" i="92"/>
  <c r="P293" i="92"/>
  <c r="P292" i="92"/>
  <c r="P291" i="92"/>
  <c r="P290" i="92"/>
  <c r="P289" i="92"/>
  <c r="P288" i="92"/>
  <c r="P287" i="92"/>
  <c r="P286" i="92"/>
  <c r="P285" i="92"/>
  <c r="P284" i="92"/>
  <c r="P283" i="92"/>
  <c r="P282" i="92"/>
  <c r="P281" i="92"/>
  <c r="P280" i="92"/>
  <c r="P279" i="92"/>
  <c r="P278" i="92"/>
  <c r="P277" i="92"/>
  <c r="P276" i="92"/>
  <c r="P275" i="92"/>
  <c r="P274" i="92"/>
  <c r="P273" i="92"/>
  <c r="P272" i="92"/>
  <c r="P271" i="92"/>
  <c r="P270" i="92"/>
  <c r="P269" i="92"/>
  <c r="P268" i="92"/>
  <c r="P267" i="92"/>
  <c r="P266" i="92"/>
  <c r="P265" i="92"/>
  <c r="P264" i="92"/>
  <c r="P263" i="92"/>
  <c r="P262" i="92"/>
  <c r="P261" i="92"/>
  <c r="P260" i="92"/>
  <c r="P259" i="92"/>
  <c r="P258" i="92"/>
  <c r="P257" i="92"/>
  <c r="P256" i="92"/>
  <c r="P255" i="92"/>
  <c r="P254" i="92"/>
  <c r="P253" i="92"/>
  <c r="P252" i="92"/>
  <c r="P251" i="92"/>
  <c r="P250" i="92"/>
  <c r="P249" i="92"/>
  <c r="P248" i="92"/>
  <c r="P247" i="92"/>
  <c r="P246" i="92"/>
  <c r="P245" i="92"/>
  <c r="P244" i="92"/>
  <c r="P243" i="92"/>
  <c r="P242" i="92"/>
  <c r="P241" i="92"/>
  <c r="P240" i="92"/>
  <c r="P239" i="92"/>
  <c r="P238" i="92"/>
  <c r="P237" i="92"/>
  <c r="P236" i="92"/>
  <c r="P235" i="92"/>
  <c r="P234" i="92"/>
  <c r="P233" i="92"/>
  <c r="P232" i="92"/>
  <c r="P231" i="92"/>
  <c r="P230" i="92"/>
  <c r="P229" i="92"/>
  <c r="P228" i="92"/>
  <c r="P227" i="92"/>
  <c r="P226" i="92"/>
  <c r="P225" i="92"/>
  <c r="P224" i="92"/>
  <c r="P223" i="92"/>
  <c r="P222" i="92"/>
  <c r="P221" i="92"/>
  <c r="P220" i="92"/>
  <c r="P219" i="92"/>
  <c r="P218" i="92"/>
  <c r="P217" i="92"/>
  <c r="P216" i="92"/>
  <c r="P215" i="92"/>
  <c r="P214" i="92"/>
  <c r="P213" i="92"/>
  <c r="P212" i="92"/>
  <c r="P211" i="92"/>
  <c r="P210" i="92"/>
  <c r="P209" i="92"/>
  <c r="P208" i="92"/>
  <c r="P207" i="92"/>
  <c r="P206" i="92"/>
  <c r="P205" i="92"/>
  <c r="P204" i="92"/>
  <c r="P203" i="92"/>
  <c r="P202" i="92"/>
  <c r="P201" i="92"/>
  <c r="P200" i="92"/>
  <c r="P199" i="92"/>
  <c r="P198" i="92"/>
  <c r="P197" i="92"/>
  <c r="P196" i="92"/>
  <c r="P195" i="92"/>
  <c r="P194" i="92"/>
  <c r="P193" i="92"/>
  <c r="P192" i="92"/>
  <c r="P191" i="92"/>
  <c r="P190" i="92"/>
  <c r="P189" i="92"/>
  <c r="P188" i="92"/>
  <c r="P187" i="92"/>
  <c r="P186" i="92"/>
  <c r="P185" i="92"/>
  <c r="P184" i="92"/>
  <c r="P183" i="92"/>
  <c r="P182" i="92"/>
  <c r="P181" i="92"/>
  <c r="P180" i="92"/>
  <c r="P179" i="92"/>
  <c r="P178" i="92"/>
  <c r="P177" i="92"/>
  <c r="P176" i="92"/>
  <c r="P175" i="92"/>
  <c r="P174" i="92"/>
  <c r="P173" i="92"/>
  <c r="P172" i="92"/>
  <c r="P171" i="92"/>
  <c r="P170" i="92"/>
  <c r="P169" i="92"/>
  <c r="P168" i="92"/>
  <c r="P167" i="92"/>
  <c r="P166" i="92"/>
  <c r="P165" i="92"/>
  <c r="P164" i="92"/>
  <c r="P163" i="92"/>
  <c r="P162" i="92"/>
  <c r="P161" i="92"/>
  <c r="P160" i="92"/>
  <c r="P159" i="92"/>
  <c r="P158" i="92"/>
  <c r="P157" i="92"/>
  <c r="P156" i="92"/>
  <c r="P155" i="92"/>
  <c r="P154" i="92"/>
  <c r="P153" i="92"/>
  <c r="P152" i="92"/>
  <c r="P151" i="92"/>
  <c r="P150" i="92"/>
  <c r="P149" i="92"/>
  <c r="P148" i="92"/>
  <c r="P147" i="92"/>
  <c r="P146" i="92"/>
  <c r="P145" i="92"/>
  <c r="P144" i="92"/>
  <c r="P143" i="92"/>
  <c r="P142" i="92"/>
  <c r="P141" i="92"/>
  <c r="P140" i="92"/>
  <c r="P139" i="92"/>
  <c r="P138" i="92"/>
  <c r="P137" i="92"/>
  <c r="P136" i="92"/>
  <c r="P4" i="92"/>
  <c r="P3" i="92"/>
  <c r="N77" i="91"/>
  <c r="M77" i="91"/>
  <c r="P76" i="91"/>
  <c r="P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P3" i="91"/>
  <c r="N4" i="90"/>
  <c r="M4" i="90"/>
  <c r="P3" i="90"/>
  <c r="O4" i="90" s="1"/>
  <c r="N18" i="89"/>
  <c r="M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J56" i="2" l="1"/>
  <c r="J57" i="2" s="1"/>
  <c r="O18" i="89"/>
  <c r="P19" i="89" s="1"/>
  <c r="O269" i="98"/>
  <c r="P270" i="98" s="1"/>
  <c r="O258" i="97"/>
  <c r="P259" i="97" s="1"/>
  <c r="O12" i="96"/>
  <c r="P13" i="96" s="1"/>
  <c r="P14" i="96" s="1"/>
  <c r="O254" i="93"/>
  <c r="P255" i="93" s="1"/>
  <c r="O297" i="92"/>
  <c r="P298" i="92" s="1"/>
  <c r="O77" i="91"/>
  <c r="P78" i="91" s="1"/>
  <c r="P79" i="91" s="1"/>
  <c r="P5" i="95"/>
  <c r="P6" i="95" s="1"/>
  <c r="P5" i="90"/>
  <c r="P6" i="90"/>
  <c r="J59" i="2" l="1"/>
  <c r="J58" i="2"/>
  <c r="P20" i="89"/>
  <c r="P271" i="98"/>
  <c r="P272" i="98" s="1"/>
  <c r="P260" i="97"/>
  <c r="P261" i="97" s="1"/>
  <c r="P256" i="93"/>
  <c r="P258" i="93" s="1"/>
  <c r="P299" i="92"/>
  <c r="P301" i="92" s="1"/>
  <c r="P273" i="98"/>
  <c r="P16" i="96"/>
  <c r="P15" i="96"/>
  <c r="P8" i="95"/>
  <c r="P7" i="95"/>
  <c r="P9" i="95" s="1"/>
  <c r="P300" i="92"/>
  <c r="P81" i="91"/>
  <c r="P80" i="91"/>
  <c r="P8" i="90"/>
  <c r="P7" i="90"/>
  <c r="P9" i="90" s="1"/>
  <c r="P22" i="89"/>
  <c r="P21" i="89"/>
  <c r="P23" i="89" l="1"/>
  <c r="P274" i="98"/>
  <c r="P262" i="97"/>
  <c r="P263" i="97" s="1"/>
  <c r="P17" i="96"/>
  <c r="P257" i="93"/>
  <c r="P259" i="93" s="1"/>
  <c r="P302" i="92"/>
  <c r="P82" i="91"/>
  <c r="N79" i="37"/>
  <c r="P78" i="37" l="1"/>
  <c r="P77" i="37"/>
  <c r="P76" i="37"/>
  <c r="P75" i="37"/>
  <c r="P74" i="37"/>
  <c r="P73" i="37"/>
  <c r="P72" i="37"/>
  <c r="P71" i="37"/>
  <c r="P70" i="37"/>
  <c r="P69" i="37"/>
  <c r="P68" i="37"/>
  <c r="P67" i="37"/>
  <c r="P66" i="37"/>
  <c r="P65" i="37"/>
  <c r="P64" i="37"/>
  <c r="P63" i="37"/>
  <c r="P62" i="37"/>
  <c r="P61" i="37"/>
  <c r="P60" i="37"/>
  <c r="P59" i="37"/>
  <c r="P58" i="37"/>
  <c r="P57" i="37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P21" i="37"/>
  <c r="P20" i="37"/>
  <c r="P19" i="37"/>
  <c r="P18" i="37"/>
  <c r="P17" i="37"/>
  <c r="P16" i="37"/>
  <c r="P15" i="37"/>
  <c r="P14" i="37"/>
  <c r="P13" i="37"/>
  <c r="P12" i="37"/>
  <c r="P11" i="37"/>
  <c r="P10" i="37"/>
  <c r="P9" i="37"/>
  <c r="P8" i="37"/>
  <c r="P7" i="37"/>
  <c r="P6" i="37"/>
  <c r="P5" i="37" l="1"/>
  <c r="M79" i="37"/>
  <c r="P4" i="37"/>
  <c r="P3" i="37"/>
  <c r="O79" i="37" l="1"/>
  <c r="P80" i="37" l="1"/>
  <c r="P81" i="37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P83" i="37" l="1"/>
  <c r="P82" i="37"/>
  <c r="P84" i="37" s="1"/>
  <c r="I71" i="2" l="1"/>
  <c r="I59" i="2"/>
  <c r="I58" i="2"/>
  <c r="I60" i="2" s="1"/>
  <c r="J60" i="2" l="1"/>
</calcChain>
</file>

<file path=xl/sharedStrings.xml><?xml version="1.0" encoding="utf-8"?>
<sst xmlns="http://schemas.openxmlformats.org/spreadsheetml/2006/main" count="17402" uniqueCount="4261">
  <si>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</si>
  <si>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</si>
  <si>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</si>
  <si>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</si>
  <si>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</si>
  <si>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</si>
  <si>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</si>
  <si>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</si>
  <si>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</si>
  <si>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</si>
  <si>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</si>
  <si>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</si>
  <si>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</si>
  <si>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</si>
  <si>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</si>
  <si>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</si>
  <si>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</si>
  <si>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</si>
  <si>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</si>
  <si>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</si>
  <si>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</si>
  <si>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</si>
  <si>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</si>
  <si>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</si>
  <si>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</si>
  <si>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</si>
  <si>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</si>
  <si>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</si>
  <si>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</si>
  <si>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</si>
  <si>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</si>
  <si>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</si>
  <si>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</si>
  <si>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</si>
  <si>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</si>
  <si>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</si>
  <si>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</si>
  <si>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</si>
  <si>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</si>
  <si>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</si>
  <si>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</si>
  <si>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</si>
  <si>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</si>
  <si>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</si>
  <si>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</si>
  <si>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</si>
  <si>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</si>
  <si>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</si>
  <si>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</si>
  <si>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</si>
  <si>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</si>
  <si>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</si>
  <si>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Discount 10%</t>
  </si>
  <si>
    <t>DMP BDJ (BANJARMASIN)</t>
  </si>
  <si>
    <t>DMP BM1 (BANJARMASIN)</t>
  </si>
  <si>
    <t>PPh 23  2%</t>
  </si>
  <si>
    <t>Total Setelah Discount</t>
  </si>
  <si>
    <t>KM NIKI SAE</t>
  </si>
  <si>
    <t>KM . NIKI SAE</t>
  </si>
  <si>
    <t>PPh 23 2%</t>
  </si>
  <si>
    <t>PENGIRIMAN BARANG TUJUAN BANJARMASIN</t>
  </si>
  <si>
    <t xml:space="preserve"> 017/PCI/K1/IX/21</t>
  </si>
  <si>
    <t xml:space="preserve"> 21 September 2021</t>
  </si>
  <si>
    <t>DMD/2108/23/RDNL0215</t>
  </si>
  <si>
    <t>GSK210823MSB170</t>
  </si>
  <si>
    <t>GSK210823CTA064</t>
  </si>
  <si>
    <t>DMD/2108/23/PHEV8057</t>
  </si>
  <si>
    <t>GSK210823TGF381</t>
  </si>
  <si>
    <t>DMD/2108/23/DTJV9067</t>
  </si>
  <si>
    <t>GSK210822IRC147</t>
  </si>
  <si>
    <t>GSK210823KTU863</t>
  </si>
  <si>
    <t>GSK210823KMP890</t>
  </si>
  <si>
    <t>GSK210823VAT672</t>
  </si>
  <si>
    <t>GSK210823HQX628</t>
  </si>
  <si>
    <t>GSK210823HVT681</t>
  </si>
  <si>
    <t>GSK210823HMY704</t>
  </si>
  <si>
    <t>GSK210823CYH025</t>
  </si>
  <si>
    <t>GSK210823TVA683</t>
  </si>
  <si>
    <t>GSK210823PGM851</t>
  </si>
  <si>
    <t>GSK210823VQH471</t>
  </si>
  <si>
    <t>GSK210823YIO605</t>
  </si>
  <si>
    <t>GSK210823ZQT169</t>
  </si>
  <si>
    <t>GSK210823YPZ058</t>
  </si>
  <si>
    <t>GSK210822WYQ468</t>
  </si>
  <si>
    <t>GSK210823XGU218</t>
  </si>
  <si>
    <t>GSK210823LQN750</t>
  </si>
  <si>
    <t>GSK210823SFG607</t>
  </si>
  <si>
    <t>GSK210823ROH012</t>
  </si>
  <si>
    <t>GSK210823IAW013</t>
  </si>
  <si>
    <t>GSK210823CMD196</t>
  </si>
  <si>
    <t>GSK210823LWV038</t>
  </si>
  <si>
    <t>GSK210823NWT170</t>
  </si>
  <si>
    <t>GSK210823ULR917</t>
  </si>
  <si>
    <t>GSK210823TFQ208</t>
  </si>
  <si>
    <t>GSK210823RVQ029</t>
  </si>
  <si>
    <t>GSK210823GAW851</t>
  </si>
  <si>
    <t>GSK210823NSL376</t>
  </si>
  <si>
    <t>GSK210823WCM714</t>
  </si>
  <si>
    <t>GSK210823XYH893</t>
  </si>
  <si>
    <t>GSK210823QLN729</t>
  </si>
  <si>
    <t>GSK210823ZFW896</t>
  </si>
  <si>
    <t>GSK210823JQH697</t>
  </si>
  <si>
    <t>GSK210823UEH925</t>
  </si>
  <si>
    <t>GSK210823RZS402</t>
  </si>
  <si>
    <t>GSK210823XUR715</t>
  </si>
  <si>
    <t>GSK210823ZYT540</t>
  </si>
  <si>
    <t>GSK210823COF031</t>
  </si>
  <si>
    <t>GSK210823PGV834</t>
  </si>
  <si>
    <t>GSK210823NJK658</t>
  </si>
  <si>
    <t>GSK210823BWT842</t>
  </si>
  <si>
    <t>GSK210823YSJ439</t>
  </si>
  <si>
    <t>GSK210823CGV419</t>
  </si>
  <si>
    <t>GSK210823PVR594</t>
  </si>
  <si>
    <t>GSK210823QUJ937</t>
  </si>
  <si>
    <t>GSK210823OMB351</t>
  </si>
  <si>
    <t>GSK210823PFM560</t>
  </si>
  <si>
    <t>GSK210823KUD153</t>
  </si>
  <si>
    <t>GSK210823MXA052</t>
  </si>
  <si>
    <t>GSK210823NJV718</t>
  </si>
  <si>
    <t>GSK210823IWC817</t>
  </si>
  <si>
    <t>GSK210823TPK617</t>
  </si>
  <si>
    <t>GSK210823ZOA194</t>
  </si>
  <si>
    <t>GSK210823DKV016</t>
  </si>
  <si>
    <t>GSK210823FAC427</t>
  </si>
  <si>
    <t>GSK210823HKY590</t>
  </si>
  <si>
    <t>GSK210823IFT674</t>
  </si>
  <si>
    <t>GSK210823WGO162</t>
  </si>
  <si>
    <t>GSK210823RNU298</t>
  </si>
  <si>
    <t>GSK210823ANK649</t>
  </si>
  <si>
    <t>GSK210823KGY358</t>
  </si>
  <si>
    <t>GSK210823ONZ936</t>
  </si>
  <si>
    <t>GSK210823TDH195</t>
  </si>
  <si>
    <t>GSK210823PBJ132</t>
  </si>
  <si>
    <t>GSK210823WYC506</t>
  </si>
  <si>
    <t>GSK210823TJF680</t>
  </si>
  <si>
    <t>GSK210823AQB537</t>
  </si>
  <si>
    <t>GSK210823HSK217</t>
  </si>
  <si>
    <t>GSK210823ZNA625</t>
  </si>
  <si>
    <t>GSK210823QEP896</t>
  </si>
  <si>
    <t>GSK210823NLU627</t>
  </si>
  <si>
    <t>GSK210823QGC419</t>
  </si>
  <si>
    <t>GSK210823JZX903</t>
  </si>
  <si>
    <t>KM DHARMA KARTIKA IX</t>
  </si>
  <si>
    <t>30/08/2021 POD by Ikhsan</t>
  </si>
  <si>
    <t>DMD/2108/23/MULN1025</t>
  </si>
  <si>
    <t>GSK210823TKV462</t>
  </si>
  <si>
    <t>GSK210823UPL938</t>
  </si>
  <si>
    <t>GSK210823CIV894</t>
  </si>
  <si>
    <t>DMD/2108/23/FKXW6208</t>
  </si>
  <si>
    <t>GSK210823GTH681</t>
  </si>
  <si>
    <t>GSK210823GCY208</t>
  </si>
  <si>
    <t>GSK210823TIB362</t>
  </si>
  <si>
    <t>GSK210823DLS538</t>
  </si>
  <si>
    <t>GSK210823LZV926</t>
  </si>
  <si>
    <t>GSK210823AMS745</t>
  </si>
  <si>
    <t>GSK210823ATN478</t>
  </si>
  <si>
    <t>GSK210823ICN403</t>
  </si>
  <si>
    <t>GSK210823SNC370</t>
  </si>
  <si>
    <t>GSK210823QXC431</t>
  </si>
  <si>
    <t>GSK210823JFU512</t>
  </si>
  <si>
    <t>GSK210823QZN891</t>
  </si>
  <si>
    <t>GSK210823VGC537</t>
  </si>
  <si>
    <t>GSK210823EWJ714</t>
  </si>
  <si>
    <t>GSK210823BGE089</t>
  </si>
  <si>
    <t>GSK210823LPW152</t>
  </si>
  <si>
    <t>GSK210823RVO847</t>
  </si>
  <si>
    <t>GSK210823ZNI516</t>
  </si>
  <si>
    <t>GSK210823JYI096</t>
  </si>
  <si>
    <t>GSK210823PJC123</t>
  </si>
  <si>
    <t>GSK210823LFM529</t>
  </si>
  <si>
    <t>GSK210823MUC905</t>
  </si>
  <si>
    <t>GSK210823UEJ386</t>
  </si>
  <si>
    <t>GSK210823NVC672</t>
  </si>
  <si>
    <t>GSK210823BFT072</t>
  </si>
  <si>
    <t>GSK210823TQX682</t>
  </si>
  <si>
    <t>GSK210823DUE395</t>
  </si>
  <si>
    <t>GSK210823RIS980</t>
  </si>
  <si>
    <t>GSK210823SKB781</t>
  </si>
  <si>
    <t>GSK210823CRI409</t>
  </si>
  <si>
    <t>GSK210823NFP306</t>
  </si>
  <si>
    <t>GSK210823FPQ170</t>
  </si>
  <si>
    <t>GSK210823XDB204</t>
  </si>
  <si>
    <t>GSK210823GTZ856</t>
  </si>
  <si>
    <t>GSK210823RLX420</t>
  </si>
  <si>
    <t>GSK210823GFW679</t>
  </si>
  <si>
    <t>GSK210823DIV853</t>
  </si>
  <si>
    <t>GSK210823BJL829</t>
  </si>
  <si>
    <t>GSK210823UZI732</t>
  </si>
  <si>
    <t>GSK210823TEM960</t>
  </si>
  <si>
    <t>GSK210823NEC415</t>
  </si>
  <si>
    <t>GSK210823NMR273</t>
  </si>
  <si>
    <t>GSK210823XUT270</t>
  </si>
  <si>
    <t>GSK210823JAC536</t>
  </si>
  <si>
    <t>GSK210823MAX927</t>
  </si>
  <si>
    <t>GSK210823RWO260</t>
  </si>
  <si>
    <t>GSK210823QTM165</t>
  </si>
  <si>
    <t>GSK210823MHQ456</t>
  </si>
  <si>
    <t>GSK210823ZWX651</t>
  </si>
  <si>
    <t>GSK210823ZHK247</t>
  </si>
  <si>
    <t>GSK210823GWM540</t>
  </si>
  <si>
    <t>GSK210823FPM531</t>
  </si>
  <si>
    <t>GSK210823AIF789</t>
  </si>
  <si>
    <t>GSK210823ECS672</t>
  </si>
  <si>
    <t>GSK210823XIB310</t>
  </si>
  <si>
    <t>GSK210823BCV269</t>
  </si>
  <si>
    <t>GSK210823SUK756</t>
  </si>
  <si>
    <t>GSK210823VKR465</t>
  </si>
  <si>
    <t>GSK210823KEI598</t>
  </si>
  <si>
    <t>GSK210823CKN615</t>
  </si>
  <si>
    <t>GSK210823RET425</t>
  </si>
  <si>
    <t>GSK210823TMW459</t>
  </si>
  <si>
    <t>GSK210823QNH473</t>
  </si>
  <si>
    <t>GSK210823IDL051</t>
  </si>
  <si>
    <t>GSK210823ENF471</t>
  </si>
  <si>
    <t>GSK210823EXO502</t>
  </si>
  <si>
    <t>GSK210823UEI804</t>
  </si>
  <si>
    <t>GSK210823JBN356</t>
  </si>
  <si>
    <t>GSK210823RGX479</t>
  </si>
  <si>
    <t>GSK210823JOH726</t>
  </si>
  <si>
    <t>GSK210823EFY087</t>
  </si>
  <si>
    <t>KM FAJAR BAHARI 2</t>
  </si>
  <si>
    <t>31/08/2021 POD by M Noor</t>
  </si>
  <si>
    <t>DMD/2108/24/ASHV5210</t>
  </si>
  <si>
    <t>GSK210824VDG579</t>
  </si>
  <si>
    <t>GSK210824OCU986</t>
  </si>
  <si>
    <t>GSK210824RZN127</t>
  </si>
  <si>
    <t>GSK210824EZG041</t>
  </si>
  <si>
    <t>GSK210824KDU816</t>
  </si>
  <si>
    <t>DMD/2108/24/YESL8014</t>
  </si>
  <si>
    <t>GSK210824SMQ580</t>
  </si>
  <si>
    <t>GSK210824OVG450</t>
  </si>
  <si>
    <t>GSK210824JUE462</t>
  </si>
  <si>
    <t>GSK210824IPR519</t>
  </si>
  <si>
    <t>GSK210824VLR014</t>
  </si>
  <si>
    <t>GSK210824UKV453</t>
  </si>
  <si>
    <t>GSK210824CQZ145</t>
  </si>
  <si>
    <t>GSK210824SAF145</t>
  </si>
  <si>
    <t>GSK210824CFD517</t>
  </si>
  <si>
    <t>GSK210824OFB734</t>
  </si>
  <si>
    <t>GSK210824DVB470</t>
  </si>
  <si>
    <t>GSK210824NAF348</t>
  </si>
  <si>
    <t>GSK210824JMG596</t>
  </si>
  <si>
    <t>GSK210824XFL875</t>
  </si>
  <si>
    <t>GSK210824CJI162</t>
  </si>
  <si>
    <t>GSK210824RMO960</t>
  </si>
  <si>
    <t>GSK210824KTP504</t>
  </si>
  <si>
    <t>GSK210824WMX305</t>
  </si>
  <si>
    <t>GSK210824KGJ267</t>
  </si>
  <si>
    <t>GSK210824MWG087</t>
  </si>
  <si>
    <t>GSK210824XIE603</t>
  </si>
  <si>
    <t>GSK210824EZU784</t>
  </si>
  <si>
    <t>GSK210824WEF807</t>
  </si>
  <si>
    <t>GSK210824TXQ972</t>
  </si>
  <si>
    <t>GSK210824KSM836</t>
  </si>
  <si>
    <t>GSK210824TPE356</t>
  </si>
  <si>
    <t>GSK210824KSB928</t>
  </si>
  <si>
    <t>GSK210824JCI912</t>
  </si>
  <si>
    <t>GSK210824UXE702</t>
  </si>
  <si>
    <t>GSK210824EQV742</t>
  </si>
  <si>
    <t>GSK210824WMU107</t>
  </si>
  <si>
    <t>GSK210824ISU639</t>
  </si>
  <si>
    <t>GSK210824DCF296</t>
  </si>
  <si>
    <t>GSK210824NVK806</t>
  </si>
  <si>
    <t>GSK210824XRB402</t>
  </si>
  <si>
    <t>GSK210824EVC962</t>
  </si>
  <si>
    <t>GSK210824HPL102</t>
  </si>
  <si>
    <t>GSK210824XDE819</t>
  </si>
  <si>
    <t>GSK210824BGA396</t>
  </si>
  <si>
    <t>GSK210824CZG584</t>
  </si>
  <si>
    <t>GSK210824QBK601</t>
  </si>
  <si>
    <t>GSK210824NRM354</t>
  </si>
  <si>
    <t>GSK210824TXL450</t>
  </si>
  <si>
    <t>GSK210824GUD354</t>
  </si>
  <si>
    <t>GSK210824KXJ546</t>
  </si>
  <si>
    <t>GSK210824DRB850</t>
  </si>
  <si>
    <t>GSK210824XMJ793</t>
  </si>
  <si>
    <t>GSK210824QOF048</t>
  </si>
  <si>
    <t>GSK210824SPN403</t>
  </si>
  <si>
    <t>GSK210824UMY027</t>
  </si>
  <si>
    <t>GSK210824FIQ410</t>
  </si>
  <si>
    <t>GSK210824DGK079</t>
  </si>
  <si>
    <t>GSK210824DGT532</t>
  </si>
  <si>
    <t>GSK210824LDT704</t>
  </si>
  <si>
    <t>GSK210824CQI921</t>
  </si>
  <si>
    <t>GSK210824CNF862</t>
  </si>
  <si>
    <t>GSK210824IHN980</t>
  </si>
  <si>
    <t>GSK210824EIC140</t>
  </si>
  <si>
    <t>GSK210824ZBJ981</t>
  </si>
  <si>
    <t>GSK210824YRL561</t>
  </si>
  <si>
    <t>GSK210824HLD103</t>
  </si>
  <si>
    <t>GSK210824YKT542</t>
  </si>
  <si>
    <t>GSK210824HVO871</t>
  </si>
  <si>
    <t>GSK210824GNO290</t>
  </si>
  <si>
    <t>GSK210824DZP564</t>
  </si>
  <si>
    <t>GSK210824FEK652</t>
  </si>
  <si>
    <t>GSK210824SPL146</t>
  </si>
  <si>
    <t>GSK210824KAJ843</t>
  </si>
  <si>
    <t>GSK210824UIT531</t>
  </si>
  <si>
    <t>GSK210824AJF169</t>
  </si>
  <si>
    <t>GSK210824CQN846</t>
  </si>
  <si>
    <t>GSK210824OFA031</t>
  </si>
  <si>
    <t>GSK210824BPS042</t>
  </si>
  <si>
    <t>GSK210824MCX715</t>
  </si>
  <si>
    <t>GSK210824TZE182</t>
  </si>
  <si>
    <t>GSK210824SXF521</t>
  </si>
  <si>
    <t>GSK210824LXE268</t>
  </si>
  <si>
    <t>GSK210824JUM786</t>
  </si>
  <si>
    <t>GSK210824HWC954</t>
  </si>
  <si>
    <t>GSK210824UAH371</t>
  </si>
  <si>
    <t>GSK210824AMI503</t>
  </si>
  <si>
    <t>GSK210824THK807</t>
  </si>
  <si>
    <t>GSK210824WNK398</t>
  </si>
  <si>
    <t>GSK210824VKC375</t>
  </si>
  <si>
    <t>GSK210824UAY793</t>
  </si>
  <si>
    <t>GSK210824VYA639</t>
  </si>
  <si>
    <t>GSK210824POD982</t>
  </si>
  <si>
    <t>GSK210824LAX052</t>
  </si>
  <si>
    <t>GSK210824WGZ823</t>
  </si>
  <si>
    <t>GSK210824JGI271</t>
  </si>
  <si>
    <t>GSK210824MZK786</t>
  </si>
  <si>
    <t>GSK210824TDW042</t>
  </si>
  <si>
    <t>GSK210824ALR841</t>
  </si>
  <si>
    <t>GSK210824ENP574</t>
  </si>
  <si>
    <t>GSK210824CNY425</t>
  </si>
  <si>
    <t>GSK210824ORC847</t>
  </si>
  <si>
    <t>GSK210824TZF453</t>
  </si>
  <si>
    <t>GSK210824SBQ564</t>
  </si>
  <si>
    <t>GSK210824ZBK086</t>
  </si>
  <si>
    <t>GSK210824CKU108</t>
  </si>
  <si>
    <t>GSK210824SZE130</t>
  </si>
  <si>
    <t>GSK210824VCJ198</t>
  </si>
  <si>
    <t>GSK210824RHB839</t>
  </si>
  <si>
    <t>GSK210824XWF195</t>
  </si>
  <si>
    <t>GSK210824MRP706</t>
  </si>
  <si>
    <t>GSK210824FRG697</t>
  </si>
  <si>
    <t>GSK210824TNY687</t>
  </si>
  <si>
    <t>GSK210824XRJ475</t>
  </si>
  <si>
    <t>GSK210824BIO316</t>
  </si>
  <si>
    <t>GSK210824VPO820</t>
  </si>
  <si>
    <t>GSK210824ZOA825</t>
  </si>
  <si>
    <t>GSK210824DPC621</t>
  </si>
  <si>
    <t>GSK210824IDW314</t>
  </si>
  <si>
    <t>GSK210824MDJ763</t>
  </si>
  <si>
    <t>GSK210824LQE576</t>
  </si>
  <si>
    <t>GSK210824UNO293</t>
  </si>
  <si>
    <t>GSK210824MDG260</t>
  </si>
  <si>
    <t>GSK210824ERI468</t>
  </si>
  <si>
    <t>GSK210824KDW164</t>
  </si>
  <si>
    <t>GSK210824WJH256</t>
  </si>
  <si>
    <t>GSK210824IOT653</t>
  </si>
  <si>
    <t>GSK210824BFU619</t>
  </si>
  <si>
    <t>GSK210824NMW592</t>
  </si>
  <si>
    <t>GSK210824ZRB376</t>
  </si>
  <si>
    <t>GSK210824CST203</t>
  </si>
  <si>
    <t>GSK210824ZOQ825</t>
  </si>
  <si>
    <t>GSK210824CPG691</t>
  </si>
  <si>
    <t>GSK210824SDC051</t>
  </si>
  <si>
    <t>GSK210824XGP250</t>
  </si>
  <si>
    <t>GSK210824TYV067</t>
  </si>
  <si>
    <t>GSK210824ZFL938</t>
  </si>
  <si>
    <t>GSK210824WTA104</t>
  </si>
  <si>
    <t>GSK210824LDO451</t>
  </si>
  <si>
    <t>GSK210824MVT051</t>
  </si>
  <si>
    <t>GSK210824FQT096</t>
  </si>
  <si>
    <t>GSK210824QRL239</t>
  </si>
  <si>
    <t>GSK210824IAV457</t>
  </si>
  <si>
    <t>GSK210824OCN892</t>
  </si>
  <si>
    <t>GSK210824QRZ251</t>
  </si>
  <si>
    <t>GSK210824LUZ456</t>
  </si>
  <si>
    <t>GSK210824IAT751</t>
  </si>
  <si>
    <t>GSK210824GFJ297</t>
  </si>
  <si>
    <t>GSK210824PHW173</t>
  </si>
  <si>
    <t>GSK210824GNS371</t>
  </si>
  <si>
    <t>GSK210824GQS816</t>
  </si>
  <si>
    <t>GSK210824EFJ104</t>
  </si>
  <si>
    <t>GSK210824KZF524</t>
  </si>
  <si>
    <t>GSK210824MLG160</t>
  </si>
  <si>
    <t>GSK210824WHP870</t>
  </si>
  <si>
    <t>GSK210824VQF928</t>
  </si>
  <si>
    <t>GSK210824WDG271</t>
  </si>
  <si>
    <t>GSK210824OGY685</t>
  </si>
  <si>
    <t>GSK210824QIW637</t>
  </si>
  <si>
    <t>GSK210824JLO031</t>
  </si>
  <si>
    <t>GSK210824OEV720</t>
  </si>
  <si>
    <t>GSK210824SXQ654</t>
  </si>
  <si>
    <t>GSK210824NCL907</t>
  </si>
  <si>
    <t>GSK210824PMY905</t>
  </si>
  <si>
    <t>GSK210824NVO216</t>
  </si>
  <si>
    <t>GSK210824ENT769</t>
  </si>
  <si>
    <t>GSK210824ZLH489</t>
  </si>
  <si>
    <t>GSK210824FVU952</t>
  </si>
  <si>
    <t>GSK210824FJT703</t>
  </si>
  <si>
    <t>GSK210824KXC924</t>
  </si>
  <si>
    <t>GSK210824GWK026</t>
  </si>
  <si>
    <t>GSK210824ESR843</t>
  </si>
  <si>
    <t>GSK210824ICD763</t>
  </si>
  <si>
    <t>GSK210824QFJ906</t>
  </si>
  <si>
    <t>GSK210824MTC571</t>
  </si>
  <si>
    <t>GSK210824CFW239</t>
  </si>
  <si>
    <t>GSK210824JOD247</t>
  </si>
  <si>
    <t>GSK210824MCE781</t>
  </si>
  <si>
    <t>GSK210824AEH704</t>
  </si>
  <si>
    <t>GSK210824JCF902</t>
  </si>
  <si>
    <t>GSK210824LIA573</t>
  </si>
  <si>
    <t>GSK210824ZKO154</t>
  </si>
  <si>
    <t>GSK210824DRL457</t>
  </si>
  <si>
    <t>GSK210824HNZ947</t>
  </si>
  <si>
    <t>GSK210824CGZ024</t>
  </si>
  <si>
    <t>GSK210824PKX493</t>
  </si>
  <si>
    <t>GSK210824GQR063</t>
  </si>
  <si>
    <t>GSK210824XJH508</t>
  </si>
  <si>
    <t>GSK210824WMO182</t>
  </si>
  <si>
    <t>GSK210824HSI930</t>
  </si>
  <si>
    <t>GSK210824QDA564</t>
  </si>
  <si>
    <t>GSK210824AGF249</t>
  </si>
  <si>
    <t>GSK210824SQC397</t>
  </si>
  <si>
    <t>GSK210824PQA186</t>
  </si>
  <si>
    <t>GSK210824QOV390</t>
  </si>
  <si>
    <t>GSK210824DGM906</t>
  </si>
  <si>
    <t>GSK210824QJW394</t>
  </si>
  <si>
    <t>GSK210824BOT516</t>
  </si>
  <si>
    <t>GSK210824ILG031</t>
  </si>
  <si>
    <t>GSK210824YUK831</t>
  </si>
  <si>
    <t>GSK210824XDQ214</t>
  </si>
  <si>
    <t>GSK210824QDA761</t>
  </si>
  <si>
    <t>GSK210824UIS651</t>
  </si>
  <si>
    <t>GSK210824ZGN036</t>
  </si>
  <si>
    <t>GSK210824FHQ416</t>
  </si>
  <si>
    <t>GSK210824VKQ749</t>
  </si>
  <si>
    <t>GSK210824LFD029</t>
  </si>
  <si>
    <t>GSK210824CUZ917</t>
  </si>
  <si>
    <t>GSK210824SQC784</t>
  </si>
  <si>
    <t>GSK210824WHP128</t>
  </si>
  <si>
    <t>GSK210824MVB582</t>
  </si>
  <si>
    <t>GSK210824XTD907</t>
  </si>
  <si>
    <t>GSK210824NML836</t>
  </si>
  <si>
    <t>GSK210824EKQ054</t>
  </si>
  <si>
    <t>GSK210824FJX354</t>
  </si>
  <si>
    <t>GSK210824ZBL049</t>
  </si>
  <si>
    <t>GSK210824TND713</t>
  </si>
  <si>
    <t>GSK210824LDF845</t>
  </si>
  <si>
    <t>GSK210824UCB029</t>
  </si>
  <si>
    <t>GSK210824LBZ321</t>
  </si>
  <si>
    <t>GSK210824FEV704</t>
  </si>
  <si>
    <t>GSK210824ETB403</t>
  </si>
  <si>
    <t>GSK210824OYH789</t>
  </si>
  <si>
    <t>GSK210824WKR395</t>
  </si>
  <si>
    <t>GSK210824CNK253</t>
  </si>
  <si>
    <t>GSK210824GJB364</t>
  </si>
  <si>
    <t>GSK210824LPW184</t>
  </si>
  <si>
    <t>GSK210824GYN708</t>
  </si>
  <si>
    <t>GSK210824MWT813</t>
  </si>
  <si>
    <t>GSK210824WTI430</t>
  </si>
  <si>
    <t>GSK210824XTG560</t>
  </si>
  <si>
    <t>GSK210824AIV964</t>
  </si>
  <si>
    <t>GSK210824ZIR510</t>
  </si>
  <si>
    <t>GSK210824AND739</t>
  </si>
  <si>
    <t>GSK210824EFR485</t>
  </si>
  <si>
    <t>GSK210824TYA043</t>
  </si>
  <si>
    <t>GSK210824IBP693</t>
  </si>
  <si>
    <t>GSK210824HLN815</t>
  </si>
  <si>
    <t>GSK210824QWN583</t>
  </si>
  <si>
    <t>GSK210824ZXO716</t>
  </si>
  <si>
    <t>GSK210824YLK218</t>
  </si>
  <si>
    <t>GSK210824RAF803</t>
  </si>
  <si>
    <t>GSK210824YRU714</t>
  </si>
  <si>
    <t>GSK210824OHT041</t>
  </si>
  <si>
    <t>GSK210824ZBU176</t>
  </si>
  <si>
    <t>GSK210824RMI729</t>
  </si>
  <si>
    <t>GSK210824YKT801</t>
  </si>
  <si>
    <t>GSK210824WGX312</t>
  </si>
  <si>
    <t>GSK210824TQB273</t>
  </si>
  <si>
    <t>GSK210824RWE539</t>
  </si>
  <si>
    <t>GSK210824XUD450</t>
  </si>
  <si>
    <t>GSK210824DFW839</t>
  </si>
  <si>
    <t>GSK210824MBF631</t>
  </si>
  <si>
    <t>GSK210824EQW406</t>
  </si>
  <si>
    <t>GSK210824VMQ098</t>
  </si>
  <si>
    <t>GSK210824GLQ659</t>
  </si>
  <si>
    <t>GSK210824HER280</t>
  </si>
  <si>
    <t>GSK210824EHK543</t>
  </si>
  <si>
    <t>GSK210824FXB847</t>
  </si>
  <si>
    <t>GSK210824RCB526</t>
  </si>
  <si>
    <t>GSK210824LGU357</t>
  </si>
  <si>
    <t>GSK210824TKX580</t>
  </si>
  <si>
    <t>GSK210824TEQ675</t>
  </si>
  <si>
    <t>GSK210824VRZ135</t>
  </si>
  <si>
    <t>GSK210824GBS382</t>
  </si>
  <si>
    <t>GSK210824ACF637</t>
  </si>
  <si>
    <t>GSK210824MDF916</t>
  </si>
  <si>
    <t>GSK210824XVL689</t>
  </si>
  <si>
    <t>GSK210824KCG075</t>
  </si>
  <si>
    <t>GSK210824LOV450</t>
  </si>
  <si>
    <t>GSK210824CNB170</t>
  </si>
  <si>
    <t>GSK210824HQF508</t>
  </si>
  <si>
    <t>GSK210824HKM450</t>
  </si>
  <si>
    <t>GSK210824POA536</t>
  </si>
  <si>
    <t>GSK210824HPQ725</t>
  </si>
  <si>
    <t>GSK210824KFS294</t>
  </si>
  <si>
    <t>GSK210824RQX910</t>
  </si>
  <si>
    <t>GSK210824IVB275</t>
  </si>
  <si>
    <t>GSK210824NRV916</t>
  </si>
  <si>
    <t>GSK210824UAC496</t>
  </si>
  <si>
    <t>GSK210824KSZ075</t>
  </si>
  <si>
    <t>GSK210824SFK302</t>
  </si>
  <si>
    <t>GSK210824QLG370</t>
  </si>
  <si>
    <t>GSK210824XOR216</t>
  </si>
  <si>
    <t>GSK210824ADH376</t>
  </si>
  <si>
    <t>GSK210824XIU345</t>
  </si>
  <si>
    <t>GSK210824SYX834</t>
  </si>
  <si>
    <t>GSK210824TZI197</t>
  </si>
  <si>
    <t>GSK210824BVT076</t>
  </si>
  <si>
    <t>GSK210824FQZ593</t>
  </si>
  <si>
    <t>GSK210824DRK658</t>
  </si>
  <si>
    <t>GSK210824UEN743</t>
  </si>
  <si>
    <t>GSK210824OBR941</t>
  </si>
  <si>
    <t>GSK210824MKD709</t>
  </si>
  <si>
    <t>GSK210824MQL824</t>
  </si>
  <si>
    <t>30/08/2021 POD Ahmad yahya</t>
  </si>
  <si>
    <t>DMD/2108/24/RPJQ5361</t>
  </si>
  <si>
    <t>DMD/2108/24/QFWR6783</t>
  </si>
  <si>
    <t>GSK210824SKE306</t>
  </si>
  <si>
    <t>GSK210824EMO084</t>
  </si>
  <si>
    <t>GSK210824DLX367</t>
  </si>
  <si>
    <t>GSK210824BRG760</t>
  </si>
  <si>
    <t>GSK210824FIZ437</t>
  </si>
  <si>
    <t>GSK210824BUO381</t>
  </si>
  <si>
    <t>DMD/2108/24/BZRX0567</t>
  </si>
  <si>
    <t>GSK210824XFE504</t>
  </si>
  <si>
    <t>GSK210824XDI578</t>
  </si>
  <si>
    <t>GSK210824AYZ790</t>
  </si>
  <si>
    <t>GSK210824DRB925</t>
  </si>
  <si>
    <t>GSK210824DVS849</t>
  </si>
  <si>
    <t>GSK210824DON037</t>
  </si>
  <si>
    <t>GSK210824LQN351</t>
  </si>
  <si>
    <t>GSK210824SWV261</t>
  </si>
  <si>
    <t>GSK210824FEW312</t>
  </si>
  <si>
    <t>GSK210824MKJ691</t>
  </si>
  <si>
    <t>GSK210824REN937</t>
  </si>
  <si>
    <t>GSK210824KVL653</t>
  </si>
  <si>
    <t>GSK210824EPW130</t>
  </si>
  <si>
    <t>GSK210824EGQ548</t>
  </si>
  <si>
    <t>GSK210824OBZ496</t>
  </si>
  <si>
    <t>GSK210824CBZ093</t>
  </si>
  <si>
    <t>GSK210824LCF529</t>
  </si>
  <si>
    <t>GSK210824QUI392</t>
  </si>
  <si>
    <t>GSK210824ADC524</t>
  </si>
  <si>
    <t>GSK210824OQT759</t>
  </si>
  <si>
    <t>GSK210824NPB916</t>
  </si>
  <si>
    <t>GSK210824ZSM904</t>
  </si>
  <si>
    <t>GSK210824LXC397</t>
  </si>
  <si>
    <t>GSK210824MVW586</t>
  </si>
  <si>
    <t>GSK210824IUN950</t>
  </si>
  <si>
    <t>GSK210824UJS970</t>
  </si>
  <si>
    <t>GSK210824VXU689</t>
  </si>
  <si>
    <t>GSK210824TFV465</t>
  </si>
  <si>
    <t>GSK210824IMS809</t>
  </si>
  <si>
    <t>GSK210824FBO619</t>
  </si>
  <si>
    <t>GSK210824UAL146</t>
  </si>
  <si>
    <t>GSK210824WIB706</t>
  </si>
  <si>
    <t>GSK210824NAJ796</t>
  </si>
  <si>
    <t>GSK210824NIF401</t>
  </si>
  <si>
    <t>GSK210824OEP523</t>
  </si>
  <si>
    <t>GSK210824DJL405</t>
  </si>
  <si>
    <t>GSK210824JXV697</t>
  </si>
  <si>
    <t>GSK210824MPL824</t>
  </si>
  <si>
    <t>GSK210824BLM720</t>
  </si>
  <si>
    <t>GSK210824JPX972</t>
  </si>
  <si>
    <t>GSK210824BXO023</t>
  </si>
  <si>
    <t>GSK210824PGT149</t>
  </si>
  <si>
    <t>GSK210824OKA813</t>
  </si>
  <si>
    <t>GSK210824NHG523</t>
  </si>
  <si>
    <t>GSK210824DYN543</t>
  </si>
  <si>
    <t>GSK210824LXV257</t>
  </si>
  <si>
    <t>GSK210824WXB536</t>
  </si>
  <si>
    <t>GSK210824KYX957</t>
  </si>
  <si>
    <t>GSK210824IAR105</t>
  </si>
  <si>
    <t>GSK210824ZMB384</t>
  </si>
  <si>
    <t>GSK210824TPW594</t>
  </si>
  <si>
    <t>GSK210824OEJ289</t>
  </si>
  <si>
    <t>GSK210824IWC873</t>
  </si>
  <si>
    <t>GSK210824DBE538</t>
  </si>
  <si>
    <t>GSK210824XWT796</t>
  </si>
  <si>
    <t>GSK210824QVX126</t>
  </si>
  <si>
    <t>GSK210824HKP789</t>
  </si>
  <si>
    <t>GSK210824KIC328</t>
  </si>
  <si>
    <t>GSK210824KJZ971</t>
  </si>
  <si>
    <t>GSK210824NVD873</t>
  </si>
  <si>
    <t>GSK210824WBK496</t>
  </si>
  <si>
    <t>GSK210824QHM182</t>
  </si>
  <si>
    <t>GSK210824XKL832</t>
  </si>
  <si>
    <t>GSK210824VWM576</t>
  </si>
  <si>
    <t>GSK210824PWH392</t>
  </si>
  <si>
    <t>GSK210824TZP753</t>
  </si>
  <si>
    <t>GSK210824TKJ285</t>
  </si>
  <si>
    <t>GSK210824EUC078</t>
  </si>
  <si>
    <t>GSK210824ZTV470</t>
  </si>
  <si>
    <t>GSK210824OMB081</t>
  </si>
  <si>
    <t>GSK210824DNF529</t>
  </si>
  <si>
    <t>GSK210824CBZ302</t>
  </si>
  <si>
    <t>GSK210824YCN518</t>
  </si>
  <si>
    <t>GSK210824JIR591</t>
  </si>
  <si>
    <t>GSK210824HCZ715</t>
  </si>
  <si>
    <t>GSK210824NWP521</t>
  </si>
  <si>
    <t>GSK210824OTF734</t>
  </si>
  <si>
    <t>GSK210824YLX049</t>
  </si>
  <si>
    <t>GSK210824OVW491</t>
  </si>
  <si>
    <t>GSK210824ICB386</t>
  </si>
  <si>
    <t>GSK210824ZYR981</t>
  </si>
  <si>
    <t>GSK210824XWH954</t>
  </si>
  <si>
    <t>GSK210824YIG978</t>
  </si>
  <si>
    <t>GSK210824QGW356</t>
  </si>
  <si>
    <t>GSK210824JYI795</t>
  </si>
  <si>
    <t>GSK210824POM491</t>
  </si>
  <si>
    <t>GSK210824MCD548</t>
  </si>
  <si>
    <t>GSK210824AKW509</t>
  </si>
  <si>
    <t>GSK210824FCB081</t>
  </si>
  <si>
    <t>GSK210824OCD028</t>
  </si>
  <si>
    <t>GSK210824QSE643</t>
  </si>
  <si>
    <t>GSK210824GPR675</t>
  </si>
  <si>
    <t>GSK210824BOP857</t>
  </si>
  <si>
    <t>GSK210824AYV973</t>
  </si>
  <si>
    <t>GSK210824ELF602</t>
  </si>
  <si>
    <t>GSK210824OET076</t>
  </si>
  <si>
    <t>GSK210824DAI013</t>
  </si>
  <si>
    <t>GSK210824SJE972</t>
  </si>
  <si>
    <t>GSK210824TRP269</t>
  </si>
  <si>
    <t>GSK210824ZAH781</t>
  </si>
  <si>
    <t>GSK210824RTU409</t>
  </si>
  <si>
    <t>GSK210824VDW652</t>
  </si>
  <si>
    <t>GSK210824WKN674</t>
  </si>
  <si>
    <t>GSK210824YCV458</t>
  </si>
  <si>
    <t>GSK210824HWM721</t>
  </si>
  <si>
    <t>GSK210824MJS793</t>
  </si>
  <si>
    <t>GSK210824KJQ613</t>
  </si>
  <si>
    <t>GSK210824EYG623</t>
  </si>
  <si>
    <t>GSK210824RUB658</t>
  </si>
  <si>
    <t>GSK210824RVQ236</t>
  </si>
  <si>
    <t>GSK210824LMX795</t>
  </si>
  <si>
    <t>GSK210824LUC504</t>
  </si>
  <si>
    <t>GSK210824GKV873</t>
  </si>
  <si>
    <t>GSK210824CRV374</t>
  </si>
  <si>
    <t>GSK210824ORV105</t>
  </si>
  <si>
    <t>GSK210824JKP903</t>
  </si>
  <si>
    <t>GSK210824DYL324</t>
  </si>
  <si>
    <t>GSK210824VWE295</t>
  </si>
  <si>
    <t>GSK210824TCI601</t>
  </si>
  <si>
    <t>GSK210824QFY213</t>
  </si>
  <si>
    <t>GSK210824SLO903</t>
  </si>
  <si>
    <t>GSK210824SOD215</t>
  </si>
  <si>
    <t>GSK210824LMZ549</t>
  </si>
  <si>
    <t>GSK210824ALJ406</t>
  </si>
  <si>
    <t>GSK210824EUK368</t>
  </si>
  <si>
    <t>GSK210824CIB207</t>
  </si>
  <si>
    <t>GSK210824RUX152</t>
  </si>
  <si>
    <t>GSK210824YIM923</t>
  </si>
  <si>
    <t>GSK210824QOZ869</t>
  </si>
  <si>
    <t>GSK210824GYA178</t>
  </si>
  <si>
    <t>GSK210824LJD380</t>
  </si>
  <si>
    <t>GSK210824MBH371</t>
  </si>
  <si>
    <t>GSK210824RDP481</t>
  </si>
  <si>
    <t>GSK210824RJQ028</t>
  </si>
  <si>
    <t>GSK210824SWY801</t>
  </si>
  <si>
    <t>GSK210824YME861</t>
  </si>
  <si>
    <t>GSK210824DBK196</t>
  </si>
  <si>
    <t>GSK210824YPH892</t>
  </si>
  <si>
    <t>GSK210824ZOG439</t>
  </si>
  <si>
    <t>GSK210824VKC197</t>
  </si>
  <si>
    <t>GSK210824EYQ728</t>
  </si>
  <si>
    <t>GSK210824RXJ057</t>
  </si>
  <si>
    <t>GSK210824ZCT891</t>
  </si>
  <si>
    <t>GSK210824QIO739</t>
  </si>
  <si>
    <t>GSK210824FSM654</t>
  </si>
  <si>
    <t>GSK210824HSQ649</t>
  </si>
  <si>
    <t>GSK210824RSX354</t>
  </si>
  <si>
    <t>GSK210824STL751</t>
  </si>
  <si>
    <t>GSK210824QLV401</t>
  </si>
  <si>
    <t>GSK210824WOM981</t>
  </si>
  <si>
    <t>GSK210824GWS082</t>
  </si>
  <si>
    <t>GSK210824KRD460</t>
  </si>
  <si>
    <t>GSK210824FDH097</t>
  </si>
  <si>
    <t>GSK210824ECV481</t>
  </si>
  <si>
    <t>GSK210824RZA473</t>
  </si>
  <si>
    <t>GSK210824JPO027</t>
  </si>
  <si>
    <t>GSK210824PHX908</t>
  </si>
  <si>
    <t>GSK210824KWQ378</t>
  </si>
  <si>
    <t>GSK210824SZY842</t>
  </si>
  <si>
    <t>GSK210824HQB516</t>
  </si>
  <si>
    <t>GSK210824TQN473</t>
  </si>
  <si>
    <t>GSK210824PGT834</t>
  </si>
  <si>
    <t>GSK210824MGD748</t>
  </si>
  <si>
    <t>GSK210824PWM325</t>
  </si>
  <si>
    <t>GSK210824MPO742</t>
  </si>
  <si>
    <t>GSK210824UTM981</t>
  </si>
  <si>
    <t>GSK210824CFH296</t>
  </si>
  <si>
    <t>GSK210824ZAM148</t>
  </si>
  <si>
    <t>GSK210824CZN520</t>
  </si>
  <si>
    <t>GSK210824SEX459</t>
  </si>
  <si>
    <t>GSK210824ZTM850</t>
  </si>
  <si>
    <t>GSK210824KQE196</t>
  </si>
  <si>
    <t>GSK210824ITC478</t>
  </si>
  <si>
    <t>GSK210824TSA189</t>
  </si>
  <si>
    <t>GSK210824COI274</t>
  </si>
  <si>
    <t>GSK210824QTI263</t>
  </si>
  <si>
    <t>GSK210824LJK597</t>
  </si>
  <si>
    <t>GSK210824OUJ705</t>
  </si>
  <si>
    <t>GSK210824FMZ793</t>
  </si>
  <si>
    <t>GSK210824QLN273</t>
  </si>
  <si>
    <t>GSK210824LXE983</t>
  </si>
  <si>
    <t>GSK210824RED086</t>
  </si>
  <si>
    <t>GSK210824JRG379</t>
  </si>
  <si>
    <t>GSK210824AGV045</t>
  </si>
  <si>
    <t>GSK210824AKJ584</t>
  </si>
  <si>
    <t>GSK210824VWX569</t>
  </si>
  <si>
    <t>GSK210824FUJ934</t>
  </si>
  <si>
    <t>GSK210824BHO284</t>
  </si>
  <si>
    <t>GSK210824SEM647</t>
  </si>
  <si>
    <t>GSK210824XJC450</t>
  </si>
  <si>
    <t>GSK210824WNC385</t>
  </si>
  <si>
    <t>GSK210824IFY267</t>
  </si>
  <si>
    <t>GSK210824AER925</t>
  </si>
  <si>
    <t>GSK210824DNT837</t>
  </si>
  <si>
    <t>GSK210824NLM145</t>
  </si>
  <si>
    <t>GSK210824FEG587</t>
  </si>
  <si>
    <t>GSK210824ONE097</t>
  </si>
  <si>
    <t>GSK210824GFU460</t>
  </si>
  <si>
    <t>GSK210824NJI301</t>
  </si>
  <si>
    <t>GSK210824BJT803</t>
  </si>
  <si>
    <t>GSK210824FAS390</t>
  </si>
  <si>
    <t>GSK210824ILK706</t>
  </si>
  <si>
    <t>GSK210824YET135</t>
  </si>
  <si>
    <t>GSK210824THL840</t>
  </si>
  <si>
    <t>GSK210824TPV089</t>
  </si>
  <si>
    <t>GSK210824NRH296</t>
  </si>
  <si>
    <t>GSK210824HBP195</t>
  </si>
  <si>
    <t>GSK210824JHP819</t>
  </si>
  <si>
    <t>GSK210824BDW567</t>
  </si>
  <si>
    <t>GSK210824QKN267</t>
  </si>
  <si>
    <t>GSK210824QCO014</t>
  </si>
  <si>
    <t>GSK210824ONF960</t>
  </si>
  <si>
    <t>GSK210824SEQ968</t>
  </si>
  <si>
    <t>GSK210824DJB481</t>
  </si>
  <si>
    <t>GSK210824IFX071</t>
  </si>
  <si>
    <t>GSK210824ICZ035</t>
  </si>
  <si>
    <t>GSK210824UHR139</t>
  </si>
  <si>
    <t>GSK210824KNQ849</t>
  </si>
  <si>
    <t>GSK210824UBF563</t>
  </si>
  <si>
    <t>GSK210824XON593</t>
  </si>
  <si>
    <t>GSK210824KDI103</t>
  </si>
  <si>
    <t>GSK210824GSK597</t>
  </si>
  <si>
    <t>GSK210824XUQ810</t>
  </si>
  <si>
    <t>GSK210824BES085</t>
  </si>
  <si>
    <t>GSK210824DAV418</t>
  </si>
  <si>
    <t>GSK210824VNL251</t>
  </si>
  <si>
    <t>GSK210824BQL271</t>
  </si>
  <si>
    <t>GSK210824TCV953</t>
  </si>
  <si>
    <t>GSK210824MXO096</t>
  </si>
  <si>
    <t>GSK210824WSY471</t>
  </si>
  <si>
    <t>GSK210824JSR579</t>
  </si>
  <si>
    <t>GSK210824SUO508</t>
  </si>
  <si>
    <t>GSK210824TWF032</t>
  </si>
  <si>
    <t>GSK210824IRG861</t>
  </si>
  <si>
    <t>GSK210824CMZ457</t>
  </si>
  <si>
    <t>GSK210824SKD096</t>
  </si>
  <si>
    <t>GSK210824EZS205</t>
  </si>
  <si>
    <t>GSK210824XBO854</t>
  </si>
  <si>
    <t>GSK210824PLJ251</t>
  </si>
  <si>
    <t>GSK210824PVG672</t>
  </si>
  <si>
    <t>GSK210824EBO468</t>
  </si>
  <si>
    <t>GSK210824ZAX238</t>
  </si>
  <si>
    <t>GSK210824ZPY476</t>
  </si>
  <si>
    <t>GSK210824AMK342</t>
  </si>
  <si>
    <t>GSK210824SIA703</t>
  </si>
  <si>
    <t>DMD/2108/24/ZGUQ9150</t>
  </si>
  <si>
    <t>GSK210824RIX948</t>
  </si>
  <si>
    <t>DMD/2108/24/MCNU8654</t>
  </si>
  <si>
    <t>GSK210824STH632</t>
  </si>
  <si>
    <t>GSK210824ATG861</t>
  </si>
  <si>
    <t>GSK210824HBY512</t>
  </si>
  <si>
    <t>DMD/2108/24/ASDE3269</t>
  </si>
  <si>
    <t>GSK210824OCN673</t>
  </si>
  <si>
    <t>GSK210824LFS459</t>
  </si>
  <si>
    <t>GSK210824EYK285</t>
  </si>
  <si>
    <t>GSK210824QHG152</t>
  </si>
  <si>
    <t>GSK210824ZPN025</t>
  </si>
  <si>
    <t>GSK210824WVE742</t>
  </si>
  <si>
    <t>30/08/2021 POD M Noor</t>
  </si>
  <si>
    <t>DMD/2108/25/UQNI0761</t>
  </si>
  <si>
    <t>GSK210825QRG301</t>
  </si>
  <si>
    <t>GSK210825JND924</t>
  </si>
  <si>
    <t>GSK210825UYP247</t>
  </si>
  <si>
    <t>GSK210825IVF687</t>
  </si>
  <si>
    <t>GSK210825KTV904</t>
  </si>
  <si>
    <t>DMD/2108/25/QVEK3984</t>
  </si>
  <si>
    <t>GSK210825PZQ905</t>
  </si>
  <si>
    <t>GSK210825MFD314</t>
  </si>
  <si>
    <t>GSK210825ISU817</t>
  </si>
  <si>
    <t>GSK210825EUZ149</t>
  </si>
  <si>
    <t>GSK210825YBH570</t>
  </si>
  <si>
    <t>GSK210825GST265</t>
  </si>
  <si>
    <t>GSK210825PAG902</t>
  </si>
  <si>
    <t>GSK210825LOQ472</t>
  </si>
  <si>
    <t>GSK210825WGM912</t>
  </si>
  <si>
    <t>GSK210825IZU690</t>
  </si>
  <si>
    <t>GSK210825VSI576</t>
  </si>
  <si>
    <t>GSK210825PFS387</t>
  </si>
  <si>
    <t>GSK210825HFE497</t>
  </si>
  <si>
    <t>GSK210825ZGL127</t>
  </si>
  <si>
    <t>GSK210825LGD792</t>
  </si>
  <si>
    <t>GSK210825CPJ014</t>
  </si>
  <si>
    <t>GSK210825FVB351</t>
  </si>
  <si>
    <t>GSK210825BPQ183</t>
  </si>
  <si>
    <t>GSK210825RPJ459</t>
  </si>
  <si>
    <t>GSK210825YLS267</t>
  </si>
  <si>
    <t>GSK210825JYO159</t>
  </si>
  <si>
    <t>GSK210825CEX907</t>
  </si>
  <si>
    <t>GSK210825FCM465</t>
  </si>
  <si>
    <t>GSK210825YRB713</t>
  </si>
  <si>
    <t>GSK210825HCI240</t>
  </si>
  <si>
    <t>GSK210825KCV132</t>
  </si>
  <si>
    <t>GSK210825KBR761</t>
  </si>
  <si>
    <t>GSK210825YHT986</t>
  </si>
  <si>
    <t>GSK210825LBC546</t>
  </si>
  <si>
    <t>GSK210825GBZ734</t>
  </si>
  <si>
    <t>GSK210825ZGW708</t>
  </si>
  <si>
    <t>GSK210825ZYA548</t>
  </si>
  <si>
    <t>GSK210825UEY156</t>
  </si>
  <si>
    <t>GSK210825BAX790</t>
  </si>
  <si>
    <t>GSK210825GQH728</t>
  </si>
  <si>
    <t>GSK210825MUR854</t>
  </si>
  <si>
    <t>GSK210825NGX816</t>
  </si>
  <si>
    <t>GSK210825FUR642</t>
  </si>
  <si>
    <t>GSK210825TYM584</t>
  </si>
  <si>
    <t>GSK210825IRZ425</t>
  </si>
  <si>
    <t>GSK210825VID479</t>
  </si>
  <si>
    <t>GSK210825FVC152</t>
  </si>
  <si>
    <t>GSK210825ZQW379</t>
  </si>
  <si>
    <t>GSK210825GPZ483</t>
  </si>
  <si>
    <t>GSK210825APE245</t>
  </si>
  <si>
    <t>GSK210825PZS821</t>
  </si>
  <si>
    <t>GSK210825LZV981</t>
  </si>
  <si>
    <t>GSK210825FOQ079</t>
  </si>
  <si>
    <t>GSK210825QAO507</t>
  </si>
  <si>
    <t>GSK210825TYS956</t>
  </si>
  <si>
    <t>GSK210825PIM290</t>
  </si>
  <si>
    <t>GSK210825URP803</t>
  </si>
  <si>
    <t>GSK210825CLO615</t>
  </si>
  <si>
    <t>GSK210825WLZ908</t>
  </si>
  <si>
    <t>GSK210825NRE286</t>
  </si>
  <si>
    <t>GSK210825NSC915</t>
  </si>
  <si>
    <t>GSK210825OLK983</t>
  </si>
  <si>
    <t>GSK210825TVW360</t>
  </si>
  <si>
    <t>GSK210825SYQ250</t>
  </si>
  <si>
    <t>GSK210825XPV438</t>
  </si>
  <si>
    <t>GSK210825WAZ951</t>
  </si>
  <si>
    <t>GSK210825KLO132</t>
  </si>
  <si>
    <t>GSK210825JNV145</t>
  </si>
  <si>
    <t>GSK210825IYV834</t>
  </si>
  <si>
    <t>GSK210825JDS123</t>
  </si>
  <si>
    <t>GSK210825ZCE790</t>
  </si>
  <si>
    <t>GSK210825OGI482</t>
  </si>
  <si>
    <t>GSK210825LCM924</t>
  </si>
  <si>
    <t>GSK210825GNK065</t>
  </si>
  <si>
    <t>GSK210825IKX542</t>
  </si>
  <si>
    <t>GSK210825DEI879</t>
  </si>
  <si>
    <t>GSK210825LYD812</t>
  </si>
  <si>
    <t>GSK210825LBT783</t>
  </si>
  <si>
    <t>GSK210825HRS065</t>
  </si>
  <si>
    <t>GSK210825NAL150</t>
  </si>
  <si>
    <t>GSK210825NTB026</t>
  </si>
  <si>
    <t>GSK210825DSY609</t>
  </si>
  <si>
    <t>GSK210825OZW596</t>
  </si>
  <si>
    <t>GSK210825XAO418</t>
  </si>
  <si>
    <t>GSK210825PBD091</t>
  </si>
  <si>
    <t>GSK210825NAB735</t>
  </si>
  <si>
    <t>GSK210825FNJ095</t>
  </si>
  <si>
    <t>GSK210825XMV046</t>
  </si>
  <si>
    <t>GSK210825NEX192</t>
  </si>
  <si>
    <t>GSK210825OYK564</t>
  </si>
  <si>
    <t>GSK210825HXJ540</t>
  </si>
  <si>
    <t>GSK210825ISR026</t>
  </si>
  <si>
    <t>GSK210825ANW609</t>
  </si>
  <si>
    <t>GSK210825FQW814</t>
  </si>
  <si>
    <t>GSK210825MIZ502</t>
  </si>
  <si>
    <t>GSK210825OIK593</t>
  </si>
  <si>
    <t>GSK210825HRB975</t>
  </si>
  <si>
    <t>GSK210825FOP658</t>
  </si>
  <si>
    <t>GSK210825IUN826</t>
  </si>
  <si>
    <t>GSK210825KAP739</t>
  </si>
  <si>
    <t>GSK210825VWZ460</t>
  </si>
  <si>
    <t>GSK210825ZHS682</t>
  </si>
  <si>
    <t>GSK210825SCG247</t>
  </si>
  <si>
    <t>GSK210825VCW345</t>
  </si>
  <si>
    <t>GSK210825JSP935</t>
  </si>
  <si>
    <t>GSK210825NBZ357</t>
  </si>
  <si>
    <t>GSK210825MLD830</t>
  </si>
  <si>
    <t>GSK210825FHA649</t>
  </si>
  <si>
    <t>GSK210825QKP260</t>
  </si>
  <si>
    <t>GSK210825UTN350</t>
  </si>
  <si>
    <t>GSK210825YNE291</t>
  </si>
  <si>
    <t>GSK210825QDX723</t>
  </si>
  <si>
    <t>GSK210825YMJ861</t>
  </si>
  <si>
    <t>GSK210825FTK417</t>
  </si>
  <si>
    <t>GSK210825RLB806</t>
  </si>
  <si>
    <t>GSK210825NHS451</t>
  </si>
  <si>
    <t>GSK210825KAO840</t>
  </si>
  <si>
    <t>GSK210825YZR946</t>
  </si>
  <si>
    <t>GSK210825OKN396</t>
  </si>
  <si>
    <t>GSK210825OLQ415</t>
  </si>
  <si>
    <t>GSK210825MHW819</t>
  </si>
  <si>
    <t>GSK210825PHA813</t>
  </si>
  <si>
    <t>GSK210825VGC518</t>
  </si>
  <si>
    <t>GSK210825LAW479</t>
  </si>
  <si>
    <t>GSK210825IOH276</t>
  </si>
  <si>
    <t>GSK210825QTP861</t>
  </si>
  <si>
    <t>GSK210825HSJ581</t>
  </si>
  <si>
    <t>GSK210825FGW738</t>
  </si>
  <si>
    <t>GSK210825DSC862</t>
  </si>
  <si>
    <t>GSK210825FHI681</t>
  </si>
  <si>
    <t>GSK210825LXN403</t>
  </si>
  <si>
    <t>GSK210825YKG683</t>
  </si>
  <si>
    <t>GSK210825VCY436</t>
  </si>
  <si>
    <t>GSK210825LBP215</t>
  </si>
  <si>
    <t>GSK210825FUL793</t>
  </si>
  <si>
    <t>GSK210825UDG503</t>
  </si>
  <si>
    <t>GSK210825NFH720</t>
  </si>
  <si>
    <t>GSK210825MJX719</t>
  </si>
  <si>
    <t>GSK210825OKC204</t>
  </si>
  <si>
    <t>GSK210825MDF683</t>
  </si>
  <si>
    <t>GSK210825BUI917</t>
  </si>
  <si>
    <t>GSK210825WSU301</t>
  </si>
  <si>
    <t>GSK210825JVT192</t>
  </si>
  <si>
    <t>GSK210825JRA058</t>
  </si>
  <si>
    <t>GSK210825GLE307</t>
  </si>
  <si>
    <t>GSK210825DAH943</t>
  </si>
  <si>
    <t>GSK210825KOZ385</t>
  </si>
  <si>
    <t>GSK210825CTR609</t>
  </si>
  <si>
    <t>GSK210825ORW964</t>
  </si>
  <si>
    <t>GSK210825IAH715</t>
  </si>
  <si>
    <t>GSK210825QAL087</t>
  </si>
  <si>
    <t>GSK210825TPJ853</t>
  </si>
  <si>
    <t>GSK210825KLI613</t>
  </si>
  <si>
    <t>GSK210825GCR790</t>
  </si>
  <si>
    <t>GSK210825XNF386</t>
  </si>
  <si>
    <t>GSK210825UEY327</t>
  </si>
  <si>
    <t>GSK210825VCN172</t>
  </si>
  <si>
    <t>GSK210825SEG473</t>
  </si>
  <si>
    <t>GSK210825COT238</t>
  </si>
  <si>
    <t>GSK210825QIO659</t>
  </si>
  <si>
    <t>GSK210825PVZ379</t>
  </si>
  <si>
    <t>GSK210825DGS253</t>
  </si>
  <si>
    <t>GSK210825OTM582</t>
  </si>
  <si>
    <t>GSK210825WUC395</t>
  </si>
  <si>
    <t>GSK210825UJC475</t>
  </si>
  <si>
    <t>GSK210825BIH870</t>
  </si>
  <si>
    <t>GSK210825DOA895</t>
  </si>
  <si>
    <t>GSK210825ONA892</t>
  </si>
  <si>
    <t>GSK210825LVZ512</t>
  </si>
  <si>
    <t>GSK210825ODY573</t>
  </si>
  <si>
    <t>GSK210825HUS052</t>
  </si>
  <si>
    <t>GSK210825RPI831</t>
  </si>
  <si>
    <t>GSK210825SBH386</t>
  </si>
  <si>
    <t>GSK210825MYH140</t>
  </si>
  <si>
    <t>GSK210825QVB480</t>
  </si>
  <si>
    <t>GSK210825EXS852</t>
  </si>
  <si>
    <t>GSK210825EFO041</t>
  </si>
  <si>
    <t>GSK210825PAC852</t>
  </si>
  <si>
    <t>GSK210825YKE491</t>
  </si>
  <si>
    <t>GSK210825VOA609</t>
  </si>
  <si>
    <t>GSK210825TDP875</t>
  </si>
  <si>
    <t>GSK210825QZK810</t>
  </si>
  <si>
    <t>GSK210825EUP794</t>
  </si>
  <si>
    <t>GSK210825NTA268</t>
  </si>
  <si>
    <t>GSK210825MYX017</t>
  </si>
  <si>
    <t>GSK210825RXC634</t>
  </si>
  <si>
    <t>GSK210825FSH469</t>
  </si>
  <si>
    <t>GSK210825ZYJ712</t>
  </si>
  <si>
    <t>GSK210825BWL015</t>
  </si>
  <si>
    <t>GSK210825OZQ283</t>
  </si>
  <si>
    <t>GSK210825XKC695</t>
  </si>
  <si>
    <t>GSK210825YCA762</t>
  </si>
  <si>
    <t>GSK210825ORU571</t>
  </si>
  <si>
    <t>GSK210825BGO946</t>
  </si>
  <si>
    <t>GSK210825UBS523</t>
  </si>
  <si>
    <t>GSK210825CDP901</t>
  </si>
  <si>
    <t>GSK210825FVX495</t>
  </si>
  <si>
    <t>GSK210825BWQ410</t>
  </si>
  <si>
    <t>GSK210825THO539</t>
  </si>
  <si>
    <t>GSK210825HAR892</t>
  </si>
  <si>
    <t>GSK210825YGJ130</t>
  </si>
  <si>
    <t>GSK210825KSV843</t>
  </si>
  <si>
    <t>GSK210825BDU302</t>
  </si>
  <si>
    <t>GSK210825HQE328</t>
  </si>
  <si>
    <t>GSK210825HDA354</t>
  </si>
  <si>
    <t>GSK210825VGK740</t>
  </si>
  <si>
    <t>GSK210825WXV560</t>
  </si>
  <si>
    <t>GSK210825NDM103</t>
  </si>
  <si>
    <t>GSK210825OQD591</t>
  </si>
  <si>
    <t>GSK210825UTV197</t>
  </si>
  <si>
    <t>GSK210825TON126</t>
  </si>
  <si>
    <t>GSK210825FNX738</t>
  </si>
  <si>
    <t>GSK210825FZH761</t>
  </si>
  <si>
    <t>GSK210825TVF384</t>
  </si>
  <si>
    <t>GSK210825HCX965</t>
  </si>
  <si>
    <t>GSK210825YQW173</t>
  </si>
  <si>
    <t>GSK210825WPL361</t>
  </si>
  <si>
    <t>GSK210825MKA146</t>
  </si>
  <si>
    <t>GSK210825BMW861</t>
  </si>
  <si>
    <t>GSK210825EPQ739</t>
  </si>
  <si>
    <t>GSK210825MHI081</t>
  </si>
  <si>
    <t>GSK210825CBE607</t>
  </si>
  <si>
    <t>GSK210825GNU483</t>
  </si>
  <si>
    <t>GSK210825EMJ530</t>
  </si>
  <si>
    <t>GSK210825FTD104</t>
  </si>
  <si>
    <t>GSK210825LDJ962</t>
  </si>
  <si>
    <t>GSK210825EOK065</t>
  </si>
  <si>
    <t>GSK210825UZM320</t>
  </si>
  <si>
    <t>GSK210825LJH534</t>
  </si>
  <si>
    <t>GSK210825INW792</t>
  </si>
  <si>
    <t>GSK210825AWH657</t>
  </si>
  <si>
    <t>GSK210825STA721</t>
  </si>
  <si>
    <t>GSK210825VBD315</t>
  </si>
  <si>
    <t>GSK210825NOL790</t>
  </si>
  <si>
    <t>GSK210825GVQ468</t>
  </si>
  <si>
    <t>GSK210825CNO372</t>
  </si>
  <si>
    <t>GSK210825AGW732</t>
  </si>
  <si>
    <t>GSK210825XKY326</t>
  </si>
  <si>
    <t>GSK210825PAK821</t>
  </si>
  <si>
    <t>GSK210825OGF805</t>
  </si>
  <si>
    <t>GSK210825BPE395</t>
  </si>
  <si>
    <t>GSK210825XNB839</t>
  </si>
  <si>
    <t>GSK210825MDY291</t>
  </si>
  <si>
    <t>GSK210825UEH392</t>
  </si>
  <si>
    <t>GSK210825ONY742</t>
  </si>
  <si>
    <t>GSK210825TNP749</t>
  </si>
  <si>
    <t>GSK210825XTU275</t>
  </si>
  <si>
    <t>GSK210825OCZ102</t>
  </si>
  <si>
    <t>GSK210825XCG835</t>
  </si>
  <si>
    <t>GSK210825YCP653</t>
  </si>
  <si>
    <t>GSK210825SYV698</t>
  </si>
  <si>
    <t>GSK210825RTP589</t>
  </si>
  <si>
    <t>GSK210825UHK479</t>
  </si>
  <si>
    <t>GSK210825JMN146</t>
  </si>
  <si>
    <t>GSK210825ZBR732</t>
  </si>
  <si>
    <t>KM DHARMA KARTIKA</t>
  </si>
  <si>
    <t>02/09/2021 POD by Ahmad yahya</t>
  </si>
  <si>
    <t>DMD/2108/25/UBNQ7396</t>
  </si>
  <si>
    <t>GSK210825JUK487</t>
  </si>
  <si>
    <t>GSK210825DLM280</t>
  </si>
  <si>
    <t>GSK210825MDP627</t>
  </si>
  <si>
    <t>GSK210825XEC263</t>
  </si>
  <si>
    <t>GSK210825MTD983</t>
  </si>
  <si>
    <t>GSK210825YZN205</t>
  </si>
  <si>
    <t>GSK210825AJE130</t>
  </si>
  <si>
    <t>GSK210825SML963</t>
  </si>
  <si>
    <t>GSK210825XGK430</t>
  </si>
  <si>
    <t>DMD/2108/25/ODBJ1287</t>
  </si>
  <si>
    <t>GSK210825PQR726</t>
  </si>
  <si>
    <t>DMD/2108/25/MKOG7104</t>
  </si>
  <si>
    <t>GSK210825XEW493</t>
  </si>
  <si>
    <t>GSK210825QWF047</t>
  </si>
  <si>
    <t>GSK210825GQD078</t>
  </si>
  <si>
    <t>GSK210825CWP734</t>
  </si>
  <si>
    <t>GSK210825XBP267</t>
  </si>
  <si>
    <t>GSK210825UNK307</t>
  </si>
  <si>
    <t>GSK210825DLY350</t>
  </si>
  <si>
    <t>GSK210825PKE958</t>
  </si>
  <si>
    <t>GSK210825EOA731</t>
  </si>
  <si>
    <t>GSK210825LFJ475</t>
  </si>
  <si>
    <t>GSK210825PKA375</t>
  </si>
  <si>
    <t>GSK210825PUI972</t>
  </si>
  <si>
    <t>GSK210825UZY406</t>
  </si>
  <si>
    <t>GSK210825UKX809</t>
  </si>
  <si>
    <t>GSK210825KZN280</t>
  </si>
  <si>
    <t>GSK210825NAT745</t>
  </si>
  <si>
    <t>GSK210825WJV519</t>
  </si>
  <si>
    <t>GSK210825BAR682</t>
  </si>
  <si>
    <t>GSK210825ODH805</t>
  </si>
  <si>
    <t>GSK210825BPH263</t>
  </si>
  <si>
    <t>GSK210825PFJ248</t>
  </si>
  <si>
    <t>GSK210825BCZ937</t>
  </si>
  <si>
    <t>GSK210825HEC341</t>
  </si>
  <si>
    <t>GSK210825HWG746</t>
  </si>
  <si>
    <t>GSK210825ETM107</t>
  </si>
  <si>
    <t>GSK210825EIH160</t>
  </si>
  <si>
    <t>GSK210825RNL059</t>
  </si>
  <si>
    <t>GSK210825WCH109</t>
  </si>
  <si>
    <t>GSK210825BPO308</t>
  </si>
  <si>
    <t>GSK210825UZS093</t>
  </si>
  <si>
    <t>GSK210825PIM204</t>
  </si>
  <si>
    <t>GSK210825JOL089</t>
  </si>
  <si>
    <t>GSK210825KFN679</t>
  </si>
  <si>
    <t>GSK210825ZLY317</t>
  </si>
  <si>
    <t>GSK210825BPX037</t>
  </si>
  <si>
    <t>GSK210825LTB062</t>
  </si>
  <si>
    <t>GSK210825EOU053</t>
  </si>
  <si>
    <t>GSK210825ZBC584</t>
  </si>
  <si>
    <t>GSK210825CGN395</t>
  </si>
  <si>
    <t>GSK210825YFQ816</t>
  </si>
  <si>
    <t>GSK210825NFK514</t>
  </si>
  <si>
    <t>GSK210825AVE924</t>
  </si>
  <si>
    <t>GSK210825MWN892</t>
  </si>
  <si>
    <t>GSK210825OHP872</t>
  </si>
  <si>
    <t>GSK210825XPI934</t>
  </si>
  <si>
    <t>GSK210825QXL270</t>
  </si>
  <si>
    <t>GSK210825XJZ351</t>
  </si>
  <si>
    <t>GSK210825ITD410</t>
  </si>
  <si>
    <t>GSK210825PRS398</t>
  </si>
  <si>
    <t>GSK210825MUR975</t>
  </si>
  <si>
    <t>GSK210825CRJ732</t>
  </si>
  <si>
    <t>GSK210825BWE397</t>
  </si>
  <si>
    <t>GSK210825ZPG934</t>
  </si>
  <si>
    <t>GSK210825UEL897</t>
  </si>
  <si>
    <t>GSK210825RDN352</t>
  </si>
  <si>
    <t>GSK210825FCU708</t>
  </si>
  <si>
    <t>GSK210825BAF839</t>
  </si>
  <si>
    <t>GSK210825CAZ571</t>
  </si>
  <si>
    <t>GSK210825XCU102</t>
  </si>
  <si>
    <t>GSK210825BET519</t>
  </si>
  <si>
    <t>GSK210825EMC712</t>
  </si>
  <si>
    <t>GSK210825ADK628</t>
  </si>
  <si>
    <t>GSK210825KOD749</t>
  </si>
  <si>
    <t>GSK210825WXJ349</t>
  </si>
  <si>
    <t>GSK210825DIV768</t>
  </si>
  <si>
    <t>GSK210825OUR130</t>
  </si>
  <si>
    <t>GSK210825ILP107</t>
  </si>
  <si>
    <t>GSK210825WIV980</t>
  </si>
  <si>
    <t>GSK210825YGU704</t>
  </si>
  <si>
    <t>GSK210825IDA802</t>
  </si>
  <si>
    <t>GSK210825SOI267</t>
  </si>
  <si>
    <t>GSK210825QWK597</t>
  </si>
  <si>
    <t>GSK210825ALD723</t>
  </si>
  <si>
    <t>GSK210825XBS574</t>
  </si>
  <si>
    <t>GSK210825FYM657</t>
  </si>
  <si>
    <t>GSK210825PMV452</t>
  </si>
  <si>
    <t>GSK210825RNE514</t>
  </si>
  <si>
    <t>GSK210825RFJ076</t>
  </si>
  <si>
    <t>GSK210825FJW084</t>
  </si>
  <si>
    <t>GSK210825KXI278</t>
  </si>
  <si>
    <t>GSK210825XQM760</t>
  </si>
  <si>
    <t>GSK210825ANW205</t>
  </si>
  <si>
    <t>GSK210825EKQ593</t>
  </si>
  <si>
    <t>GSK210825ULA156</t>
  </si>
  <si>
    <t>GSK210825BZK861</t>
  </si>
  <si>
    <t>GSK210825KQE064</t>
  </si>
  <si>
    <t>GSK210825FRI146</t>
  </si>
  <si>
    <t>GSK210825PIA831</t>
  </si>
  <si>
    <t>GSK210825EMR278</t>
  </si>
  <si>
    <t>GSK210825HWO196</t>
  </si>
  <si>
    <t>GSK210825CGV570</t>
  </si>
  <si>
    <t>GSK210825OPT201</t>
  </si>
  <si>
    <t>GSK210825KZS632</t>
  </si>
  <si>
    <t>GSK210825ITG351</t>
  </si>
  <si>
    <t>GSK210825ZLE042</t>
  </si>
  <si>
    <t>GSK210825VLM154</t>
  </si>
  <si>
    <t>GSK210825SUN067</t>
  </si>
  <si>
    <t>GSK210825PEG012</t>
  </si>
  <si>
    <t>GSK210825JZE430</t>
  </si>
  <si>
    <t>GSK210825MPF428</t>
  </si>
  <si>
    <t>GSK210825QEW397</t>
  </si>
  <si>
    <t>GSK210825UZP739</t>
  </si>
  <si>
    <t>GSK210825MXA029</t>
  </si>
  <si>
    <t>GSK210825XNF289</t>
  </si>
  <si>
    <t>GSK210825HOF810</t>
  </si>
  <si>
    <t>GSK210825XTS320</t>
  </si>
  <si>
    <t>GSK210825IAB305</t>
  </si>
  <si>
    <t>GSK210825PNV682</t>
  </si>
  <si>
    <t>GSK210825SJB649</t>
  </si>
  <si>
    <t>GSK210825BVD513</t>
  </si>
  <si>
    <t>GSK210825CUL295</t>
  </si>
  <si>
    <t>GSK210825LKX978</t>
  </si>
  <si>
    <t>GSK210825RIQ561</t>
  </si>
  <si>
    <t>GSK210825VNF042</t>
  </si>
  <si>
    <t>GSK210825ABS935</t>
  </si>
  <si>
    <t>GSK210825SMB912</t>
  </si>
  <si>
    <t>GSK210825DHI751</t>
  </si>
  <si>
    <t>GSK210825ZOB736</t>
  </si>
  <si>
    <t>GSK210825AKF051</t>
  </si>
  <si>
    <t>GSK210825SBK985</t>
  </si>
  <si>
    <t>GSK210825NWJ361</t>
  </si>
  <si>
    <t>GSK210825SVG926</t>
  </si>
  <si>
    <t>GSK210825XJS859</t>
  </si>
  <si>
    <t>GSK210825ASR520</t>
  </si>
  <si>
    <t>GSK210825CDL321</t>
  </si>
  <si>
    <t>GSK210825NTO310</t>
  </si>
  <si>
    <t>GSK210825VNY729</t>
  </si>
  <si>
    <t>GSK210825IZD581</t>
  </si>
  <si>
    <t>GSK210825FLW289</t>
  </si>
  <si>
    <t>GSK210825JTI049</t>
  </si>
  <si>
    <t>GSK210825YIC019</t>
  </si>
  <si>
    <t>GSK210825JFK946</t>
  </si>
  <si>
    <t>GSK210825ISV790</t>
  </si>
  <si>
    <t>GSK210825JLT536</t>
  </si>
  <si>
    <t>GSK210825KPH634</t>
  </si>
  <si>
    <t>GSK210825DAS495</t>
  </si>
  <si>
    <t>GSK210825CYG753</t>
  </si>
  <si>
    <t>GSK210825KNW948</t>
  </si>
  <si>
    <t>GSK210825OSC140</t>
  </si>
  <si>
    <t>GSK210825RFG643</t>
  </si>
  <si>
    <t>GSK210825BAG608</t>
  </si>
  <si>
    <t>GSK210825JUM719</t>
  </si>
  <si>
    <t>GSK210825AVJ451</t>
  </si>
  <si>
    <t>GSK210825OMD749</t>
  </si>
  <si>
    <t>GSK210825PDA346</t>
  </si>
  <si>
    <t>GSK210825EZI357</t>
  </si>
  <si>
    <t>GSK210825ABJ520</t>
  </si>
  <si>
    <t>GSK210825VND905</t>
  </si>
  <si>
    <t>GSK210825APR942</t>
  </si>
  <si>
    <t>GSK210825UFH196</t>
  </si>
  <si>
    <t>GSK210825HTZ572</t>
  </si>
  <si>
    <t>GSK210825WOR051</t>
  </si>
  <si>
    <t>GSK210825YAN871</t>
  </si>
  <si>
    <t>GSK210825WBT203</t>
  </si>
  <si>
    <t>GSK210825ZOF016</t>
  </si>
  <si>
    <t>GSK210825WDV286</t>
  </si>
  <si>
    <t>GSK210825ITM651</t>
  </si>
  <si>
    <t>GSK210825DQP172</t>
  </si>
  <si>
    <t>GSK210825DNI503</t>
  </si>
  <si>
    <t>GSK210825SEZ912</t>
  </si>
  <si>
    <t>GSK210825VFP653</t>
  </si>
  <si>
    <t>GSK210825VYE957</t>
  </si>
  <si>
    <t>GSK210825EQR745</t>
  </si>
  <si>
    <t>GSK210825IJO723</t>
  </si>
  <si>
    <t>GSK210825OEV421</t>
  </si>
  <si>
    <t>GSK210825IEP631</t>
  </si>
  <si>
    <t>GSK210825VWJ065</t>
  </si>
  <si>
    <t>GSK210825VNT570</t>
  </si>
  <si>
    <t>GSK210825GKB382</t>
  </si>
  <si>
    <t>GSK210825YWZ315</t>
  </si>
  <si>
    <t>GSK210825JLN508</t>
  </si>
  <si>
    <t>GSK210825WPB150</t>
  </si>
  <si>
    <t>GSK210825QOM631</t>
  </si>
  <si>
    <t>GSK210825JGS485</t>
  </si>
  <si>
    <t>GSK210825ONT735</t>
  </si>
  <si>
    <t>GSK210825MIW240</t>
  </si>
  <si>
    <t>GSK210825GRQ938</t>
  </si>
  <si>
    <t>GSK210825VYF571</t>
  </si>
  <si>
    <t>GSK210825YSO892</t>
  </si>
  <si>
    <t>GSK210825TCN248</t>
  </si>
  <si>
    <t>GSK210825DQI392</t>
  </si>
  <si>
    <t>GSK210825ZQR823</t>
  </si>
  <si>
    <t>GSK210825DRS741</t>
  </si>
  <si>
    <t>GSK210825MCX230</t>
  </si>
  <si>
    <t>GSK210825QZG876</t>
  </si>
  <si>
    <t>GSK210825AHY970</t>
  </si>
  <si>
    <t>GSK210825NJB342</t>
  </si>
  <si>
    <t>GSK210825SZV451</t>
  </si>
  <si>
    <t>GSK210825FNX942</t>
  </si>
  <si>
    <t>GSK210825SZQ024</t>
  </si>
  <si>
    <t>GSK210825MGZ248</t>
  </si>
  <si>
    <t>GSK210825WTV315</t>
  </si>
  <si>
    <t>GSK210825TDA342</t>
  </si>
  <si>
    <t>GSK210825XCF973</t>
  </si>
  <si>
    <t>GSK210825VYT643</t>
  </si>
  <si>
    <t>GSK210825QEK102</t>
  </si>
  <si>
    <t>GSK210825RCT320</t>
  </si>
  <si>
    <t>GSK210825DJU260</t>
  </si>
  <si>
    <t>GSK210825PTA218</t>
  </si>
  <si>
    <t>GSK210825MYW705</t>
  </si>
  <si>
    <t>GSK210825SHZ942</t>
  </si>
  <si>
    <t>GSK210825VCB351</t>
  </si>
  <si>
    <t>GSK210825FZD650</t>
  </si>
  <si>
    <t>GSK210825KLX426</t>
  </si>
  <si>
    <t>GSK210825KLT731</t>
  </si>
  <si>
    <t>GSK210825JYZ670</t>
  </si>
  <si>
    <t>GSK210825MLF385</t>
  </si>
  <si>
    <t>GSK210825ARF163</t>
  </si>
  <si>
    <t>GSK210825CGD942</t>
  </si>
  <si>
    <t>GSK210825UHC854</t>
  </si>
  <si>
    <t>GSK210825TYJ781</t>
  </si>
  <si>
    <t>GSK210825HCT837</t>
  </si>
  <si>
    <t>GSK210825HZR964</t>
  </si>
  <si>
    <t>GSK210825NRA968</t>
  </si>
  <si>
    <t>GSK210825OEX405</t>
  </si>
  <si>
    <t>GSK210825MZK624</t>
  </si>
  <si>
    <t>GSK210825DHX024</t>
  </si>
  <si>
    <t>GSK210825HCZ621</t>
  </si>
  <si>
    <t>GSK210825GDT829</t>
  </si>
  <si>
    <t>GSK210825SXN942</t>
  </si>
  <si>
    <t>GSK210825VFK830</t>
  </si>
  <si>
    <t>GSK210825LVP027</t>
  </si>
  <si>
    <t>GSK210825AIW635</t>
  </si>
  <si>
    <t>GSK210825EWR509</t>
  </si>
  <si>
    <t>GSK210825RBM701</t>
  </si>
  <si>
    <t>GSK210825HNJ480</t>
  </si>
  <si>
    <t>GSK210825QGJ193</t>
  </si>
  <si>
    <t>GSK210825VTK968</t>
  </si>
  <si>
    <t>GSK210825CMT214</t>
  </si>
  <si>
    <t>GSK210825ZDO276</t>
  </si>
  <si>
    <t>GSK210825BKC506</t>
  </si>
  <si>
    <t>GSK210825YIA810</t>
  </si>
  <si>
    <t>GSK210825OTU793</t>
  </si>
  <si>
    <t>GSK210825FBH821</t>
  </si>
  <si>
    <t>GSK210825VRZ125</t>
  </si>
  <si>
    <t>GSK210825MXR275</t>
  </si>
  <si>
    <t>GSK210825QJU973</t>
  </si>
  <si>
    <t>GSK210825MPD657</t>
  </si>
  <si>
    <t>GSK210825KZB925</t>
  </si>
  <si>
    <t>GSK210825TAS638</t>
  </si>
  <si>
    <t>GSK210825JFK837</t>
  </si>
  <si>
    <t>GSK210825AQL413</t>
  </si>
  <si>
    <t>GSK210825VXQ794</t>
  </si>
  <si>
    <t>GSK210825QRK364</t>
  </si>
  <si>
    <t>GSK210825BSG275</t>
  </si>
  <si>
    <t>GSK210825VZE318</t>
  </si>
  <si>
    <t>GSK210825TUO610</t>
  </si>
  <si>
    <t>GSK210825CKB975</t>
  </si>
  <si>
    <t>GSK210825FKX031</t>
  </si>
  <si>
    <t>GSK210825GDC139</t>
  </si>
  <si>
    <t>GSK210825YIC059</t>
  </si>
  <si>
    <t>GSK210825FLR458</t>
  </si>
  <si>
    <t>GSK210825LCG421</t>
  </si>
  <si>
    <t>GSK210825YIJ250</t>
  </si>
  <si>
    <t>KM MILA UTAMA</t>
  </si>
  <si>
    <t>03/09/2021 POD M Noor</t>
  </si>
  <si>
    <t>DMD/2108/25/TYUX8024</t>
  </si>
  <si>
    <t>GSK210825MVE583</t>
  </si>
  <si>
    <t>GSK210825PCO439</t>
  </si>
  <si>
    <t>DMD/2108/25/DLYZ0186</t>
  </si>
  <si>
    <t>GSK210825DLV471</t>
  </si>
  <si>
    <t>GSK210825JDH576</t>
  </si>
  <si>
    <t>GSK210825ONM187</t>
  </si>
  <si>
    <t>DMD/2108/25/BZKJ1604</t>
  </si>
  <si>
    <t>GSK210825FHX690</t>
  </si>
  <si>
    <t>DMD/2108/25/DLGP0925</t>
  </si>
  <si>
    <t>GSK210825CZR980</t>
  </si>
  <si>
    <t>GSK210825WEK324</t>
  </si>
  <si>
    <t>GSK210825YES031</t>
  </si>
  <si>
    <t>GSK210825RMP516</t>
  </si>
  <si>
    <t>GSK210825SPQ648</t>
  </si>
  <si>
    <t>03/09/2021 POD Ahmad Yahya</t>
  </si>
  <si>
    <t>DMD/2108/26/LQNR9041</t>
  </si>
  <si>
    <t>GSK210826FMG203</t>
  </si>
  <si>
    <t>GSK210826ZPG203</t>
  </si>
  <si>
    <t>GSK210826RVE108</t>
  </si>
  <si>
    <t>GSK210826DEO062</t>
  </si>
  <si>
    <t>GSK210826JLS471</t>
  </si>
  <si>
    <t>GSK210826MDI406</t>
  </si>
  <si>
    <t>GSK210826IMV609</t>
  </si>
  <si>
    <t>GSK210826QIT571</t>
  </si>
  <si>
    <t>DMD/2108/26/RMKV4895</t>
  </si>
  <si>
    <t>GSK210826CWO347</t>
  </si>
  <si>
    <t>GSK210826DSH573</t>
  </si>
  <si>
    <t>GSK210826EKT315</t>
  </si>
  <si>
    <t>GSK210826XCA218</t>
  </si>
  <si>
    <t>GSK210826GQU720</t>
  </si>
  <si>
    <t>GSK210826NDP690</t>
  </si>
  <si>
    <t>GSK210826CQN571</t>
  </si>
  <si>
    <t>GSK210826IFJ287</t>
  </si>
  <si>
    <t>GSK210826PKF312</t>
  </si>
  <si>
    <t>GSK210826RSJ068</t>
  </si>
  <si>
    <t>GSK210826OFX864</t>
  </si>
  <si>
    <t>GSK210826FTG803</t>
  </si>
  <si>
    <t>GSK210826PHI746</t>
  </si>
  <si>
    <t>GSK210826RQW427</t>
  </si>
  <si>
    <t>GSK210826NIZ859</t>
  </si>
  <si>
    <t>GSK210826EAX539</t>
  </si>
  <si>
    <t>GSK210826CHR259</t>
  </si>
  <si>
    <t>GSK210826CMR420</t>
  </si>
  <si>
    <t>GSK210826PIF045</t>
  </si>
  <si>
    <t>GSK210826DSP813</t>
  </si>
  <si>
    <t>GSK210826YAT043</t>
  </si>
  <si>
    <t>GSK210826FSD571</t>
  </si>
  <si>
    <t>GSK210826CQX905</t>
  </si>
  <si>
    <t>GSK210826AJY512</t>
  </si>
  <si>
    <t>GSK210826KJE120</t>
  </si>
  <si>
    <t>GSK210826EUP231</t>
  </si>
  <si>
    <t>GSK210826XKH961</t>
  </si>
  <si>
    <t>GSK210826COK061</t>
  </si>
  <si>
    <t>GSK210826RKB659</t>
  </si>
  <si>
    <t>GSK210826QXW593</t>
  </si>
  <si>
    <t>GSK210826DQB879</t>
  </si>
  <si>
    <t>GSK210826NUY570</t>
  </si>
  <si>
    <t>GSK210826YSW845</t>
  </si>
  <si>
    <t>GSK210826UCB680</t>
  </si>
  <si>
    <t>GSK210826OWP615</t>
  </si>
  <si>
    <t>GSK210826SHN845</t>
  </si>
  <si>
    <t>GSK210826NRW381</t>
  </si>
  <si>
    <t>GSK210826NUK257</t>
  </si>
  <si>
    <t>GSK210826GAF968</t>
  </si>
  <si>
    <t>GSK210826RBF453</t>
  </si>
  <si>
    <t>GSK210826NRU564</t>
  </si>
  <si>
    <t>GSK210826WGJ023</t>
  </si>
  <si>
    <t>GSK210826CDQ716</t>
  </si>
  <si>
    <t>GSK210826OGL154</t>
  </si>
  <si>
    <t>GSK210826LYQ698</t>
  </si>
  <si>
    <t>GSK210826ZIQ937</t>
  </si>
  <si>
    <t>GSK210826BMT985</t>
  </si>
  <si>
    <t>GSK210826CGN758</t>
  </si>
  <si>
    <t>GSK210826UBA103</t>
  </si>
  <si>
    <t>GSK210826LHF510</t>
  </si>
  <si>
    <t>GSK210826ZHY754</t>
  </si>
  <si>
    <t>GSK210826HPS716</t>
  </si>
  <si>
    <t>GSK210826SEA421</t>
  </si>
  <si>
    <t>GSK210826DIZ679</t>
  </si>
  <si>
    <t>GSK210826BIN396</t>
  </si>
  <si>
    <t>GSK210826DHJ648</t>
  </si>
  <si>
    <t>GSK210826ZTM731</t>
  </si>
  <si>
    <t>GSK210826OIW256</t>
  </si>
  <si>
    <t>GSK210826IVX235</t>
  </si>
  <si>
    <t>GSK210826NSG245</t>
  </si>
  <si>
    <t>GSK210826QMT971</t>
  </si>
  <si>
    <t>GSK210826PXK061</t>
  </si>
  <si>
    <t>GSK210826XRE498</t>
  </si>
  <si>
    <t>GSK210826GDX062</t>
  </si>
  <si>
    <t>GSK210826HEV042</t>
  </si>
  <si>
    <t>GSK210826JKB148</t>
  </si>
  <si>
    <t>GSK210826LVW302</t>
  </si>
  <si>
    <t>GSK210826EKZ609</t>
  </si>
  <si>
    <t>GSK210826GMR063</t>
  </si>
  <si>
    <t>GSK210826HTX291</t>
  </si>
  <si>
    <t>GSK210826KCN431</t>
  </si>
  <si>
    <t>GSK210826RNZ284</t>
  </si>
  <si>
    <t>GSK210826ZHT793</t>
  </si>
  <si>
    <t>GSK210826EOS254</t>
  </si>
  <si>
    <t>GSK210826KWY624</t>
  </si>
  <si>
    <t>GSK210826QAV368</t>
  </si>
  <si>
    <t>GSK210826BFE892</t>
  </si>
  <si>
    <t>GSK210826WQF759</t>
  </si>
  <si>
    <t>GSK210826TIG906</t>
  </si>
  <si>
    <t>GSK210826ZRO391</t>
  </si>
  <si>
    <t>GSK210826XKA531</t>
  </si>
  <si>
    <t>GSK210826BVT701</t>
  </si>
  <si>
    <t>GSK210826BKO673</t>
  </si>
  <si>
    <t>GSK210826RCY071</t>
  </si>
  <si>
    <t>GSK210826BJK842</t>
  </si>
  <si>
    <t>GSK210826CGF019</t>
  </si>
  <si>
    <t>GSK210826IWS649</t>
  </si>
  <si>
    <t>GSK210826LHD682</t>
  </si>
  <si>
    <t>GSK210826QWL218</t>
  </si>
  <si>
    <t>GSK210826PQF482</t>
  </si>
  <si>
    <t>GSK210826YCF197</t>
  </si>
  <si>
    <t>GSK210826KBM251</t>
  </si>
  <si>
    <t>GSK210826ZAS268</t>
  </si>
  <si>
    <t>GSK210826YPR082</t>
  </si>
  <si>
    <t>GSK210826SAV674</t>
  </si>
  <si>
    <t>GSK210826QRL591</t>
  </si>
  <si>
    <t>GSK210826LED690</t>
  </si>
  <si>
    <t>GSK210826KFZ576</t>
  </si>
  <si>
    <t>GSK210826MIO081</t>
  </si>
  <si>
    <t>GSK210826MAE372</t>
  </si>
  <si>
    <t>GSK210826TDO157</t>
  </si>
  <si>
    <t>GSK210826KWT429</t>
  </si>
  <si>
    <t>GSK210826MGB340</t>
  </si>
  <si>
    <t>GSK210826BRN105</t>
  </si>
  <si>
    <t>GSK210826ROF863</t>
  </si>
  <si>
    <t>GSK210826AEN893</t>
  </si>
  <si>
    <t>GSK210826FOR791</t>
  </si>
  <si>
    <t>GSK210826CZS840</t>
  </si>
  <si>
    <t>GSK210826FAO750</t>
  </si>
  <si>
    <t>GSK210826RVL569</t>
  </si>
  <si>
    <t>GSK210826UKN891</t>
  </si>
  <si>
    <t>GSK210826XUY106</t>
  </si>
  <si>
    <t>GSK210826DBX405</t>
  </si>
  <si>
    <t>GSK210826KUA518</t>
  </si>
  <si>
    <t>GSK210826KVA310</t>
  </si>
  <si>
    <t>GSK210826DRK291</t>
  </si>
  <si>
    <t>GSK210826GXK257</t>
  </si>
  <si>
    <t>GSK210826TBD263</t>
  </si>
  <si>
    <t>GSK210826NFV574</t>
  </si>
  <si>
    <t>GSK210826GTK619</t>
  </si>
  <si>
    <t>GSK210826WTP370</t>
  </si>
  <si>
    <t>GSK210826GVJ853</t>
  </si>
  <si>
    <t>GSK210826POD087</t>
  </si>
  <si>
    <t>GSK210826WKA065</t>
  </si>
  <si>
    <t>GSK210826LWM259</t>
  </si>
  <si>
    <t>GSK210826XMO768</t>
  </si>
  <si>
    <t>GSK210826TCU146</t>
  </si>
  <si>
    <t>GSK210826ZOK521</t>
  </si>
  <si>
    <t>GSK210826ZSJ830</t>
  </si>
  <si>
    <t>GSK210826PVW637</t>
  </si>
  <si>
    <t>GSK210826NVW439</t>
  </si>
  <si>
    <t>GSK210826LHN024</t>
  </si>
  <si>
    <t>GSK210826KHQ713</t>
  </si>
  <si>
    <t>GSK210826LMG015</t>
  </si>
  <si>
    <t>GSK210826ZAM481</t>
  </si>
  <si>
    <t>GSK210826QBY172</t>
  </si>
  <si>
    <t>GSK210826KYZ346</t>
  </si>
  <si>
    <t>GSK210826QSN165</t>
  </si>
  <si>
    <t>GSK210826KZC639</t>
  </si>
  <si>
    <t>GSK210826XZJ578</t>
  </si>
  <si>
    <t>GSK210826TQM658</t>
  </si>
  <si>
    <t>GSK210826PXO825</t>
  </si>
  <si>
    <t>GSK210826JBS847</t>
  </si>
  <si>
    <t>GSK210826KGW182</t>
  </si>
  <si>
    <t>GSK210826HAM815</t>
  </si>
  <si>
    <t>GSK210826UYW831</t>
  </si>
  <si>
    <t>GSK210826JHY128</t>
  </si>
  <si>
    <t>GSK210826EUG942</t>
  </si>
  <si>
    <t>GSK210826HDI261</t>
  </si>
  <si>
    <t>GSK210826XOC763</t>
  </si>
  <si>
    <t>GSK210826DRW972</t>
  </si>
  <si>
    <t>GSK210826YKP617</t>
  </si>
  <si>
    <t>GSK210826ZNS089</t>
  </si>
  <si>
    <t>GSK210826HKD862</t>
  </si>
  <si>
    <t>GSK210826KYO523</t>
  </si>
  <si>
    <t>GSK210826WMA092</t>
  </si>
  <si>
    <t>GSK210826JUH649</t>
  </si>
  <si>
    <t>GSK210826LWT319</t>
  </si>
  <si>
    <t>GSK210826WKZ187</t>
  </si>
  <si>
    <t>GSK210826VMB041</t>
  </si>
  <si>
    <t>GSK210826GHO196</t>
  </si>
  <si>
    <t>GSK210826DXT328</t>
  </si>
  <si>
    <t>GSK210826SHM409</t>
  </si>
  <si>
    <t>GSK210826SFL185</t>
  </si>
  <si>
    <t>GSK210826YUL283</t>
  </si>
  <si>
    <t>GSK210826QJW981</t>
  </si>
  <si>
    <t>GSK210826LDG256</t>
  </si>
  <si>
    <t>GSK210826NWR095</t>
  </si>
  <si>
    <t>GSK210826RUA296</t>
  </si>
  <si>
    <t>GSK210826ICV653</t>
  </si>
  <si>
    <t>GSK210826CJD568</t>
  </si>
  <si>
    <t>GSK210826LZQ498</t>
  </si>
  <si>
    <t>GSK210826HOM024</t>
  </si>
  <si>
    <t>GSK210826HIN715</t>
  </si>
  <si>
    <t>GSK210826PYO695</t>
  </si>
  <si>
    <t>GSK210826KOD673</t>
  </si>
  <si>
    <t>GSK210826OKH278</t>
  </si>
  <si>
    <t>GSK210826AQG560</t>
  </si>
  <si>
    <t>GSK210826SQT421</t>
  </si>
  <si>
    <t>GSK210826KRL763</t>
  </si>
  <si>
    <t>GSK210826YQE824</t>
  </si>
  <si>
    <t>GSK210826VFQ216</t>
  </si>
  <si>
    <t>GSK210826PSH832</t>
  </si>
  <si>
    <t>GSK210826JYF783</t>
  </si>
  <si>
    <t>GSK210826NUT842</t>
  </si>
  <si>
    <t>GSK210826WUZ642</t>
  </si>
  <si>
    <t>GSK210826GNA532</t>
  </si>
  <si>
    <t>GSK210826CFQ789</t>
  </si>
  <si>
    <t>GSK210826ATE548</t>
  </si>
  <si>
    <t>GSK210826QTH436</t>
  </si>
  <si>
    <t>GSK210826JIU128</t>
  </si>
  <si>
    <t>GSK210826VKI609</t>
  </si>
  <si>
    <t>GSK210826GNV589</t>
  </si>
  <si>
    <t>GSK210826BSD614</t>
  </si>
  <si>
    <t>GSK210826AWI047</t>
  </si>
  <si>
    <t>GSK210826HAK905</t>
  </si>
  <si>
    <t>GSK210826DLM274</t>
  </si>
  <si>
    <t>GSK210826DCV614</t>
  </si>
  <si>
    <t>GSK210826WFP796</t>
  </si>
  <si>
    <t>GSK210826OYJ509</t>
  </si>
  <si>
    <t>GSK210826IPT528</t>
  </si>
  <si>
    <t>GSK210826JKZ293</t>
  </si>
  <si>
    <t>GSK210826ADB039</t>
  </si>
  <si>
    <t>GSK210826UCE135</t>
  </si>
  <si>
    <t>GSK210826KYZ872</t>
  </si>
  <si>
    <t>GSK210826VDW139</t>
  </si>
  <si>
    <t>GSK210826UKV721</t>
  </si>
  <si>
    <t>GSK210826OYF074</t>
  </si>
  <si>
    <t>GSK210826NGY539</t>
  </si>
  <si>
    <t>GSK210826SVA193</t>
  </si>
  <si>
    <t>GSK210826QKJ160</t>
  </si>
  <si>
    <t>GSK210826FJS705</t>
  </si>
  <si>
    <t>GSK210826PLU715</t>
  </si>
  <si>
    <t>GSK210826JOT641</t>
  </si>
  <si>
    <t>GSK210826ZFP125</t>
  </si>
  <si>
    <t>GSK210826EFC208</t>
  </si>
  <si>
    <t>GSK210826PEX196</t>
  </si>
  <si>
    <t>GSK210826HWA094</t>
  </si>
  <si>
    <t>GSK210826IYJ603</t>
  </si>
  <si>
    <t>GSK210826UXI361</t>
  </si>
  <si>
    <t>GSK210826XRV857</t>
  </si>
  <si>
    <t>GSK210826DAS254</t>
  </si>
  <si>
    <t>GSK210826REP165</t>
  </si>
  <si>
    <t>GSK210826UOR014</t>
  </si>
  <si>
    <t>GSK210826FCG136</t>
  </si>
  <si>
    <t>GSK210826CLH342</t>
  </si>
  <si>
    <t>GSK210826HMC563</t>
  </si>
  <si>
    <t>GSK210826MYS708</t>
  </si>
  <si>
    <t>GSK210826HQI243</t>
  </si>
  <si>
    <t>GSK210826OLW190</t>
  </si>
  <si>
    <t>GSK210826FMD927</t>
  </si>
  <si>
    <t>GSK210826FPR694</t>
  </si>
  <si>
    <t>GSK210826IHA971</t>
  </si>
  <si>
    <t>GSK210826CFT809</t>
  </si>
  <si>
    <t>GSK210826XFC095</t>
  </si>
  <si>
    <t>GSK210826QIJ493</t>
  </si>
  <si>
    <t>GSK210826PBW253</t>
  </si>
  <si>
    <t>GSK210826ITJ870</t>
  </si>
  <si>
    <t>GSK210826KPL675</t>
  </si>
  <si>
    <t>GSK210826GJV627</t>
  </si>
  <si>
    <t>GSK210826BWS908</t>
  </si>
  <si>
    <t>GSK210826BLH701</t>
  </si>
  <si>
    <t>GSK210826CTS394</t>
  </si>
  <si>
    <t>GSK210826UEN196</t>
  </si>
  <si>
    <t>GSK210826KOE501</t>
  </si>
  <si>
    <t>GSK210826DJN479</t>
  </si>
  <si>
    <t>GSK210826UOH650</t>
  </si>
  <si>
    <t>GSK210826IRT173</t>
  </si>
  <si>
    <t>GSK210826MWR632</t>
  </si>
  <si>
    <t>GSK210826ZGF976</t>
  </si>
  <si>
    <t>GSK210826XPA289</t>
  </si>
  <si>
    <t>GSK210826DSI430</t>
  </si>
  <si>
    <t>GSK210826FNC914</t>
  </si>
  <si>
    <t>GSK210826INO069</t>
  </si>
  <si>
    <t>GSK210826JCY250</t>
  </si>
  <si>
    <t>GSK210826DNC158</t>
  </si>
  <si>
    <t>GSK210826AUV430</t>
  </si>
  <si>
    <t>GSK210826IGO176</t>
  </si>
  <si>
    <t>GSK210826ELK923</t>
  </si>
  <si>
    <t>GSK210826IAG723</t>
  </si>
  <si>
    <t>GSK210826ZWA916</t>
  </si>
  <si>
    <t>GSK210826IBA160</t>
  </si>
  <si>
    <t>GSK210826CTX401</t>
  </si>
  <si>
    <t>GSK210826MCL021</t>
  </si>
  <si>
    <t>GSK210826FHY610</t>
  </si>
  <si>
    <t>GSK210826XSI417</t>
  </si>
  <si>
    <t>GSK210826JCX218</t>
  </si>
  <si>
    <t>GSK210826RGQ461</t>
  </si>
  <si>
    <t>GSK210826SOM298</t>
  </si>
  <si>
    <t>GSK210826CWT241</t>
  </si>
  <si>
    <t>GSK210826ITV564</t>
  </si>
  <si>
    <t>GSK210826GOX907</t>
  </si>
  <si>
    <t>GSK210826TOF576</t>
  </si>
  <si>
    <t>GSK210826ECG620</t>
  </si>
  <si>
    <t>GSK210826VCF509</t>
  </si>
  <si>
    <t>GSK210826TQP836</t>
  </si>
  <si>
    <t>GSK210826HDJ675</t>
  </si>
  <si>
    <t>GSK210826UJN206</t>
  </si>
  <si>
    <t>GSK210826NAF594</t>
  </si>
  <si>
    <t>GSK210826RAL540</t>
  </si>
  <si>
    <t>GSK210826JRV046</t>
  </si>
  <si>
    <t>GSK210826SRH091</t>
  </si>
  <si>
    <t>GSK210826ZQS795</t>
  </si>
  <si>
    <t>DMD/2108/26/BSQC7280</t>
  </si>
  <si>
    <t>GSK210826VLX650</t>
  </si>
  <si>
    <t>GSK210826UAD695</t>
  </si>
  <si>
    <t>DMD/2108/26/QOPB8463</t>
  </si>
  <si>
    <t>GSK210826UWV709</t>
  </si>
  <si>
    <t>DMD/2108/26/IEQK9258</t>
  </si>
  <si>
    <t>GSK210826WBY715</t>
  </si>
  <si>
    <t>GSK210826ZMN568</t>
  </si>
  <si>
    <t>GSK210826TWQ641</t>
  </si>
  <si>
    <t>GSK210826PAN347</t>
  </si>
  <si>
    <t>GSK210826CTK408</t>
  </si>
  <si>
    <t>GSK210826EBG945</t>
  </si>
  <si>
    <t>GSK210826XQS378</t>
  </si>
  <si>
    <t>DMD/2108/26/PATE8379</t>
  </si>
  <si>
    <t>GSK210826PCH413</t>
  </si>
  <si>
    <t>GSK210826ZYN061</t>
  </si>
  <si>
    <t>GSK210826DNK093</t>
  </si>
  <si>
    <t>GSK210826WDI726</t>
  </si>
  <si>
    <t>GSK210826BSP268</t>
  </si>
  <si>
    <t>GSK210826LZW064</t>
  </si>
  <si>
    <t>GSK210826AGZ276</t>
  </si>
  <si>
    <t>GSK210826EXC651</t>
  </si>
  <si>
    <t>GSK210826DCI637</t>
  </si>
  <si>
    <t>GSK210826UXA946</t>
  </si>
  <si>
    <t>GSK210826PKI308</t>
  </si>
  <si>
    <t>GSK210826UNO279</t>
  </si>
  <si>
    <t>GSK210826BGV103</t>
  </si>
  <si>
    <t>GSK210826KQT974</t>
  </si>
  <si>
    <t>GSK210826QHR172</t>
  </si>
  <si>
    <t>GSK210826KJB465</t>
  </si>
  <si>
    <t>GSK210826MQC142</t>
  </si>
  <si>
    <t>GSK210826CSY165</t>
  </si>
  <si>
    <t>GSK210826OJR721</t>
  </si>
  <si>
    <t>GSK210826VLX956</t>
  </si>
  <si>
    <t>GSK210826NRY652</t>
  </si>
  <si>
    <t>GSK210826TWA639</t>
  </si>
  <si>
    <t>GSK210826WYD053</t>
  </si>
  <si>
    <t>GSK210826PRD541</t>
  </si>
  <si>
    <t>GSK210826BYL753</t>
  </si>
  <si>
    <t>GSK210826KZY210</t>
  </si>
  <si>
    <t>GSK210826UBT394</t>
  </si>
  <si>
    <t>GSK210826DHB690</t>
  </si>
  <si>
    <t>GSK210826IRF015</t>
  </si>
  <si>
    <t>GSK210826NDM827</t>
  </si>
  <si>
    <t>GSK210826IDR981</t>
  </si>
  <si>
    <t>GSK210826UDO653</t>
  </si>
  <si>
    <t>GSK210826YMH869</t>
  </si>
  <si>
    <t>GSK210826TQO403</t>
  </si>
  <si>
    <t>GSK210826NPD617</t>
  </si>
  <si>
    <t>GSK210826HYJ179</t>
  </si>
  <si>
    <t>GSK210826GRS591</t>
  </si>
  <si>
    <t>GSK210826XCP926</t>
  </si>
  <si>
    <t>GSK210826ENR937</t>
  </si>
  <si>
    <t>GSK210826FUJ680</t>
  </si>
  <si>
    <t>GSK210826WQR718</t>
  </si>
  <si>
    <t>GSK210826CBJ674</t>
  </si>
  <si>
    <t>GSK210826FXG752</t>
  </si>
  <si>
    <t>GSK210826LVQ652</t>
  </si>
  <si>
    <t>GSK210826QCZ750</t>
  </si>
  <si>
    <t>GSK210826HJQ068</t>
  </si>
  <si>
    <t>GSK210826LVA720</t>
  </si>
  <si>
    <t>GSK210826ZOE756</t>
  </si>
  <si>
    <t>GSK210826JNO189</t>
  </si>
  <si>
    <t>GSK210826VPS927</t>
  </si>
  <si>
    <t>GSK210826HLI764</t>
  </si>
  <si>
    <t>GSK210826HVL964</t>
  </si>
  <si>
    <t>GSK210826LIK415</t>
  </si>
  <si>
    <t>GSK210826SAI698</t>
  </si>
  <si>
    <t>GSK210826HBI596</t>
  </si>
  <si>
    <t>GSK210826SYM395</t>
  </si>
  <si>
    <t>GSK210826ACU641</t>
  </si>
  <si>
    <t>GSK210826ZRI612</t>
  </si>
  <si>
    <t>GSK210826SFD840</t>
  </si>
  <si>
    <t>GSK210826FDK074</t>
  </si>
  <si>
    <t>GSK210826XNG089</t>
  </si>
  <si>
    <t>GSK210826XRA325</t>
  </si>
  <si>
    <t>GSK210826CZR406</t>
  </si>
  <si>
    <t>GSK210826PBM438</t>
  </si>
  <si>
    <t>GSK210826MIR985</t>
  </si>
  <si>
    <t>GSK210826CVD851</t>
  </si>
  <si>
    <t>GSK210826RKW193</t>
  </si>
  <si>
    <t>GSK210826DQC320</t>
  </si>
  <si>
    <t>GSK210826VFB973</t>
  </si>
  <si>
    <t>GSK210826RWF927</t>
  </si>
  <si>
    <t>GSK210826BPV753</t>
  </si>
  <si>
    <t>GSK210826THS952</t>
  </si>
  <si>
    <t>GSK210826HJX450</t>
  </si>
  <si>
    <t>GSK210826RGC659</t>
  </si>
  <si>
    <t>GSK210826BTA829</t>
  </si>
  <si>
    <t>GSK210826EWG357</t>
  </si>
  <si>
    <t>GSK210826GTF750</t>
  </si>
  <si>
    <t>GSK210826ABI256</t>
  </si>
  <si>
    <t>GSK210826PBC381</t>
  </si>
  <si>
    <t>GSK210826RAB036</t>
  </si>
  <si>
    <t>GSK210826LJI209</t>
  </si>
  <si>
    <t>GSK210826KZV017</t>
  </si>
  <si>
    <t>GSK210826HFP978</t>
  </si>
  <si>
    <t>GSK210826BUV865</t>
  </si>
  <si>
    <t>GSK210826MXL905</t>
  </si>
  <si>
    <t>GSK210826DXN396</t>
  </si>
  <si>
    <t>GSK210826XKY716</t>
  </si>
  <si>
    <t>GSK210826MXB172</t>
  </si>
  <si>
    <t>GSK210826PGE543</t>
  </si>
  <si>
    <t>GSK210826OTF607</t>
  </si>
  <si>
    <t>GSK210826RSE261</t>
  </si>
  <si>
    <t>GSK210826AHI356</t>
  </si>
  <si>
    <t>GSK210826WVH396</t>
  </si>
  <si>
    <t>GSK210826FGT681</t>
  </si>
  <si>
    <t>GSK210826REN932</t>
  </si>
  <si>
    <t>GSK210826GFX419</t>
  </si>
  <si>
    <t>GSK210826VHJ472</t>
  </si>
  <si>
    <t>GSK210826LQN359</t>
  </si>
  <si>
    <t>GSK210826GCZ164</t>
  </si>
  <si>
    <t>GSK210826UHX863</t>
  </si>
  <si>
    <t>GSK210826KWU398</t>
  </si>
  <si>
    <t>GSK210826COX067</t>
  </si>
  <si>
    <t>GSK210826RHL573</t>
  </si>
  <si>
    <t>GSK210826LED745</t>
  </si>
  <si>
    <t>GSK210826IZG429</t>
  </si>
  <si>
    <t>GSK210826HJN894</t>
  </si>
  <si>
    <t>GSK210826FJL685</t>
  </si>
  <si>
    <t>GSK210826QMW472</t>
  </si>
  <si>
    <t>GSK210826QXS028</t>
  </si>
  <si>
    <t>GSK210826XYU762</t>
  </si>
  <si>
    <t>GSK210826CGB036</t>
  </si>
  <si>
    <t>GSK210826PZW521</t>
  </si>
  <si>
    <t>GSK210826NHA894</t>
  </si>
  <si>
    <t>GSK210826NEH541</t>
  </si>
  <si>
    <t>GSK210826BTF047</t>
  </si>
  <si>
    <t>GSK210826FCT972</t>
  </si>
  <si>
    <t>GSK210826JNB567</t>
  </si>
  <si>
    <t>GSK210826RWB314</t>
  </si>
  <si>
    <t>GSK210826HVZ128</t>
  </si>
  <si>
    <t>GSK210826ULR954</t>
  </si>
  <si>
    <t>GSK210826URX036</t>
  </si>
  <si>
    <t>GSK210826LMR308</t>
  </si>
  <si>
    <t>GSK210826MGQ190</t>
  </si>
  <si>
    <t>GSK210826XBD467</t>
  </si>
  <si>
    <t>GSK210826SWM097</t>
  </si>
  <si>
    <t>GSK210826QOI834</t>
  </si>
  <si>
    <t>GSK210826DJX485</t>
  </si>
  <si>
    <t>GSK210826DVC081</t>
  </si>
  <si>
    <t>GSK210826IQU045</t>
  </si>
  <si>
    <t>GSK210826REU612</t>
  </si>
  <si>
    <t>GSK210826GCY983</t>
  </si>
  <si>
    <t>GSK210826FOM294</t>
  </si>
  <si>
    <t>GSK210826AQV179</t>
  </si>
  <si>
    <t>GSK210826EVN491</t>
  </si>
  <si>
    <t>GSK210826IXE137</t>
  </si>
  <si>
    <t>GSK210826DHU925</t>
  </si>
  <si>
    <t>GSK210826ZFJ276</t>
  </si>
  <si>
    <t>GSK210826WMA071</t>
  </si>
  <si>
    <t>GSK210826JUZ942</t>
  </si>
  <si>
    <t>GSK210826RLB823</t>
  </si>
  <si>
    <t>GSK210826CGK432</t>
  </si>
  <si>
    <t>GSK210826EXM752</t>
  </si>
  <si>
    <t>GSK210826CSR643</t>
  </si>
  <si>
    <t>GSK210826ATX450</t>
  </si>
  <si>
    <t>GSK210826SED839</t>
  </si>
  <si>
    <t>GSK210826CXF481</t>
  </si>
  <si>
    <t>GSK210826FLK358</t>
  </si>
  <si>
    <t>GSK210826XAS953</t>
  </si>
  <si>
    <t>GSK210826DPX582</t>
  </si>
  <si>
    <t>GSK210826JXI487</t>
  </si>
  <si>
    <t>GSK210826IZY261</t>
  </si>
  <si>
    <t>GSK210826XWE314</t>
  </si>
  <si>
    <t>GSK210826LJA630</t>
  </si>
  <si>
    <t>GSK210826JMB326</t>
  </si>
  <si>
    <t>GSK210826YZE569</t>
  </si>
  <si>
    <t>GSK210826UYS486</t>
  </si>
  <si>
    <t>GSK210826FHW781</t>
  </si>
  <si>
    <t>GSK210826WEN476</t>
  </si>
  <si>
    <t>GSK210826HIT514</t>
  </si>
  <si>
    <t>GSK210826YXP591</t>
  </si>
  <si>
    <t>GSK210826PIS954</t>
  </si>
  <si>
    <t>GSK210826QVR793</t>
  </si>
  <si>
    <t>GSK210826XIR013</t>
  </si>
  <si>
    <t>GSK210826AZI206</t>
  </si>
  <si>
    <t>GSK210826QJA109</t>
  </si>
  <si>
    <t>GSK210826XUD159</t>
  </si>
  <si>
    <t>GSK210826QTF239</t>
  </si>
  <si>
    <t>GSK210826MIC351</t>
  </si>
  <si>
    <t>GSK210826CRZ541</t>
  </si>
  <si>
    <t>GSK210826ZGR231</t>
  </si>
  <si>
    <t>GSK210826LQS180</t>
  </si>
  <si>
    <t>GSK210826BGE501</t>
  </si>
  <si>
    <t>GSK210826GTD057</t>
  </si>
  <si>
    <t>GSK210826JPG053</t>
  </si>
  <si>
    <t>GSK210826NQK801</t>
  </si>
  <si>
    <t>GSK210826XLB217</t>
  </si>
  <si>
    <t>GSK210826SAI876</t>
  </si>
  <si>
    <t>GSK210826AVB591</t>
  </si>
  <si>
    <t>GSK210826FZX290</t>
  </si>
  <si>
    <t>GSK210826WHJ965</t>
  </si>
  <si>
    <t>GSK210826JEI490</t>
  </si>
  <si>
    <t>GSK210826NGW718</t>
  </si>
  <si>
    <t>GSK210826WXJ305</t>
  </si>
  <si>
    <t>GSK210826HZA396</t>
  </si>
  <si>
    <t>GSK210826BYG345</t>
  </si>
  <si>
    <t>GSK210826JBL834</t>
  </si>
  <si>
    <t>GSK210826GAJ352</t>
  </si>
  <si>
    <t>GSK210826EBT249</t>
  </si>
  <si>
    <t>GSK210826VRL509</t>
  </si>
  <si>
    <t>GSK210826ZJK084</t>
  </si>
  <si>
    <t>GSK210826XBN942</t>
  </si>
  <si>
    <t>GSK210826ZNF203</t>
  </si>
  <si>
    <t>GSK210826CSZ374</t>
  </si>
  <si>
    <t>GSK210826IUY402</t>
  </si>
  <si>
    <t>GSK210826JDI615</t>
  </si>
  <si>
    <t>GSK210826RCP618</t>
  </si>
  <si>
    <t>GSK210826JAO962</t>
  </si>
  <si>
    <t>GSK210826UZD038</t>
  </si>
  <si>
    <t>GSK210826ZSL802</t>
  </si>
  <si>
    <t>GSK210826DMP326</t>
  </si>
  <si>
    <t>GSK210826QFM961</t>
  </si>
  <si>
    <t>GSK210826JLE417</t>
  </si>
  <si>
    <t>GSK210826IAG823</t>
  </si>
  <si>
    <t>GSK210826YHR453</t>
  </si>
  <si>
    <t>GSK210826BIL246</t>
  </si>
  <si>
    <t>GSK210826PZX397</t>
  </si>
  <si>
    <t>GSK210826CFX251</t>
  </si>
  <si>
    <t>GSK210826XEY208</t>
  </si>
  <si>
    <t>GSK210826STI394</t>
  </si>
  <si>
    <t>GSK210826BGC294</t>
  </si>
  <si>
    <t>GSK210826BFP750</t>
  </si>
  <si>
    <t>GSK210826XHI803</t>
  </si>
  <si>
    <t>GSK210826KEJ825</t>
  </si>
  <si>
    <t>GSK210826QSZ126</t>
  </si>
  <si>
    <t>GSK210826MEJ408</t>
  </si>
  <si>
    <t>GSK210826JIE573</t>
  </si>
  <si>
    <t>GSK210826WAY937</t>
  </si>
  <si>
    <t>GSK210826UXL946</t>
  </si>
  <si>
    <t>GSK210826UDH187</t>
  </si>
  <si>
    <t>GSK210826HRF870</t>
  </si>
  <si>
    <t>GSK210826EHN967</t>
  </si>
  <si>
    <t>GSK210826IDH972</t>
  </si>
  <si>
    <t>GSK210826WEX639</t>
  </si>
  <si>
    <t>GSK210826CXR495</t>
  </si>
  <si>
    <t>GSK210826HQW705</t>
  </si>
  <si>
    <t>GSK210826USR496</t>
  </si>
  <si>
    <t>GSK210826XWE137</t>
  </si>
  <si>
    <t>GSK210826KGX863</t>
  </si>
  <si>
    <t>GSK210826MPJ920</t>
  </si>
  <si>
    <t>GSK210826IJG371</t>
  </si>
  <si>
    <t>GSK210826MHJ240</t>
  </si>
  <si>
    <t>GSK210826YIU529</t>
  </si>
  <si>
    <t>GSK210826FDS973</t>
  </si>
  <si>
    <t>GSK210826CMZ698</t>
  </si>
  <si>
    <t>GSK210826PSR468</t>
  </si>
  <si>
    <t>GSK210826DUJ329</t>
  </si>
  <si>
    <t>GSK210826PGA512</t>
  </si>
  <si>
    <t>GSK210826OFB589</t>
  </si>
  <si>
    <t>GSK210826URY596</t>
  </si>
  <si>
    <t>GSK210826JXI350</t>
  </si>
  <si>
    <t>GSK210826JKZ401</t>
  </si>
  <si>
    <t>GSK210826YDK785</t>
  </si>
  <si>
    <t>GSK210826QNK698</t>
  </si>
  <si>
    <t>GSK210826ZKF873</t>
  </si>
  <si>
    <t>GSK210826LXN286</t>
  </si>
  <si>
    <t>GSK210826RUS493</t>
  </si>
  <si>
    <t>GSK210826CLA190</t>
  </si>
  <si>
    <t>GSK210826LUO542</t>
  </si>
  <si>
    <t>GSK210826KMX093</t>
  </si>
  <si>
    <t>GSK210826HCL951</t>
  </si>
  <si>
    <t>GSK210826SAW813</t>
  </si>
  <si>
    <t>GSK210826UTN548</t>
  </si>
  <si>
    <t>GSK210826JCF129</t>
  </si>
  <si>
    <t>DMD/2108/26/NWGQ0196</t>
  </si>
  <si>
    <t>GSK210826IAK415</t>
  </si>
  <si>
    <t>GSK210826NGZ391</t>
  </si>
  <si>
    <t>GSK210826SJZ051</t>
  </si>
  <si>
    <t>GSK210826MZF568</t>
  </si>
  <si>
    <t>GSK210826LIB680</t>
  </si>
  <si>
    <t>GSK210826VOA251</t>
  </si>
  <si>
    <t>DMD/2108/26/PERN2315</t>
  </si>
  <si>
    <t>GSK210826ZEL309</t>
  </si>
  <si>
    <t>DMD/2108/26/ZQBO0237</t>
  </si>
  <si>
    <t>GSK210826GDI012</t>
  </si>
  <si>
    <t>GSK210826XHC416</t>
  </si>
  <si>
    <t>DMD/2108/26/CHFJ1628</t>
  </si>
  <si>
    <t>GSK210826WVR983</t>
  </si>
  <si>
    <t>GSK210826SAI316</t>
  </si>
  <si>
    <t>DMD/2108/27/PTLV5674</t>
  </si>
  <si>
    <t>GSK210827FJK659</t>
  </si>
  <si>
    <t>GSK210827MHU627</t>
  </si>
  <si>
    <t>GSK210827VTI487</t>
  </si>
  <si>
    <t>GSK210827SZU635</t>
  </si>
  <si>
    <t>GSK210827DBN042</t>
  </si>
  <si>
    <t>GSK210827DKT429</t>
  </si>
  <si>
    <t>GSK210827PVK249</t>
  </si>
  <si>
    <t>GSK210827WHC056</t>
  </si>
  <si>
    <t>GSK210827AFU019</t>
  </si>
  <si>
    <t>GSK210827CDJ136</t>
  </si>
  <si>
    <t>GSK210827ARC568</t>
  </si>
  <si>
    <t>GSK210827HIW784</t>
  </si>
  <si>
    <t>GSK210827DMH785</t>
  </si>
  <si>
    <t>GSK210827CFD784</t>
  </si>
  <si>
    <t>GSK210827QLN560</t>
  </si>
  <si>
    <t>GSK210827XKO916</t>
  </si>
  <si>
    <t>GSK210827WIP360</t>
  </si>
  <si>
    <t>GSK210827GOQ487</t>
  </si>
  <si>
    <t>GSK210827SIF106</t>
  </si>
  <si>
    <t>GSK210827MWT534</t>
  </si>
  <si>
    <t>GSK210827KGR135</t>
  </si>
  <si>
    <t>GSK210827EIQ936</t>
  </si>
  <si>
    <t>GSK210827TCR831</t>
  </si>
  <si>
    <t>GSK210827ASK390</t>
  </si>
  <si>
    <t>GSK210827DZS923</t>
  </si>
  <si>
    <t>GSK210827FDK168</t>
  </si>
  <si>
    <t>GSK210827MJL975</t>
  </si>
  <si>
    <t>GSK210827CJM738</t>
  </si>
  <si>
    <t>GSK210827BVH092</t>
  </si>
  <si>
    <t>GSK210827AQP954</t>
  </si>
  <si>
    <t>GSK210827YOC348</t>
  </si>
  <si>
    <t>GSK210827WAI691</t>
  </si>
  <si>
    <t>GSK210827RPD471</t>
  </si>
  <si>
    <t>GSK210827LDM164</t>
  </si>
  <si>
    <t>GSK210827GSB203</t>
  </si>
  <si>
    <t>GSK210827HIN645</t>
  </si>
  <si>
    <t>GSK210827AMQ578</t>
  </si>
  <si>
    <t>GSK210827UBF849</t>
  </si>
  <si>
    <t>GSK210827HOF841</t>
  </si>
  <si>
    <t>GSK210827GTW579</t>
  </si>
  <si>
    <t>GSK210827BYQ678</t>
  </si>
  <si>
    <t>GSK210827WAC560</t>
  </si>
  <si>
    <t>GSK210827ZBO638</t>
  </si>
  <si>
    <t>GSK210827DRB057</t>
  </si>
  <si>
    <t>GSK210827VOJ571</t>
  </si>
  <si>
    <t>GSK210827VKA317</t>
  </si>
  <si>
    <t>GSK210827IVR123</t>
  </si>
  <si>
    <t>GSK210827WPO453</t>
  </si>
  <si>
    <t>GSK210827VUF864</t>
  </si>
  <si>
    <t>GSK210827TDJ692</t>
  </si>
  <si>
    <t>GSK210827JUV035</t>
  </si>
  <si>
    <t>GSK210827IEV517</t>
  </si>
  <si>
    <t>GSK210827YOC285</t>
  </si>
  <si>
    <t>GSK210827JAD476</t>
  </si>
  <si>
    <t>GSK210827JAG816</t>
  </si>
  <si>
    <t>GSK210827UCE903</t>
  </si>
  <si>
    <t>GSK210827YFI046</t>
  </si>
  <si>
    <t>GSK210827OIS894</t>
  </si>
  <si>
    <t>GSK210827BGH297</t>
  </si>
  <si>
    <t>GSK210827YBX759</t>
  </si>
  <si>
    <t>GSK210827AJY814</t>
  </si>
  <si>
    <t>GSK210827ZXL289</t>
  </si>
  <si>
    <t>GSK210827AFC410</t>
  </si>
  <si>
    <t>GSK210827NEQ814</t>
  </si>
  <si>
    <t>GSK210827XVD430</t>
  </si>
  <si>
    <t>GSK210827SUF058</t>
  </si>
  <si>
    <t>GSK210827GDC173</t>
  </si>
  <si>
    <t>GSK210827YNK370</t>
  </si>
  <si>
    <t>GSK210827IQD062</t>
  </si>
  <si>
    <t>GSK210827YCR243</t>
  </si>
  <si>
    <t>GSK210827WSO742</t>
  </si>
  <si>
    <t>GSK210827DYK856</t>
  </si>
  <si>
    <t>GSK210827RBZ173</t>
  </si>
  <si>
    <t>GSK210827UVP145</t>
  </si>
  <si>
    <t>GSK210827KUO790</t>
  </si>
  <si>
    <t>GSK210827EUN953</t>
  </si>
  <si>
    <t>GSK210827ZES365</t>
  </si>
  <si>
    <t>GSK210827XUC095</t>
  </si>
  <si>
    <t>GSK210827UJN732</t>
  </si>
  <si>
    <t>GSK210827JOW961</t>
  </si>
  <si>
    <t>GSK210827URT176</t>
  </si>
  <si>
    <t>GSK210827ATF976</t>
  </si>
  <si>
    <t>GSK210827DSP841</t>
  </si>
  <si>
    <t>GSK210827MCB459</t>
  </si>
  <si>
    <t>GSK210827WVL614</t>
  </si>
  <si>
    <t>GSK210827UJO094</t>
  </si>
  <si>
    <t>GSK210827AUE697</t>
  </si>
  <si>
    <t>GSK210827KEF976</t>
  </si>
  <si>
    <t>GSK210827ZHD156</t>
  </si>
  <si>
    <t>GSK210827IQT946</t>
  </si>
  <si>
    <t>GSK210827WCS562</t>
  </si>
  <si>
    <t>GSK210827QAR421</t>
  </si>
  <si>
    <t>GSK210827QMU523</t>
  </si>
  <si>
    <t>GSK210827XON314</t>
  </si>
  <si>
    <t>GSK210827UGR369</t>
  </si>
  <si>
    <t>GSK210827UGO720</t>
  </si>
  <si>
    <t>GSK210827OAV635</t>
  </si>
  <si>
    <t>GSK210827WPV789</t>
  </si>
  <si>
    <t>GSK210827RDT629</t>
  </si>
  <si>
    <t>GSK210827CMV502</t>
  </si>
  <si>
    <t>GSK210827IJH690</t>
  </si>
  <si>
    <t>GSK210827ZHL586</t>
  </si>
  <si>
    <t>GSK210827LWH806</t>
  </si>
  <si>
    <t>GSK210827NIC105</t>
  </si>
  <si>
    <t>GSK210827GSU357</t>
  </si>
  <si>
    <t>GSK210827VWG561</t>
  </si>
  <si>
    <t>GSK210827DZX687</t>
  </si>
  <si>
    <t>GSK210827QGX586</t>
  </si>
  <si>
    <t>GSK210827TRW749</t>
  </si>
  <si>
    <t>GSK210827ORF463</t>
  </si>
  <si>
    <t>GSK210827SRU136</t>
  </si>
  <si>
    <t>GSK210827LQW061</t>
  </si>
  <si>
    <t>GSK210827UXK876</t>
  </si>
  <si>
    <t>GSK210827DUV248</t>
  </si>
  <si>
    <t>GSK210827WGF096</t>
  </si>
  <si>
    <t>GSK210827RTJ423</t>
  </si>
  <si>
    <t>GSK210827ECO013</t>
  </si>
  <si>
    <t>GSK210827PYO653</t>
  </si>
  <si>
    <t>GSK210827ZEO073</t>
  </si>
  <si>
    <t>GSK210827ARM867</t>
  </si>
  <si>
    <t>GSK210827XQJ492</t>
  </si>
  <si>
    <t>GSK210827PHU621</t>
  </si>
  <si>
    <t>GSK210827EIZ518</t>
  </si>
  <si>
    <t>GSK210827HUR845</t>
  </si>
  <si>
    <t>GSK210827DJO013</t>
  </si>
  <si>
    <t>GSK210827VAG736</t>
  </si>
  <si>
    <t>GSK210827FIA852</t>
  </si>
  <si>
    <t>GSK210827FXL762</t>
  </si>
  <si>
    <t>GSK210827HKX253</t>
  </si>
  <si>
    <t>GSK210827NKE254</t>
  </si>
  <si>
    <t>GSK210827PKX543</t>
  </si>
  <si>
    <t>GSK210827AXW367</t>
  </si>
  <si>
    <t>GSK210827ZXV041</t>
  </si>
  <si>
    <t>GSK210827XWP986</t>
  </si>
  <si>
    <t>GSK210827XTK816</t>
  </si>
  <si>
    <t>GSK210827FMO132</t>
  </si>
  <si>
    <t>GSK210827MPX674</t>
  </si>
  <si>
    <t>GSK210827CSE045</t>
  </si>
  <si>
    <t>GSK210827NGZ134</t>
  </si>
  <si>
    <t>GSK210827HXM051</t>
  </si>
  <si>
    <t>GSK210827ICN860</t>
  </si>
  <si>
    <t>GSK210827NFS492</t>
  </si>
  <si>
    <t>GSK210827SAX205</t>
  </si>
  <si>
    <t>GSK210827ZGF941</t>
  </si>
  <si>
    <t>GSK210827AWX528</t>
  </si>
  <si>
    <t>GSK210827DFU895</t>
  </si>
  <si>
    <t>GSK210827ASQ765</t>
  </si>
  <si>
    <t>GSK210827PLN534</t>
  </si>
  <si>
    <t>GSK210827YMR728</t>
  </si>
  <si>
    <t>GSK210827TXQ538</t>
  </si>
  <si>
    <t>GSK210827XCK742</t>
  </si>
  <si>
    <t>GSK210827JPR271</t>
  </si>
  <si>
    <t>GSK210827UFQ637</t>
  </si>
  <si>
    <t>GSK210827RQE632</t>
  </si>
  <si>
    <t>GSK210827NCY046</t>
  </si>
  <si>
    <t>GSK210827BNO965</t>
  </si>
  <si>
    <t>GSK210827KGL075</t>
  </si>
  <si>
    <t>GSK210827EHC519</t>
  </si>
  <si>
    <t>GSK210827HKE861</t>
  </si>
  <si>
    <t>GSK210827OCS461</t>
  </si>
  <si>
    <t>GSK210827HOR604</t>
  </si>
  <si>
    <t>GSK210827YTE857</t>
  </si>
  <si>
    <t>GSK210827RLY719</t>
  </si>
  <si>
    <t>GSK210827TBP785</t>
  </si>
  <si>
    <t>GSK210827QEG895</t>
  </si>
  <si>
    <t>GSK210827IME261</t>
  </si>
  <si>
    <t>GSK210827MZA682</t>
  </si>
  <si>
    <t>GSK210827LPY943</t>
  </si>
  <si>
    <t>GSK210827TJL415</t>
  </si>
  <si>
    <t>GSK210827FOI293</t>
  </si>
  <si>
    <t>GSK210827LGU659</t>
  </si>
  <si>
    <t>GSK210827BYX721</t>
  </si>
  <si>
    <t>GSK210827VNY093</t>
  </si>
  <si>
    <t>GSK210827CHI958</t>
  </si>
  <si>
    <t>GSK210827VTW028</t>
  </si>
  <si>
    <t>GSK210827PUB745</t>
  </si>
  <si>
    <t>GSK210827GPK856</t>
  </si>
  <si>
    <t>GSK210827YQG156</t>
  </si>
  <si>
    <t>GSK210827VUP042</t>
  </si>
  <si>
    <t>GSK210827UQY083</t>
  </si>
  <si>
    <t>GSK210827RGY423</t>
  </si>
  <si>
    <t>GSK210827DEI148</t>
  </si>
  <si>
    <t>GSK210827VTC825</t>
  </si>
  <si>
    <t>GSK210827NSE274</t>
  </si>
  <si>
    <t>GSK210827IKO380</t>
  </si>
  <si>
    <t>GSK210827OBT169</t>
  </si>
  <si>
    <t>GSK210827ALW860</t>
  </si>
  <si>
    <t>GSK210827VJQ249</t>
  </si>
  <si>
    <t>GSK210827HWZ825</t>
  </si>
  <si>
    <t>GSK210827IES091</t>
  </si>
  <si>
    <t>GSK210827OJH601</t>
  </si>
  <si>
    <t>GSK210827CYR384</t>
  </si>
  <si>
    <t>GSK210827TER507</t>
  </si>
  <si>
    <t>GSK210827WOK835</t>
  </si>
  <si>
    <t>GSK210827FSD841</t>
  </si>
  <si>
    <t>GSK210827WJF482</t>
  </si>
  <si>
    <t>GSK210827LUW283</t>
  </si>
  <si>
    <t>GSK210827DBL173</t>
  </si>
  <si>
    <t>GSK210827ITA739</t>
  </si>
  <si>
    <t>GSK210827PMV632</t>
  </si>
  <si>
    <t>GSK210827OVG910</t>
  </si>
  <si>
    <t>GSK210827DLK392</t>
  </si>
  <si>
    <t>GSK210827MLR291</t>
  </si>
  <si>
    <t>GSK210827MTS568</t>
  </si>
  <si>
    <t>GSK210827HGY792</t>
  </si>
  <si>
    <t>GSK210827MCF364</t>
  </si>
  <si>
    <t>GSK210827GBQ473</t>
  </si>
  <si>
    <t>GSK210827AHE974</t>
  </si>
  <si>
    <t>GSK210827MRC946</t>
  </si>
  <si>
    <t>GSK210827IVX216</t>
  </si>
  <si>
    <t>GSK210827NDU176</t>
  </si>
  <si>
    <t>GSK210827HET437</t>
  </si>
  <si>
    <t>GSK210827IRZ328</t>
  </si>
  <si>
    <t>GSK210827QRY267</t>
  </si>
  <si>
    <t>GSK210827TAJ260</t>
  </si>
  <si>
    <t>GSK210827HIB248</t>
  </si>
  <si>
    <t>GSK210827NFJ967</t>
  </si>
  <si>
    <t>GSK210827CSX253</t>
  </si>
  <si>
    <t>GSK210827WIR276</t>
  </si>
  <si>
    <t>GSK210827QIT456</t>
  </si>
  <si>
    <t>GSK210827QOJ043</t>
  </si>
  <si>
    <t>GSK210827JHB962</t>
  </si>
  <si>
    <t>GSK210827APB304</t>
  </si>
  <si>
    <t>GSK210827BQP052</t>
  </si>
  <si>
    <t>GSK210827XIT152</t>
  </si>
  <si>
    <t>GSK210827GWD294</t>
  </si>
  <si>
    <t>GSK210827MGF173</t>
  </si>
  <si>
    <t>GSK210827YPC790</t>
  </si>
  <si>
    <t>GSK210827DWC984</t>
  </si>
  <si>
    <t>GSK210827AST356</t>
  </si>
  <si>
    <t>GSK210827PCB035</t>
  </si>
  <si>
    <t>GSK210827KDX108</t>
  </si>
  <si>
    <t>GSK210827SFB687</t>
  </si>
  <si>
    <t>GSK210827QNR140</t>
  </si>
  <si>
    <t>GSK210827DZG253</t>
  </si>
  <si>
    <t>GSK210827GFI530</t>
  </si>
  <si>
    <t>GSK210827PLQ825</t>
  </si>
  <si>
    <t>GSK210827RCY205</t>
  </si>
  <si>
    <t>GSK210827OJM126</t>
  </si>
  <si>
    <t>GSK210827GWK541</t>
  </si>
  <si>
    <t>DMD/2108/27/ZMJN9258</t>
  </si>
  <si>
    <t>GSK210827LIY762</t>
  </si>
  <si>
    <t>GSK210827IZW019</t>
  </si>
  <si>
    <t>GSK210827NXG895</t>
  </si>
  <si>
    <t>GSK210827XTI952</t>
  </si>
  <si>
    <t>GSK210827NUG574</t>
  </si>
  <si>
    <t>GSK210827FPA561</t>
  </si>
  <si>
    <t>GSK210827JFS314</t>
  </si>
  <si>
    <t>GSK210827VRN761</t>
  </si>
  <si>
    <t>DMD/2108/27/OIVT6059</t>
  </si>
  <si>
    <t>GSK210827KMY269</t>
  </si>
  <si>
    <t>GSK210827GNS631</t>
  </si>
  <si>
    <t>GSK210827ZEV726</t>
  </si>
  <si>
    <t>GSK210827TWL032</t>
  </si>
  <si>
    <t>GSK210827AYS719</t>
  </si>
  <si>
    <t>GSK210827HES463</t>
  </si>
  <si>
    <t>GSK210827FBT981</t>
  </si>
  <si>
    <t>GSK210827GWT134</t>
  </si>
  <si>
    <t>GSK210827QUW401</t>
  </si>
  <si>
    <t>GSK210827WFL940</t>
  </si>
  <si>
    <t>GSK210827NPM346</t>
  </si>
  <si>
    <t>GSK210827PVG809</t>
  </si>
  <si>
    <t>GSK210827HLK352</t>
  </si>
  <si>
    <t>GSK210827QLB142</t>
  </si>
  <si>
    <t>GSK210827PZA540</t>
  </si>
  <si>
    <t>GSK210827TUE437</t>
  </si>
  <si>
    <t>GSK210827YZP923</t>
  </si>
  <si>
    <t>GSK210827EWY675</t>
  </si>
  <si>
    <t>GSK210827VZU532</t>
  </si>
  <si>
    <t>GSK210827UAB625</t>
  </si>
  <si>
    <t>GSK210827XTU921</t>
  </si>
  <si>
    <t>GSK210827MHZ921</t>
  </si>
  <si>
    <t>GSK210827KNH127</t>
  </si>
  <si>
    <t>GSK210827RTS714</t>
  </si>
  <si>
    <t>GSK210827USR462</t>
  </si>
  <si>
    <t>GSK210827UPT716</t>
  </si>
  <si>
    <t>GSK210827AWF546</t>
  </si>
  <si>
    <t>GSK210827ZDC810</t>
  </si>
  <si>
    <t>GSK210827JSE187</t>
  </si>
  <si>
    <t>GSK210827JYH951</t>
  </si>
  <si>
    <t>GSK210827GTI562</t>
  </si>
  <si>
    <t>GSK210827RZP761</t>
  </si>
  <si>
    <t>GSK210827EKL405</t>
  </si>
  <si>
    <t>GSK210827ANZ573</t>
  </si>
  <si>
    <t>GSK210827MKD823</t>
  </si>
  <si>
    <t>GSK210827QXG532</t>
  </si>
  <si>
    <t>GSK210827ECU139</t>
  </si>
  <si>
    <t>GSK210827JUK621</t>
  </si>
  <si>
    <t>GSK210827TVF837</t>
  </si>
  <si>
    <t>GSK210827XVQ467</t>
  </si>
  <si>
    <t>GSK210827YGK863</t>
  </si>
  <si>
    <t>GSK210827IOT324</t>
  </si>
  <si>
    <t>GSK210827IGQ067</t>
  </si>
  <si>
    <t>GSK210827WUT972</t>
  </si>
  <si>
    <t>GSK210827XVY085</t>
  </si>
  <si>
    <t>GSK210827NJR189</t>
  </si>
  <si>
    <t>GSK210827YWL546</t>
  </si>
  <si>
    <t>GSK210827XLI317</t>
  </si>
  <si>
    <t>GSK210827FRI417</t>
  </si>
  <si>
    <t>GSK210827CGE289</t>
  </si>
  <si>
    <t>GSK210827MZG658</t>
  </si>
  <si>
    <t>GSK210827MHZ428</t>
  </si>
  <si>
    <t>GSK210827VMZ046</t>
  </si>
  <si>
    <t>GSK210827WXH096</t>
  </si>
  <si>
    <t>GSK210827QZA053</t>
  </si>
  <si>
    <t>GSK210827QJH682</t>
  </si>
  <si>
    <t>GSK210827HCN139</t>
  </si>
  <si>
    <t>GSK210827KTS803</t>
  </si>
  <si>
    <t>GSK210827BIJ924</t>
  </si>
  <si>
    <t>GSK210827BGA596</t>
  </si>
  <si>
    <t>GSK210827OXZ521</t>
  </si>
  <si>
    <t>GSK210827PKJ265</t>
  </si>
  <si>
    <t>GSK210827MTY182</t>
  </si>
  <si>
    <t>GSK210827CAI420</t>
  </si>
  <si>
    <t>GSK210827VEM704</t>
  </si>
  <si>
    <t>GSK210827EKS596</t>
  </si>
  <si>
    <t>GSK210827CPZ582</t>
  </si>
  <si>
    <t>GSK210827OKG780</t>
  </si>
  <si>
    <t>GSK210827SUX029</t>
  </si>
  <si>
    <t>GSK210827JPK763</t>
  </si>
  <si>
    <t>GSK210827IOU653</t>
  </si>
  <si>
    <t>03/09/2021 POD A Yahya</t>
  </si>
  <si>
    <t>DMD/2108/27/IKUA8167</t>
  </si>
  <si>
    <t>GSK210827BAF685</t>
  </si>
  <si>
    <t>GSK210827YKQ250</t>
  </si>
  <si>
    <t>DMD/2108/27/BTUM7093</t>
  </si>
  <si>
    <t>GSK210827HGI129</t>
  </si>
  <si>
    <t>DMD/2108/27/CEIF1085</t>
  </si>
  <si>
    <t>GSK210827NWU601</t>
  </si>
  <si>
    <t>GSK210827VKZ508</t>
  </si>
  <si>
    <t>GSK210827ETN249</t>
  </si>
  <si>
    <t>GSK210827GQM320</t>
  </si>
  <si>
    <t>GSK210827WOT924</t>
  </si>
  <si>
    <t>GSK210827MDW526</t>
  </si>
  <si>
    <t>GSK210827VYX069</t>
  </si>
  <si>
    <t>GSK210827FQW894</t>
  </si>
  <si>
    <t>DMD/2108/27/FIRM3509</t>
  </si>
  <si>
    <t>GSK210827KPQ260</t>
  </si>
  <si>
    <t>GSK210827FLH109</t>
  </si>
  <si>
    <t>GSK210827URT018</t>
  </si>
  <si>
    <t>DMD/2108/27/FAMQ4931</t>
  </si>
  <si>
    <t>GSK210827GAW876</t>
  </si>
  <si>
    <t>GSK210827VBF042</t>
  </si>
  <si>
    <t>GSK210827NWK025</t>
  </si>
  <si>
    <t>GSK210827CIV826</t>
  </si>
  <si>
    <t>GSK210827YIS176</t>
  </si>
  <si>
    <t>GSK210827JAX135</t>
  </si>
  <si>
    <t>GSK210827XUF354</t>
  </si>
  <si>
    <t>GSK210827JGI042</t>
  </si>
  <si>
    <t>GSK210827GKW094</t>
  </si>
  <si>
    <t>GSK210827GRE360</t>
  </si>
  <si>
    <t>GSK210827JAP217</t>
  </si>
  <si>
    <t>GSK210827CBN983</t>
  </si>
  <si>
    <t>GSK210827AUQ408</t>
  </si>
  <si>
    <t>GSK210827YWG650</t>
  </si>
  <si>
    <t>GSK210827KWQ754</t>
  </si>
  <si>
    <t>GSK210827VNK475</t>
  </si>
  <si>
    <t>GSK210827SAJ021</t>
  </si>
  <si>
    <t>GSK210827GUQ637</t>
  </si>
  <si>
    <t>GSK210827KLW986</t>
  </si>
  <si>
    <t>GSK210827RZE582</t>
  </si>
  <si>
    <t>GSK210827LBA718</t>
  </si>
  <si>
    <t>GSK210827DLI317</t>
  </si>
  <si>
    <t>GSK210827OWJ675</t>
  </si>
  <si>
    <t>GSK210827DNW183</t>
  </si>
  <si>
    <t>GSK210827YHQ280</t>
  </si>
  <si>
    <t>GSK210827DHA384</t>
  </si>
  <si>
    <t>GSK210827YGQ192</t>
  </si>
  <si>
    <t>GSK210827CHR261</t>
  </si>
  <si>
    <t>GSK210827ILV190</t>
  </si>
  <si>
    <t>GSK210827RZV920</t>
  </si>
  <si>
    <t>GSK210827RGM736</t>
  </si>
  <si>
    <t>GSK210827XLK430</t>
  </si>
  <si>
    <t>GSK210827IYB975</t>
  </si>
  <si>
    <t>GSK210827BRZ865</t>
  </si>
  <si>
    <t>GSK210827QHE563</t>
  </si>
  <si>
    <t>GSK210827FSD406</t>
  </si>
  <si>
    <t>GSK210827VDG273</t>
  </si>
  <si>
    <t>GSK210827MGJ248</t>
  </si>
  <si>
    <t>GSK210827ZSY150</t>
  </si>
  <si>
    <t>GSK210827ZSP581</t>
  </si>
  <si>
    <t>GSK210827DOM138</t>
  </si>
  <si>
    <t>GSK210827QLP052</t>
  </si>
  <si>
    <t>GSK210827YJQ639</t>
  </si>
  <si>
    <t>GSK210827LEZ807</t>
  </si>
  <si>
    <t>GSK210827XKB469</t>
  </si>
  <si>
    <t>GSK210827QHX150</t>
  </si>
  <si>
    <t>GSK210827IET123</t>
  </si>
  <si>
    <t>GSK210827UHV863</t>
  </si>
  <si>
    <t>GSK210827IGJ694</t>
  </si>
  <si>
    <t>GSK210827DZO459</t>
  </si>
  <si>
    <t>GSK210827MSV871</t>
  </si>
  <si>
    <t>GSK210827APW408</t>
  </si>
  <si>
    <t>GSK210827EKN560</t>
  </si>
  <si>
    <t>GSK210827PWB641</t>
  </si>
  <si>
    <t>GSK210827EML647</t>
  </si>
  <si>
    <t>GSK210827HFT249</t>
  </si>
  <si>
    <t>GSK210827OEF894</t>
  </si>
  <si>
    <t>GSK210827MYW627</t>
  </si>
  <si>
    <t>GSK210827IWX243</t>
  </si>
  <si>
    <t>GSK210827PEL158</t>
  </si>
  <si>
    <t>GSK210827YRD064</t>
  </si>
  <si>
    <t>GSK210827KGM162</t>
  </si>
  <si>
    <t>GSK210827QBE683</t>
  </si>
  <si>
    <t>GSK210827IZF385</t>
  </si>
  <si>
    <t>GSK210827KHR079</t>
  </si>
  <si>
    <t>GSK210827TFX396</t>
  </si>
  <si>
    <t>GSK210827RLC483</t>
  </si>
  <si>
    <t>GSK210827HYV032</t>
  </si>
  <si>
    <t>GSK210827KOP597</t>
  </si>
  <si>
    <t>GSK210827XFQ480</t>
  </si>
  <si>
    <t>GSK210827UNF463</t>
  </si>
  <si>
    <t>GSK210827JLF784</t>
  </si>
  <si>
    <t>GSK210827ZXW315</t>
  </si>
  <si>
    <t>GSK210827MWL624</t>
  </si>
  <si>
    <t>GSK210827NPK576</t>
  </si>
  <si>
    <t>GSK210827WQY923</t>
  </si>
  <si>
    <t>GSK210827EHT195</t>
  </si>
  <si>
    <t>GSK210827VDI168</t>
  </si>
  <si>
    <t>GSK210827TBS160</t>
  </si>
  <si>
    <t>GSK210827OLM739</t>
  </si>
  <si>
    <t>GSK210827CQB491</t>
  </si>
  <si>
    <t>GSK210827TVX691</t>
  </si>
  <si>
    <t>GSK210827QZP342</t>
  </si>
  <si>
    <t>GSK210827RYM708</t>
  </si>
  <si>
    <t>GSK210827TVM301</t>
  </si>
  <si>
    <t>GSK210827UZW632</t>
  </si>
  <si>
    <t>GSK210827TLQ036</t>
  </si>
  <si>
    <t>GSK210827CEA683</t>
  </si>
  <si>
    <t>GSK210827ZIM925</t>
  </si>
  <si>
    <t>GSK210827EGI195</t>
  </si>
  <si>
    <t>GSK210827GIU468</t>
  </si>
  <si>
    <t>GSK210827BSC864</t>
  </si>
  <si>
    <t>GSK210827BDG801</t>
  </si>
  <si>
    <t>GSK210827XNU012</t>
  </si>
  <si>
    <t>GSK210827RZE064</t>
  </si>
  <si>
    <t>GSK210827PDJ273</t>
  </si>
  <si>
    <t>GSK210827QBY926</t>
  </si>
  <si>
    <t>GSK210827OEM987</t>
  </si>
  <si>
    <t>GSK210827IGB198</t>
  </si>
  <si>
    <t>GSK210827FJU847</t>
  </si>
  <si>
    <t>GSK210827YDR743</t>
  </si>
  <si>
    <t>GSK210827WQL796</t>
  </si>
  <si>
    <t>GSK210827YXM493</t>
  </si>
  <si>
    <t>GSK210827XQT234</t>
  </si>
  <si>
    <t>GSK210827OBE073</t>
  </si>
  <si>
    <t>GSK210827EJV857</t>
  </si>
  <si>
    <t>GSK210827ATN930</t>
  </si>
  <si>
    <t>GSK210827GFT539</t>
  </si>
  <si>
    <t>GSK210827SHI167</t>
  </si>
  <si>
    <t>GSK210827VWT965</t>
  </si>
  <si>
    <t>GSK210827NJY627</t>
  </si>
  <si>
    <t>GSK210827JHP904</t>
  </si>
  <si>
    <t>GSK210827KOI562</t>
  </si>
  <si>
    <t>GSK210827LKM258</t>
  </si>
  <si>
    <t>GSK210827APF309</t>
  </si>
  <si>
    <t>GSK210827VAJ162</t>
  </si>
  <si>
    <t>GSK210827KQH497</t>
  </si>
  <si>
    <t>GSK210827FUT307</t>
  </si>
  <si>
    <t>GSK210827KCV312</t>
  </si>
  <si>
    <t>GSK210827YZN389</t>
  </si>
  <si>
    <t>GSK210827LET372</t>
  </si>
  <si>
    <t>GSK210827RON762</t>
  </si>
  <si>
    <t>GSK210827RTM075</t>
  </si>
  <si>
    <t>GSK210827EDO870</t>
  </si>
  <si>
    <t>GSK210827YCW517</t>
  </si>
  <si>
    <t>GSK210827IYJ075</t>
  </si>
  <si>
    <t>GSK210827MTG381</t>
  </si>
  <si>
    <t>GSK210827QCR140</t>
  </si>
  <si>
    <t>GSK210827ZUR596</t>
  </si>
  <si>
    <t>GSK210827OWQ214</t>
  </si>
  <si>
    <t>GSK210827TZP762</t>
  </si>
  <si>
    <t>GSK210827ZRQ790</t>
  </si>
  <si>
    <t>GSK210827IAH541</t>
  </si>
  <si>
    <t>GSK210827QTN609</t>
  </si>
  <si>
    <t>GSK210827ZFO652</t>
  </si>
  <si>
    <t>GSK210827HDJ498</t>
  </si>
  <si>
    <t>GSK210827LQS683</t>
  </si>
  <si>
    <t>GSK210827IHT436</t>
  </si>
  <si>
    <t>GSK210827CSA943</t>
  </si>
  <si>
    <t>GSK210827PTX027</t>
  </si>
  <si>
    <t>GSK210827TSD164</t>
  </si>
  <si>
    <t>GSK210827PFW487</t>
  </si>
  <si>
    <t>GSK210827SCE305</t>
  </si>
  <si>
    <t>GSK210827KQL374</t>
  </si>
  <si>
    <t>GSK210827GWE460</t>
  </si>
  <si>
    <t>GSK210827SMY265</t>
  </si>
  <si>
    <t>GSK210827JPY201</t>
  </si>
  <si>
    <t>GSK210827RYN219</t>
  </si>
  <si>
    <t>GSK210827IDB486</t>
  </si>
  <si>
    <t>GSK210827RDL714</t>
  </si>
  <si>
    <t>GSK210827GRZ341</t>
  </si>
  <si>
    <t>GSK210827YTB960</t>
  </si>
  <si>
    <t>GSK210827PMA618</t>
  </si>
  <si>
    <t>GSK210827AEN501</t>
  </si>
  <si>
    <t>GSK210827UCT971</t>
  </si>
  <si>
    <t>GSK210827TXA845</t>
  </si>
  <si>
    <t>GSK210827UBN256</t>
  </si>
  <si>
    <t>GSK210827SBN486</t>
  </si>
  <si>
    <t>GSK210827FSK583</t>
  </si>
  <si>
    <t>GSK210827WBU623</t>
  </si>
  <si>
    <t>GSK210827BGW395</t>
  </si>
  <si>
    <t>GSK210827QLM739</t>
  </si>
  <si>
    <t>GSK210827ASQ586</t>
  </si>
  <si>
    <t>GSK210827NSH305</t>
  </si>
  <si>
    <t>GSK210827CYU910</t>
  </si>
  <si>
    <t>GSK210827FZH501</t>
  </si>
  <si>
    <t>GSK210827YTS029</t>
  </si>
  <si>
    <t>GSK210827THC638</t>
  </si>
  <si>
    <t>GSK210827PMQ681</t>
  </si>
  <si>
    <t>GSK210827KPN682</t>
  </si>
  <si>
    <t>GSK210827ODJ054</t>
  </si>
  <si>
    <t>GSK210827EHB761</t>
  </si>
  <si>
    <t>GSK210827UCW168</t>
  </si>
  <si>
    <t>GSK210827HVM864</t>
  </si>
  <si>
    <t>GSK210827QLP025</t>
  </si>
  <si>
    <t>GSK210827KTY576</t>
  </si>
  <si>
    <t>GSK210827TMF427</t>
  </si>
  <si>
    <t>GSK210827CMA329</t>
  </si>
  <si>
    <t>GSK210827QRP632</t>
  </si>
  <si>
    <t>GSK210827AWK245</t>
  </si>
  <si>
    <t>GSK210827MDS602</t>
  </si>
  <si>
    <t>GSK210827CQO058</t>
  </si>
  <si>
    <t>GSK210827BIV806</t>
  </si>
  <si>
    <t>GSK210827JNQ863</t>
  </si>
  <si>
    <t>GSK210827NCP573</t>
  </si>
  <si>
    <t>GSK210827UHN629</t>
  </si>
  <si>
    <t>GSK210827FJE540</t>
  </si>
  <si>
    <t>GSK210827BCS632</t>
  </si>
  <si>
    <t>GSK210827XQA524</t>
  </si>
  <si>
    <t>GSK210827FMS921</t>
  </si>
  <si>
    <t>GSK210827GAZ498</t>
  </si>
  <si>
    <t>GSK210827RTN821</t>
  </si>
  <si>
    <t>GSK210827NLZ610</t>
  </si>
  <si>
    <t>GSK210827ECD874</t>
  </si>
  <si>
    <t>GSK210827IUE386</t>
  </si>
  <si>
    <t>GSK210827WKM938</t>
  </si>
  <si>
    <t>GSK210827LHC431</t>
  </si>
  <si>
    <t>GSK210827BDS856</t>
  </si>
  <si>
    <t>GSK210827KXV162</t>
  </si>
  <si>
    <t>GSK210827EHC954</t>
  </si>
  <si>
    <t>GSK210827TGM637</t>
  </si>
  <si>
    <t>GSK210827FBY760</t>
  </si>
  <si>
    <t>GSK210827JNX026</t>
  </si>
  <si>
    <t>GSK210827URM467</t>
  </si>
  <si>
    <t>GSK210827YEC971</t>
  </si>
  <si>
    <t>GSK210827QJK753</t>
  </si>
  <si>
    <t>GSK210827JBN235</t>
  </si>
  <si>
    <t>GSK210827HNJ390</t>
  </si>
  <si>
    <t>GSK210827VHP702</t>
  </si>
  <si>
    <t>GSK210827ZFQ983</t>
  </si>
  <si>
    <t>GSK210827ZKR264</t>
  </si>
  <si>
    <t>GSK210827QLZ480</t>
  </si>
  <si>
    <t>GSK210827GXP560</t>
  </si>
  <si>
    <t>GSK210827FYQ703</t>
  </si>
  <si>
    <t>GSK210827PKL795</t>
  </si>
  <si>
    <t>GSK210827IZG814</t>
  </si>
  <si>
    <t>GSK210827DYM789</t>
  </si>
  <si>
    <t>GSK210827PZU931</t>
  </si>
  <si>
    <t>GSK210827GDI913</t>
  </si>
  <si>
    <t>GSK210827RTS726</t>
  </si>
  <si>
    <t>GSK210827VMD790</t>
  </si>
  <si>
    <t>GSK210827SVW614</t>
  </si>
  <si>
    <t>GSK210827AMC601</t>
  </si>
  <si>
    <t>GSK210827NSL416</t>
  </si>
  <si>
    <t>GSK210827KLE394</t>
  </si>
  <si>
    <t>GSK210827KBZ843</t>
  </si>
  <si>
    <t>GSK210827PUT956</t>
  </si>
  <si>
    <t>GSK210827XTZ156</t>
  </si>
  <si>
    <t>GSK210827GEY459</t>
  </si>
  <si>
    <t>GSK210827ITH923</t>
  </si>
  <si>
    <t>GSK210827WPA458</t>
  </si>
  <si>
    <t>GSK210827KYR761</t>
  </si>
  <si>
    <t>GSK210827FPQ248</t>
  </si>
  <si>
    <t>GSK210827SHN842</t>
  </si>
  <si>
    <t>DMD/2108/28/NBEF0196</t>
  </si>
  <si>
    <t>GSK210828VZN123</t>
  </si>
  <si>
    <t>DMD/2108/28/LZHF8602</t>
  </si>
  <si>
    <t>GSK210828SCN901</t>
  </si>
  <si>
    <t>GSK210828KDS940</t>
  </si>
  <si>
    <t>GSK210828IEC860</t>
  </si>
  <si>
    <t>GSK210828KTO908</t>
  </si>
  <si>
    <t>DMD/2108/28/NGHQ0783</t>
  </si>
  <si>
    <t>GSK210828CNQ910</t>
  </si>
  <si>
    <t>GSK210828CBI158</t>
  </si>
  <si>
    <t>GSK210828JNP120</t>
  </si>
  <si>
    <t>GSK210828LTU780</t>
  </si>
  <si>
    <t>GSK210828XKS752</t>
  </si>
  <si>
    <t>GSK210828HDJ036</t>
  </si>
  <si>
    <t>GSK210828XBJ580</t>
  </si>
  <si>
    <t>GSK210828NZJ538</t>
  </si>
  <si>
    <t>GSK210828XQY802</t>
  </si>
  <si>
    <t>GSK210828PEF358</t>
  </si>
  <si>
    <t>GSK210828PYW690</t>
  </si>
  <si>
    <t>GSK210828MPZ185</t>
  </si>
  <si>
    <t>GSK210828DLI952</t>
  </si>
  <si>
    <t>GSK210828YOM716</t>
  </si>
  <si>
    <t>GSK210828BVH956</t>
  </si>
  <si>
    <t>GSK210828PSK709</t>
  </si>
  <si>
    <t>GSK210828PVE498</t>
  </si>
  <si>
    <t>GSK210828QTW452</t>
  </si>
  <si>
    <t>GSK210828NBE481</t>
  </si>
  <si>
    <t>GSK210828TNH625</t>
  </si>
  <si>
    <t>GSK210828ERX814</t>
  </si>
  <si>
    <t>GSK210828YUJ105</t>
  </si>
  <si>
    <t>GSK210828GCL845</t>
  </si>
  <si>
    <t>GSK210828UFK237</t>
  </si>
  <si>
    <t>GSK210828JUM046</t>
  </si>
  <si>
    <t>GSK210828TZL504</t>
  </si>
  <si>
    <t>GSK210828OGA389</t>
  </si>
  <si>
    <t>GSK210828SML934</t>
  </si>
  <si>
    <t>GSK210828PHN570</t>
  </si>
  <si>
    <t>GSK210828LQJ721</t>
  </si>
  <si>
    <t>GSK210828LIP583</t>
  </si>
  <si>
    <t>GSK210828MWB078</t>
  </si>
  <si>
    <t>GSK210828LYT259</t>
  </si>
  <si>
    <t>GSK210828WFB845</t>
  </si>
  <si>
    <t>GSK210828JIL146</t>
  </si>
  <si>
    <t>GSK210828BGJ241</t>
  </si>
  <si>
    <t>GSK210828LVA406</t>
  </si>
  <si>
    <t>GSK210828HZP436</t>
  </si>
  <si>
    <t>GSK210828LGV168</t>
  </si>
  <si>
    <t>GSK210828OFI186</t>
  </si>
  <si>
    <t>GSK210828QCD025</t>
  </si>
  <si>
    <t>GSK210828VGC853</t>
  </si>
  <si>
    <t>GSK210828IJQ813</t>
  </si>
  <si>
    <t>GSK210828XTF716</t>
  </si>
  <si>
    <t>GSK210828OYK905</t>
  </si>
  <si>
    <t>GSK210828YKW790</t>
  </si>
  <si>
    <t>GSK210828LOB738</t>
  </si>
  <si>
    <t>GSK210828ZYW624</t>
  </si>
  <si>
    <t>GSK210828ZKJ096</t>
  </si>
  <si>
    <t>GSK210828RNC417</t>
  </si>
  <si>
    <t>GSK210828SNI396</t>
  </si>
  <si>
    <t>GSK210828VYI764</t>
  </si>
  <si>
    <t>GSK210828AYM497</t>
  </si>
  <si>
    <t>GSK210828SCQ238</t>
  </si>
  <si>
    <t>GSK210828WRB209</t>
  </si>
  <si>
    <t>GSK210828RTY846</t>
  </si>
  <si>
    <t>GSK210828LSJ486</t>
  </si>
  <si>
    <t>GSK210828CBK170</t>
  </si>
  <si>
    <t>GSK210828QOB130</t>
  </si>
  <si>
    <t>GSK210828ZMW468</t>
  </si>
  <si>
    <t>GSK210828FWU278</t>
  </si>
  <si>
    <t>GSK210828LXU570</t>
  </si>
  <si>
    <t>GSK210828UMT053</t>
  </si>
  <si>
    <t>GSK210828QTI843</t>
  </si>
  <si>
    <t>GSK210828GOM314</t>
  </si>
  <si>
    <t>GSK210828SKF935</t>
  </si>
  <si>
    <t>GSK210828CSJ879</t>
  </si>
  <si>
    <t>GSK210828UYQ472</t>
  </si>
  <si>
    <t>GSK210828JIU639</t>
  </si>
  <si>
    <t>GSK210828JTS128</t>
  </si>
  <si>
    <t>GSK210828ULJ207</t>
  </si>
  <si>
    <t>GSK210828GQZ362</t>
  </si>
  <si>
    <t>GSK210828VWJ642</t>
  </si>
  <si>
    <t>GSK210828XOL154</t>
  </si>
  <si>
    <t>GSK210828QZC760</t>
  </si>
  <si>
    <t>GSK210828GVA340</t>
  </si>
  <si>
    <t>GSK210828GNC520</t>
  </si>
  <si>
    <t>GSK210828SKP570</t>
  </si>
  <si>
    <t>GSK210828QUZ827</t>
  </si>
  <si>
    <t>GSK210828UYD946</t>
  </si>
  <si>
    <t>GSK210828TBY395</t>
  </si>
  <si>
    <t>GSK210828FAC437</t>
  </si>
  <si>
    <t>GSK210828HOX765</t>
  </si>
  <si>
    <t>GSK210828GAR509</t>
  </si>
  <si>
    <t>GSK210828SEH245</t>
  </si>
  <si>
    <t>GSK210828KNW127</t>
  </si>
  <si>
    <t>GSK210828ZUC983</t>
  </si>
  <si>
    <t>GSK210828OYT467</t>
  </si>
  <si>
    <t>GSK210828FQW130</t>
  </si>
  <si>
    <t>GSK210828FSX127</t>
  </si>
  <si>
    <t>GSK210828YZQ127</t>
  </si>
  <si>
    <t>GSK210828PVJ025</t>
  </si>
  <si>
    <t>GSK210828CPD527</t>
  </si>
  <si>
    <t>GSK210828YIX167</t>
  </si>
  <si>
    <t>GSK210828FBI054</t>
  </si>
  <si>
    <t>GSK210828HMI285</t>
  </si>
  <si>
    <t>GSK210828DJI593</t>
  </si>
  <si>
    <t>GSK210828OZF543</t>
  </si>
  <si>
    <t>GSK210828VJC504</t>
  </si>
  <si>
    <t>GSK210828DOX407</t>
  </si>
  <si>
    <t>GSK210828VWB910</t>
  </si>
  <si>
    <t>GSK210828CFG598</t>
  </si>
  <si>
    <t>GSK210828RKW385</t>
  </si>
  <si>
    <t>GSK210828HAJ856</t>
  </si>
  <si>
    <t>GSK210828VEC789</t>
  </si>
  <si>
    <t>GSK210828ICE962</t>
  </si>
  <si>
    <t>GSK210828CTI173</t>
  </si>
  <si>
    <t>GSK210828WIY318</t>
  </si>
  <si>
    <t>GSK210828DTP582</t>
  </si>
  <si>
    <t>GSK210828TBX748</t>
  </si>
  <si>
    <t>GSK210828OTC153</t>
  </si>
  <si>
    <t>GSK210828DFU637</t>
  </si>
  <si>
    <t>GSK210828RFZ817</t>
  </si>
  <si>
    <t>GSK210828XEH804</t>
  </si>
  <si>
    <t>GSK210828FGD548</t>
  </si>
  <si>
    <t>GSK210828XSY319</t>
  </si>
  <si>
    <t>GSK210828DHR038</t>
  </si>
  <si>
    <t>GSK210828DJN923</t>
  </si>
  <si>
    <t>GSK210828CPQ605</t>
  </si>
  <si>
    <t>GSK210828FOJ519</t>
  </si>
  <si>
    <t>GSK210828SUR973</t>
  </si>
  <si>
    <t>GSK210828EBT789</t>
  </si>
  <si>
    <t>GSK210828YQW691</t>
  </si>
  <si>
    <t>GSK210828XGI942</t>
  </si>
  <si>
    <t>GSK210828AFJ814</t>
  </si>
  <si>
    <t>GSK210828JLO124</t>
  </si>
  <si>
    <t>GSK210828TLC381</t>
  </si>
  <si>
    <t>GSK210828ZJX619</t>
  </si>
  <si>
    <t>GSK210828AWX780</t>
  </si>
  <si>
    <t>GSK210828CKD879</t>
  </si>
  <si>
    <t>GSK210828ZDR780</t>
  </si>
  <si>
    <t>GSK210828OSY691</t>
  </si>
  <si>
    <t>GSK210828IJA450</t>
  </si>
  <si>
    <t>GSK210828ELQ756</t>
  </si>
  <si>
    <t>GSK210828OFY245</t>
  </si>
  <si>
    <t>GSK210828IPN936</t>
  </si>
  <si>
    <t>GSK210828ANT238</t>
  </si>
  <si>
    <t>GSK210828OJX607</t>
  </si>
  <si>
    <t>GSK210828BKP519</t>
  </si>
  <si>
    <t>GSK210828DZA245</t>
  </si>
  <si>
    <t>GSK210828YMS354</t>
  </si>
  <si>
    <t>GSK210828GWQ963</t>
  </si>
  <si>
    <t>GSK210828BWK298</t>
  </si>
  <si>
    <t>GSK210828CNM293</t>
  </si>
  <si>
    <t>GSK210828ZWP581</t>
  </si>
  <si>
    <t>GSK210828IJQ649</t>
  </si>
  <si>
    <t>GSK210828VEH381</t>
  </si>
  <si>
    <t>GSK210828QXJ418</t>
  </si>
  <si>
    <t>GSK210828EVT491</t>
  </si>
  <si>
    <t>GSK210828VBR501</t>
  </si>
  <si>
    <t>GSK210828DSY835</t>
  </si>
  <si>
    <t>GSK210828XAK641</t>
  </si>
  <si>
    <t>GSK210828XOI214</t>
  </si>
  <si>
    <t>GSK210828FWB026</t>
  </si>
  <si>
    <t>GSK210828UAK709</t>
  </si>
  <si>
    <t>GSK210828PMF816</t>
  </si>
  <si>
    <t>GSK210828BDC942</t>
  </si>
  <si>
    <t>GSK210828YUL097</t>
  </si>
  <si>
    <t>GSK210828VOG546</t>
  </si>
  <si>
    <t>GSK210828ZDN927</t>
  </si>
  <si>
    <t>GSK210828GXJ731</t>
  </si>
  <si>
    <t>GSK210828WBQ852</t>
  </si>
  <si>
    <t>GSK210828SYD972</t>
  </si>
  <si>
    <t>GSK210828AOU172</t>
  </si>
  <si>
    <t>GSK210828LCJ047</t>
  </si>
  <si>
    <t>GSK210828OGF058</t>
  </si>
  <si>
    <t>GSK210828GPO629</t>
  </si>
  <si>
    <t>GSK210828MXJ503</t>
  </si>
  <si>
    <t>GSK210828ORJ097</t>
  </si>
  <si>
    <t>GSK210828SCT904</t>
  </si>
  <si>
    <t>GSK210828IMJ012</t>
  </si>
  <si>
    <t>GSK210828OIE915</t>
  </si>
  <si>
    <t>GSK210828ZUX850</t>
  </si>
  <si>
    <t>GSK210828OYR623</t>
  </si>
  <si>
    <t>GSK210828CGS961</t>
  </si>
  <si>
    <t>GSK210828PXU836</t>
  </si>
  <si>
    <t>GSK210828RMI089</t>
  </si>
  <si>
    <t>GSK210828KGB892</t>
  </si>
  <si>
    <t>GSK210828AIX084</t>
  </si>
  <si>
    <t>GSK210828XIB619</t>
  </si>
  <si>
    <t>GSK210828TSF408</t>
  </si>
  <si>
    <t>GSK210828FRJ983</t>
  </si>
  <si>
    <t>GSK210828VCQ082</t>
  </si>
  <si>
    <t>GSK210828RKF865</t>
  </si>
  <si>
    <t>GSK210828EOR042</t>
  </si>
  <si>
    <t>GSK210828DWK065</t>
  </si>
  <si>
    <t>GSK210828QME671</t>
  </si>
  <si>
    <t>GSK210828SQD712</t>
  </si>
  <si>
    <t>GSK210828HGC780</t>
  </si>
  <si>
    <t>GSK210828WHJ421</t>
  </si>
  <si>
    <t>GSK210828YIN850</t>
  </si>
  <si>
    <t>GSK210828UGI873</t>
  </si>
  <si>
    <t>GSK210828QKJ083</t>
  </si>
  <si>
    <t>GSK210828QGA798</t>
  </si>
  <si>
    <t>GSK210828KGS240</t>
  </si>
  <si>
    <t>GSK210828NRD649</t>
  </si>
  <si>
    <t>GSK210828QIL361</t>
  </si>
  <si>
    <t>GSK210828VWA248</t>
  </si>
  <si>
    <t>GSK210828FVM863</t>
  </si>
  <si>
    <t>GSK210828PNA942</t>
  </si>
  <si>
    <t>GSK210828MTB579</t>
  </si>
  <si>
    <t>GSK210828ELT258</t>
  </si>
  <si>
    <t>GSK210828IAC106</t>
  </si>
  <si>
    <t>DMD/2108/28/GDVX0648</t>
  </si>
  <si>
    <t>GSK210828AXT128</t>
  </si>
  <si>
    <t>DMD/2108/28/SWJB9754</t>
  </si>
  <si>
    <t>GSK210828TRU791</t>
  </si>
  <si>
    <t>GSK210828VJT142</t>
  </si>
  <si>
    <t>DMD/2108/28/ZDEB8051</t>
  </si>
  <si>
    <t>GSK210828FEZ038</t>
  </si>
  <si>
    <t>GSK210828NZI471</t>
  </si>
  <si>
    <t>GSK210828AZE619</t>
  </si>
  <si>
    <t>GSK210828IFK316</t>
  </si>
  <si>
    <t>GSK210828WTP856</t>
  </si>
  <si>
    <t>GSK210828EBW394</t>
  </si>
  <si>
    <t>GSK210828XDA690</t>
  </si>
  <si>
    <t>GSK210828OJC345</t>
  </si>
  <si>
    <t>GSK210828ZME296</t>
  </si>
  <si>
    <t>GSK210828UFW457</t>
  </si>
  <si>
    <t>GSK210828HCE639</t>
  </si>
  <si>
    <t>GSK210828APK894</t>
  </si>
  <si>
    <t>GSK210828VUZ415</t>
  </si>
  <si>
    <t>GSK210828ETR056</t>
  </si>
  <si>
    <t>GSK210827VMB038</t>
  </si>
  <si>
    <t>GSK210828TSC325</t>
  </si>
  <si>
    <t>GSK210828ADW498</t>
  </si>
  <si>
    <t>GSK210828IJW149</t>
  </si>
  <si>
    <t>GSK210828DMB580</t>
  </si>
  <si>
    <t>GSK210828SBP632</t>
  </si>
  <si>
    <t>GSK210828YBN408</t>
  </si>
  <si>
    <t>GSK210828SIT528</t>
  </si>
  <si>
    <t>GSK210828AFC750</t>
  </si>
  <si>
    <t>GSK210828DWH384</t>
  </si>
  <si>
    <t>GSK210828EYL694</t>
  </si>
  <si>
    <t>GSK210828ELY205</t>
  </si>
  <si>
    <t>GSK210828UDR201</t>
  </si>
  <si>
    <t>GSK210828RJI702</t>
  </si>
  <si>
    <t>GSK210828ATO574</t>
  </si>
  <si>
    <t>GSK210828OWA307</t>
  </si>
  <si>
    <t>GSK210828DTY045</t>
  </si>
  <si>
    <t>GSK210828JYE734</t>
  </si>
  <si>
    <t>GSK210828BJY041</t>
  </si>
  <si>
    <t>GSK210828ESG907</t>
  </si>
  <si>
    <t>GSK210828RNH741</t>
  </si>
  <si>
    <t>GSK210828FNE163</t>
  </si>
  <si>
    <t>GSK210828FSC865</t>
  </si>
  <si>
    <t>GSK210828OZD278</t>
  </si>
  <si>
    <t>GSK210828NBG347</t>
  </si>
  <si>
    <t>GSK210828BQH419</t>
  </si>
  <si>
    <t>GSK210828GQJ753</t>
  </si>
  <si>
    <t>GSK210828GYC056</t>
  </si>
  <si>
    <t>GSK210828PWO120</t>
  </si>
  <si>
    <t>GSK210828BPN982</t>
  </si>
  <si>
    <t>GSK210828ODS983</t>
  </si>
  <si>
    <t>GSK210828RVF032</t>
  </si>
  <si>
    <t>GSK210828KGR712</t>
  </si>
  <si>
    <t>GSK210828QJO913</t>
  </si>
  <si>
    <t>GSK210828DIH542</t>
  </si>
  <si>
    <t>GSK210828CSY973</t>
  </si>
  <si>
    <t>GSK210828CNY972</t>
  </si>
  <si>
    <t>GSK210828EAC975</t>
  </si>
  <si>
    <t>GSK210828OFH305</t>
  </si>
  <si>
    <t>GSK210828FGQ892</t>
  </si>
  <si>
    <t>GSK210828ENB146</t>
  </si>
  <si>
    <t>GSK210828VLN706</t>
  </si>
  <si>
    <t>GSK210828FTW093</t>
  </si>
  <si>
    <t>GSK210828ZRV397</t>
  </si>
  <si>
    <t>GSK210828HNZ267</t>
  </si>
  <si>
    <t>GSK210828XOW487</t>
  </si>
  <si>
    <t>GSK210828NLJ396</t>
  </si>
  <si>
    <t>GSK210828IXL670</t>
  </si>
  <si>
    <t>GSK210828WBM756</t>
  </si>
  <si>
    <t>GSK210828UIJ984</t>
  </si>
  <si>
    <t>GSK210828WKH279</t>
  </si>
  <si>
    <t>GSK210828UJW615</t>
  </si>
  <si>
    <t>GSK210828HKI107</t>
  </si>
  <si>
    <t>GSK210828KLR195</t>
  </si>
  <si>
    <t>GSK210828YQD085</t>
  </si>
  <si>
    <t>GSK210828JDU193</t>
  </si>
  <si>
    <t>GSK210828JFP139</t>
  </si>
  <si>
    <t>GSK210828EKS073</t>
  </si>
  <si>
    <t>GSK210828UXN169</t>
  </si>
  <si>
    <t>GSK210828WTS824</t>
  </si>
  <si>
    <t>GSK210828QOV215</t>
  </si>
  <si>
    <t>GSK210828PBU296</t>
  </si>
  <si>
    <t>GSK210828HZS742</t>
  </si>
  <si>
    <t>GSK210828FEA726</t>
  </si>
  <si>
    <t>GSK210828MTN581</t>
  </si>
  <si>
    <t>GSK210828QVC584</t>
  </si>
  <si>
    <t>GSK210828KHP137</t>
  </si>
  <si>
    <t>GSK210828MOH754</t>
  </si>
  <si>
    <t>GSK210828SHI418</t>
  </si>
  <si>
    <t>GSK210828AIT390</t>
  </si>
  <si>
    <t>GSK210828XQL610</t>
  </si>
  <si>
    <t>GSK210828WDR761</t>
  </si>
  <si>
    <t>GSK210828NSD804</t>
  </si>
  <si>
    <t>GSK210828DJG750</t>
  </si>
  <si>
    <t>GSK210828QLW239</t>
  </si>
  <si>
    <t>GSK210828USL509</t>
  </si>
  <si>
    <t>GSK210828MDT210</t>
  </si>
  <si>
    <t>GSK210828JMC509</t>
  </si>
  <si>
    <t>GSK210828WVO826</t>
  </si>
  <si>
    <t>GSK210828CBH814</t>
  </si>
  <si>
    <t>GSK210828HGA912</t>
  </si>
  <si>
    <t>GSK210828KDT729</t>
  </si>
  <si>
    <t>GSK210828QXM142</t>
  </si>
  <si>
    <t>GSK210828UEG179</t>
  </si>
  <si>
    <t>GSK210828KQL920</t>
  </si>
  <si>
    <t>GSK210828YWZ236</t>
  </si>
  <si>
    <t>GSK210828RUD759</t>
  </si>
  <si>
    <t>GSK210828NQJ416</t>
  </si>
  <si>
    <t>GSK210828MWA890</t>
  </si>
  <si>
    <t>GSK210828ZCU089</t>
  </si>
  <si>
    <t>GSK210828FLN045</t>
  </si>
  <si>
    <t>GSK210828RXD892</t>
  </si>
  <si>
    <t>GSK210828ZAQ538</t>
  </si>
  <si>
    <t>GSK210828SZN419</t>
  </si>
  <si>
    <t>GSK210828TUL830</t>
  </si>
  <si>
    <t>GSK210828NJC536</t>
  </si>
  <si>
    <t>GSK210828QHD509</t>
  </si>
  <si>
    <t>GSK210828BAD103</t>
  </si>
  <si>
    <t>GSK210828YSU072</t>
  </si>
  <si>
    <t>GSK210828YVS634</t>
  </si>
  <si>
    <t>GSK210828MNO201</t>
  </si>
  <si>
    <t>GSK210828WZK908</t>
  </si>
  <si>
    <t>GSK210828FWT142</t>
  </si>
  <si>
    <t>GSK210828QFK524</t>
  </si>
  <si>
    <t>GSK210828SQU051</t>
  </si>
  <si>
    <t>GSK210828VQN962</t>
  </si>
  <si>
    <t>GSK210828PGL324</t>
  </si>
  <si>
    <t>GSK210828GLZ563</t>
  </si>
  <si>
    <t>GSK210828MZO523</t>
  </si>
  <si>
    <t>GSK210828OBY243</t>
  </si>
  <si>
    <t>GSK210828SOP385</t>
  </si>
  <si>
    <t>GSK210828MXL103</t>
  </si>
  <si>
    <t>GSK210828RTG234</t>
  </si>
  <si>
    <t>GSK210828UPQ190</t>
  </si>
  <si>
    <t>GSK210828ETO946</t>
  </si>
  <si>
    <t>GSK210828EGN194</t>
  </si>
  <si>
    <t>GSK210828CEL320</t>
  </si>
  <si>
    <t>GSK210828OQT201</t>
  </si>
  <si>
    <t>GSK210828YTI453</t>
  </si>
  <si>
    <t>GSK210828EBY219</t>
  </si>
  <si>
    <t>GSK210828BGR173</t>
  </si>
  <si>
    <t>GSK210828MHT915</t>
  </si>
  <si>
    <t>GSK210828COS896</t>
  </si>
  <si>
    <t>GSK210828VJQ502</t>
  </si>
  <si>
    <t>GSK210828MCF073</t>
  </si>
  <si>
    <t>GSK210828UND831</t>
  </si>
  <si>
    <t>GSK210828ZAB610</t>
  </si>
  <si>
    <t>GSK210828RCP047</t>
  </si>
  <si>
    <t>GSK210828UGS392</t>
  </si>
  <si>
    <t>GSK210828OXZ256</t>
  </si>
  <si>
    <t>GSK210828YQN021</t>
  </si>
  <si>
    <t>GSK210828PDX540</t>
  </si>
  <si>
    <t>GSK210828DTO274</t>
  </si>
  <si>
    <t>GSK210828WBN936</t>
  </si>
  <si>
    <t>GSK210828FDC956</t>
  </si>
  <si>
    <t>GSK210828AYQ631</t>
  </si>
  <si>
    <t>GSK210828SPG420</t>
  </si>
  <si>
    <t>GSK210828WPH261</t>
  </si>
  <si>
    <t>GSK210828JRU014</t>
  </si>
  <si>
    <t>GSK210828PWE281</t>
  </si>
  <si>
    <t>GSK210828VOF176</t>
  </si>
  <si>
    <t>GSK210828VZI925</t>
  </si>
  <si>
    <t>GSK210828IYE537</t>
  </si>
  <si>
    <t>GSK210828MWR680</t>
  </si>
  <si>
    <t>GSK210828OZY590</t>
  </si>
  <si>
    <t>GSK210828NAE613</t>
  </si>
  <si>
    <t>GSK210828LBS975</t>
  </si>
  <si>
    <t>GSK210828YAH276</t>
  </si>
  <si>
    <t>GSK210828TYN735</t>
  </si>
  <si>
    <t>GSK210828NMQ740</t>
  </si>
  <si>
    <t>GSK210828WMK692</t>
  </si>
  <si>
    <t>GSK210828TXG194</t>
  </si>
  <si>
    <t>GSK210828ZVU425</t>
  </si>
  <si>
    <t>GSK210828INZ529</t>
  </si>
  <si>
    <t>GSK210828FCV968</t>
  </si>
  <si>
    <t>GSK210828OUK369</t>
  </si>
  <si>
    <t>GSK210828UEZ537</t>
  </si>
  <si>
    <t>GSK210828IMX896</t>
  </si>
  <si>
    <t>GSK210828CMI427</t>
  </si>
  <si>
    <t>GSK210828QYR706</t>
  </si>
  <si>
    <t>GSK210828GEB493</t>
  </si>
  <si>
    <t>GSK210828MLT169</t>
  </si>
  <si>
    <t>GSK210828UAB890</t>
  </si>
  <si>
    <t>GSK210828KQE872</t>
  </si>
  <si>
    <t>GSK210828ETN392</t>
  </si>
  <si>
    <t>GSK210828AFJ301</t>
  </si>
  <si>
    <t>GSK210828FMR210</t>
  </si>
  <si>
    <t>GSK210828HON203</t>
  </si>
  <si>
    <t>GSK210828AHE830</t>
  </si>
  <si>
    <t>GSK210828DWU927</t>
  </si>
  <si>
    <t>GSK210828UNB940</t>
  </si>
  <si>
    <t>GSK210828HPV421</t>
  </si>
  <si>
    <t>GSK210828VZB306</t>
  </si>
  <si>
    <t>GSK210828FJK426</t>
  </si>
  <si>
    <t>GSK210828MJR965</t>
  </si>
  <si>
    <t>GSK210828YVA541</t>
  </si>
  <si>
    <t>GSK210828SBV954</t>
  </si>
  <si>
    <t>GSK210828DUS869</t>
  </si>
  <si>
    <t>GSK210828RVH195</t>
  </si>
  <si>
    <t>GSK210828AFG235</t>
  </si>
  <si>
    <t>GSK210828XPM470</t>
  </si>
  <si>
    <t>GSK210828OKU570</t>
  </si>
  <si>
    <t>GSK210828UID725</t>
  </si>
  <si>
    <t>GSK210828RTV180</t>
  </si>
  <si>
    <t>GSK210828CPD389</t>
  </si>
  <si>
    <t>GSK210828QRB365</t>
  </si>
  <si>
    <t>GSK210828BZV316</t>
  </si>
  <si>
    <t>GSK210828XMV205</t>
  </si>
  <si>
    <t>GSK210828KBO756</t>
  </si>
  <si>
    <t>GSK210828FOJ502</t>
  </si>
  <si>
    <t>GSK210828LTG106</t>
  </si>
  <si>
    <t>GSK210828ASW058</t>
  </si>
  <si>
    <t>GSK210828BVX246</t>
  </si>
  <si>
    <t>GSK210828TBP820</t>
  </si>
  <si>
    <t>GSK210828LXF892</t>
  </si>
  <si>
    <t>GSK210828MIN186</t>
  </si>
  <si>
    <t>GSK210827CHI296</t>
  </si>
  <si>
    <t>GSK210828KCN671</t>
  </si>
  <si>
    <t>GSK210828AGH682</t>
  </si>
  <si>
    <t>GSK210828UNJ795</t>
  </si>
  <si>
    <t>GSK210828QHI237</t>
  </si>
  <si>
    <t>GSK210828ZQA176</t>
  </si>
  <si>
    <t>GSK210828RPD846</t>
  </si>
  <si>
    <t>GSK210828REM953</t>
  </si>
  <si>
    <t>GSK210828OIV967</t>
  </si>
  <si>
    <t>GSK210828NKF541</t>
  </si>
  <si>
    <t>GSK210828DIR432</t>
  </si>
  <si>
    <t>GSK210828UHC460</t>
  </si>
  <si>
    <t>GSK210828XBE486</t>
  </si>
  <si>
    <t>GSK210828NQD287</t>
  </si>
  <si>
    <t>GSK210828STX325</t>
  </si>
  <si>
    <t>GSK210828HXP836</t>
  </si>
  <si>
    <t>GSK210828MDG130</t>
  </si>
  <si>
    <t>GSK210828TGU614</t>
  </si>
  <si>
    <t>GSK210828HCX674</t>
  </si>
  <si>
    <t>GSK210828GZS509</t>
  </si>
  <si>
    <t>GSK210828PNS071</t>
  </si>
  <si>
    <t>GSK210828UNV395</t>
  </si>
  <si>
    <t>GSK210828LTV312</t>
  </si>
  <si>
    <t>GSK210828XKS567</t>
  </si>
  <si>
    <t>GSK210828SZP972</t>
  </si>
  <si>
    <t>GSK210828FXC502</t>
  </si>
  <si>
    <t>GSK210828SQL068</t>
  </si>
  <si>
    <t>GSK210828YGD732</t>
  </si>
  <si>
    <t>GSK210828TSZ590</t>
  </si>
  <si>
    <t>GSK210827DTO863</t>
  </si>
  <si>
    <t>GSK210827KCW854</t>
  </si>
  <si>
    <t>GSK210828ZBU043</t>
  </si>
  <si>
    <t>GSK210828OAE392</t>
  </si>
  <si>
    <t>GSK210828USW125</t>
  </si>
  <si>
    <t>GSK210828PIG352</t>
  </si>
  <si>
    <t>GSK210827TUA089</t>
  </si>
  <si>
    <t>GSK210828FDO728</t>
  </si>
  <si>
    <t>GSK210828CMV926</t>
  </si>
  <si>
    <t>GSK210828MZY560</t>
  </si>
  <si>
    <t>GSK210828VBZ934</t>
  </si>
  <si>
    <t>GSK210828RBT293</t>
  </si>
  <si>
    <t>GSK210828CYZ350</t>
  </si>
  <si>
    <t>GSK210828NLF540</t>
  </si>
  <si>
    <t>GSK210828NXF569</t>
  </si>
  <si>
    <t>GSK210827TOM517</t>
  </si>
  <si>
    <t>GSK210828TXJ435</t>
  </si>
  <si>
    <t>03/09/2021 POD Yahya</t>
  </si>
  <si>
    <t>DMD/2108/28/FENJ8510</t>
  </si>
  <si>
    <t>GSK210828DQF183</t>
  </si>
  <si>
    <t>DMD/2108/28/BJAO5413</t>
  </si>
  <si>
    <t>GSK210828ELV720</t>
  </si>
  <si>
    <t>DMD/2108/29/IXJU7046</t>
  </si>
  <si>
    <t>GSK210829CRM149</t>
  </si>
  <si>
    <t>GSK210829FTE781</t>
  </si>
  <si>
    <t>GSK210829EVF762</t>
  </si>
  <si>
    <t>GSK210829JYV529</t>
  </si>
  <si>
    <t>DMD/2108/29/VWBZ9204</t>
  </si>
  <si>
    <t>GSK210829RBK097</t>
  </si>
  <si>
    <t>GSK210829DBH392</t>
  </si>
  <si>
    <t>GSK210829RCK752</t>
  </si>
  <si>
    <t>GSK210829KVQ135</t>
  </si>
  <si>
    <t>GSK210829AMH801</t>
  </si>
  <si>
    <t>GSK210829OSU631</t>
  </si>
  <si>
    <t>GSK210829QIL126</t>
  </si>
  <si>
    <t>GSK210829NWD968</t>
  </si>
  <si>
    <t>GSK210829BIS601</t>
  </si>
  <si>
    <t>GSK210829BCK756</t>
  </si>
  <si>
    <t>GSK210829AFD128</t>
  </si>
  <si>
    <t>GSK210829IYD782</t>
  </si>
  <si>
    <t>GSK210829GBM926</t>
  </si>
  <si>
    <t>GSK210829IUR567</t>
  </si>
  <si>
    <t>GSK210829WXZ085</t>
  </si>
  <si>
    <t>GSK210829CDQ851</t>
  </si>
  <si>
    <t>GSK210829LPS382</t>
  </si>
  <si>
    <t>GSK210829OVE716</t>
  </si>
  <si>
    <t>GSK210829TNV902</t>
  </si>
  <si>
    <t>GSK210829AWD857</t>
  </si>
  <si>
    <t>GSK210829NFD378</t>
  </si>
  <si>
    <t>GSK210829TRD250</t>
  </si>
  <si>
    <t>GSK210829FBQ790</t>
  </si>
  <si>
    <t>GSK210829JHY258</t>
  </si>
  <si>
    <t>GSK210829GFV493</t>
  </si>
  <si>
    <t>GSK210829AXD735</t>
  </si>
  <si>
    <t>GSK210829IOY159</t>
  </si>
  <si>
    <t>GSK210829UBK486</t>
  </si>
  <si>
    <t>GSK210829NYH716</t>
  </si>
  <si>
    <t>GSK210829KCZ897</t>
  </si>
  <si>
    <t>GSK210829KQC463</t>
  </si>
  <si>
    <t>GSK210829KBL869</t>
  </si>
  <si>
    <t>GSK210829ELB910</t>
  </si>
  <si>
    <t>GSK210829ETD693</t>
  </si>
  <si>
    <t>GSK210829EIQ540</t>
  </si>
  <si>
    <t>GSK210829VMJ314</t>
  </si>
  <si>
    <t>GSK210829YQG261</t>
  </si>
  <si>
    <t>GSK210829OGZ652</t>
  </si>
  <si>
    <t>GSK210829KCN230</t>
  </si>
  <si>
    <t>GSK210829CJI960</t>
  </si>
  <si>
    <t>GSK210829BSD348</t>
  </si>
  <si>
    <t>GSK210829PJM562</t>
  </si>
  <si>
    <t>GSK210829CKW713</t>
  </si>
  <si>
    <t>GSK210829WJP281</t>
  </si>
  <si>
    <t>GSK210829JNX358</t>
  </si>
  <si>
    <t>GSK210829PRA472</t>
  </si>
  <si>
    <t>GSK210829PBR679</t>
  </si>
  <si>
    <t>GSK210829QKF471</t>
  </si>
  <si>
    <t>GSK210829ACQ628</t>
  </si>
  <si>
    <t>GSK210829GRW041</t>
  </si>
  <si>
    <t>GSK210829UFI938</t>
  </si>
  <si>
    <t>GSK210829PXM604</t>
  </si>
  <si>
    <t>GSK210829IRQ713</t>
  </si>
  <si>
    <t>GSK210829JDV390</t>
  </si>
  <si>
    <t>GSK210829GHJ352</t>
  </si>
  <si>
    <t>GSK210829PFY706</t>
  </si>
  <si>
    <t>GSK210829REP809</t>
  </si>
  <si>
    <t>GSK210829DRN869</t>
  </si>
  <si>
    <t>GSK210829CYE732</t>
  </si>
  <si>
    <t>GSK210829TFK712</t>
  </si>
  <si>
    <t>GSK210829WCS725</t>
  </si>
  <si>
    <t>GSK210829EWC215</t>
  </si>
  <si>
    <t>GSK210829OWZ673</t>
  </si>
  <si>
    <t>GSK210829HID137</t>
  </si>
  <si>
    <t>GSK210829YZM815</t>
  </si>
  <si>
    <t>GSK210829FRM812</t>
  </si>
  <si>
    <t>GSK210829DZJ954</t>
  </si>
  <si>
    <t>GSK210829QVC476</t>
  </si>
  <si>
    <t>GSK210829JSM917</t>
  </si>
  <si>
    <t>GSK210829OVE734</t>
  </si>
  <si>
    <t>GSK210829TVJ960</t>
  </si>
  <si>
    <t>GSK210829IMO059</t>
  </si>
  <si>
    <t>GSK210829TKA631</t>
  </si>
  <si>
    <t>GSK210829GJO837</t>
  </si>
  <si>
    <t>KM DARMA RUCITA 7</t>
  </si>
  <si>
    <t>04/09/2021 POD M Noor</t>
  </si>
  <si>
    <t>DMD/2108/29/VJEO9843</t>
  </si>
  <si>
    <t>GSK210829LIU310</t>
  </si>
  <si>
    <t>GSK210829SXZ462</t>
  </si>
  <si>
    <t>GSK210829JCP628</t>
  </si>
  <si>
    <t>GSK210829XOQ720</t>
  </si>
  <si>
    <t>GSK210829DJO056</t>
  </si>
  <si>
    <t>GSK210829GRB634</t>
  </si>
  <si>
    <t>GSK210829UTJ584</t>
  </si>
  <si>
    <t>GSK210829GDR183</t>
  </si>
  <si>
    <t>GSK210829IQL021</t>
  </si>
  <si>
    <t>KM NIKIMILA</t>
  </si>
  <si>
    <t>05/09/2021 POD Ahmad Yahya</t>
  </si>
  <si>
    <t>DMD/2108/29/SDBP2703</t>
  </si>
  <si>
    <t>GSK210829BVR984</t>
  </si>
  <si>
    <t>GSK210829GQK065</t>
  </si>
  <si>
    <t>GSK210829CFM954</t>
  </si>
  <si>
    <t>GSK210829RZV238</t>
  </si>
  <si>
    <t>GSK210829ZNP346</t>
  </si>
  <si>
    <t>GSK210829YDA318</t>
  </si>
  <si>
    <t>GSK210829MDA751</t>
  </si>
  <si>
    <t>GSK210829BRX078</t>
  </si>
  <si>
    <t>GSK210829SWL614</t>
  </si>
  <si>
    <t>GSK210829NXS506</t>
  </si>
  <si>
    <t>DMD/2108/30/BWVF7251</t>
  </si>
  <si>
    <t>GSK210830KNE453</t>
  </si>
  <si>
    <t>DMD/2108/30/RKDV9678</t>
  </si>
  <si>
    <t>GSK210830KZO275</t>
  </si>
  <si>
    <t>DMD/2108/30/DBTW1856</t>
  </si>
  <si>
    <t>GSK210830ASW451</t>
  </si>
  <si>
    <t>GSK210830OBP804</t>
  </si>
  <si>
    <t>GSK210830LPE183</t>
  </si>
  <si>
    <t>GSK210830YIJ956</t>
  </si>
  <si>
    <t>GSK210830PTE896</t>
  </si>
  <si>
    <t>GSK210830LKW530</t>
  </si>
  <si>
    <t>GSK210830ZBU942</t>
  </si>
  <si>
    <t>GSK210830BJE829</t>
  </si>
  <si>
    <t>GSK210830ZCX523</t>
  </si>
  <si>
    <t>GSK210830FCH512</t>
  </si>
  <si>
    <t>GSK210830YUE914</t>
  </si>
  <si>
    <t>GSK210830DEI586</t>
  </si>
  <si>
    <t>GSK210830RYL056</t>
  </si>
  <si>
    <t>GSK210830LZX650</t>
  </si>
  <si>
    <t>GSK210830ECB270</t>
  </si>
  <si>
    <t>GSK210830ZFM194</t>
  </si>
  <si>
    <t>GSK210830FZM701</t>
  </si>
  <si>
    <t>GSK210830LZT850</t>
  </si>
  <si>
    <t>GSK210830DVH810</t>
  </si>
  <si>
    <t>GSK210830JBS461</t>
  </si>
  <si>
    <t>GSK210830UYJ193</t>
  </si>
  <si>
    <t>GSK210830CEZ153</t>
  </si>
  <si>
    <t>GSK210830EKX326</t>
  </si>
  <si>
    <t>GSK210829FRK592</t>
  </si>
  <si>
    <t>GSK210830EPK013</t>
  </si>
  <si>
    <t>GSK210830KCE012</t>
  </si>
  <si>
    <t>GSK210829ERY612</t>
  </si>
  <si>
    <t>GSK210830LQO589</t>
  </si>
  <si>
    <t>GSK210830GRF615</t>
  </si>
  <si>
    <t>GSK210829UYF126</t>
  </si>
  <si>
    <t>GSK210830TRX139</t>
  </si>
  <si>
    <t>GSK210830HEU067</t>
  </si>
  <si>
    <t>GSK210829ZIN152</t>
  </si>
  <si>
    <t>GSK210830ZTU053</t>
  </si>
  <si>
    <t>GSK210829UOA564</t>
  </si>
  <si>
    <t>GSK210830AQB529</t>
  </si>
  <si>
    <t>GSK210829EPH960</t>
  </si>
  <si>
    <t>GSK210830OCD087</t>
  </si>
  <si>
    <t>GSK210829PZK910</t>
  </si>
  <si>
    <t>GSK210830SBD394</t>
  </si>
  <si>
    <t>GSK210830TGY476</t>
  </si>
  <si>
    <t>GSK210830UOF307</t>
  </si>
  <si>
    <t>GSK210830XAY256</t>
  </si>
  <si>
    <t>GSK210830YMP124</t>
  </si>
  <si>
    <t>GSK210830JVF294</t>
  </si>
  <si>
    <t>GSK210829WJE726</t>
  </si>
  <si>
    <t>GSK210830JVL495</t>
  </si>
  <si>
    <t>GSK210830WLT693</t>
  </si>
  <si>
    <t>GSK210830EUG857</t>
  </si>
  <si>
    <t>GSK210830ILP183</t>
  </si>
  <si>
    <t>GSK210830VBS637</t>
  </si>
  <si>
    <t>GSK210830BDT438</t>
  </si>
  <si>
    <t>GSK210830EHM739</t>
  </si>
  <si>
    <t>GSK210830WSZ453</t>
  </si>
  <si>
    <t>GSK210830LUF195</t>
  </si>
  <si>
    <t>GSK210830BUD426</t>
  </si>
  <si>
    <t>GSK210830GXK407</t>
  </si>
  <si>
    <t>GSK210830YSL057</t>
  </si>
  <si>
    <t>GSK210830BEI801</t>
  </si>
  <si>
    <t>GSK210830HEA967</t>
  </si>
  <si>
    <t>GSK210830TCM214</t>
  </si>
  <si>
    <t>GSK210830EDP246</t>
  </si>
  <si>
    <t>GSK210830MUA367</t>
  </si>
  <si>
    <t>GSK210830QLK153</t>
  </si>
  <si>
    <t>GSK210830MHB564</t>
  </si>
  <si>
    <t>GSK210830IJB296</t>
  </si>
  <si>
    <t>GSK210830FMA684</t>
  </si>
  <si>
    <t>GSK210830UYQ054</t>
  </si>
  <si>
    <t>GSK210830CJG243</t>
  </si>
  <si>
    <t>GSK210830XAR837</t>
  </si>
  <si>
    <t>GSK210830BAR205</t>
  </si>
  <si>
    <t>GSK210830ACI134</t>
  </si>
  <si>
    <t>GSK210830WTM945</t>
  </si>
  <si>
    <t>GSK210830XSM984</t>
  </si>
  <si>
    <t>GSK210830HXS309</t>
  </si>
  <si>
    <t>GSK210830SHC493</t>
  </si>
  <si>
    <t>GSK210830EDN561</t>
  </si>
  <si>
    <t>GSK210830UEL175</t>
  </si>
  <si>
    <t>GSK210830AMT931</t>
  </si>
  <si>
    <t>GSK210830NDB218</t>
  </si>
  <si>
    <t>GSK210830UAL365</t>
  </si>
  <si>
    <t>GSK210830TWU783</t>
  </si>
  <si>
    <t>GSK210830NYJ165</t>
  </si>
  <si>
    <t>05/09/2021 POD M Noor</t>
  </si>
  <si>
    <t>DMD/2108/30/YKND5194</t>
  </si>
  <si>
    <t>GSK210830THM586</t>
  </si>
  <si>
    <t>GSK210830BEY473</t>
  </si>
  <si>
    <t>DMD/2108/30/ORPE6153</t>
  </si>
  <si>
    <t>GSK210830FMK418</t>
  </si>
  <si>
    <t>GSK210830MIQ190</t>
  </si>
  <si>
    <t>GSK210830QZD874</t>
  </si>
  <si>
    <t>GSK210830ZUD496</t>
  </si>
  <si>
    <t>GSK210830LSG862</t>
  </si>
  <si>
    <t>GSK210830FWB018</t>
  </si>
  <si>
    <t>GSK210829YXV462</t>
  </si>
  <si>
    <t>GSK210830HRP316</t>
  </si>
  <si>
    <t>GSK210829YHO514</t>
  </si>
  <si>
    <t>GSK210829OTK280</t>
  </si>
  <si>
    <t>GSK210830BJI235</t>
  </si>
  <si>
    <t>GSK210830CNT428</t>
  </si>
  <si>
    <t>GSK210830BWL190</t>
  </si>
  <si>
    <t>GSK210830BVR792</t>
  </si>
  <si>
    <t>GSK210830VLN527</t>
  </si>
  <si>
    <t>GSK210830USZ139</t>
  </si>
  <si>
    <t>GSK210829VHS561</t>
  </si>
  <si>
    <t>GSK210830FXS631</t>
  </si>
  <si>
    <t>GSK210830ZSW693</t>
  </si>
  <si>
    <t>GSK210830BUQ890</t>
  </si>
  <si>
    <t>GSK210830CQJ695</t>
  </si>
  <si>
    <t>GSK210830KLR061</t>
  </si>
  <si>
    <t>GSK210830MAR735</t>
  </si>
  <si>
    <t>GSK210830JMY081</t>
  </si>
  <si>
    <t>GSK210829YOW679</t>
  </si>
  <si>
    <t>GSK210830LJX801</t>
  </si>
  <si>
    <t>GSK210830JMN623</t>
  </si>
  <si>
    <t>GSK210830TIN017</t>
  </si>
  <si>
    <t>GSK210830NDK358</t>
  </si>
  <si>
    <t>GSK210830GDZ018</t>
  </si>
  <si>
    <t>GSK210830QPA039</t>
  </si>
  <si>
    <t>GSK210830SGT847</t>
  </si>
  <si>
    <t>GSK210830MFP798</t>
  </si>
  <si>
    <t>GSK210830EZY751</t>
  </si>
  <si>
    <t>GSK210829JIH721</t>
  </si>
  <si>
    <t>GSK210830XPO103</t>
  </si>
  <si>
    <t>GSK210830XNE396</t>
  </si>
  <si>
    <t>GSK210830LUZ926</t>
  </si>
  <si>
    <t>GSK210830ORZ398</t>
  </si>
  <si>
    <t>GSK210830VLM907</t>
  </si>
  <si>
    <t>GSK210830LRN419</t>
  </si>
  <si>
    <t>GSK210830VSE982</t>
  </si>
  <si>
    <t>GSK210830FRV549</t>
  </si>
  <si>
    <t>GSK210830JWH236</t>
  </si>
  <si>
    <t>GSK210830NXK941</t>
  </si>
  <si>
    <t>GSK210830NGB493</t>
  </si>
  <si>
    <t>GSK210830EDJ751</t>
  </si>
  <si>
    <t>GSK210830FDM172</t>
  </si>
  <si>
    <t>GSK210830QRG510</t>
  </si>
  <si>
    <t>GSK210830OYT436</t>
  </si>
  <si>
    <t>GSK210830DIY371</t>
  </si>
  <si>
    <t>GSK210830OAW037</t>
  </si>
  <si>
    <t>GSK210830JVT247</t>
  </si>
  <si>
    <t>GSK210830QMU139</t>
  </si>
  <si>
    <t>GSK210830UZY215</t>
  </si>
  <si>
    <t>GSK210830KCF598</t>
  </si>
  <si>
    <t>GSK210830LNS106</t>
  </si>
  <si>
    <t>GSK210830UKE890</t>
  </si>
  <si>
    <t>GSK210830JEH268</t>
  </si>
  <si>
    <t>GSK210830TSC734</t>
  </si>
  <si>
    <t>GSK210830OUJ248</t>
  </si>
  <si>
    <t>GSK210830WGB065</t>
  </si>
  <si>
    <t>GSK210830UXK140</t>
  </si>
  <si>
    <t>GSK210830EYL519</t>
  </si>
  <si>
    <t>GSK210830WZX041</t>
  </si>
  <si>
    <t>GSK210830SKG308</t>
  </si>
  <si>
    <t>GSK210830YEX547</t>
  </si>
  <si>
    <t>GSK210830YFU791</t>
  </si>
  <si>
    <t>GSK210830PDY641</t>
  </si>
  <si>
    <t>GSK210830TYF546</t>
  </si>
  <si>
    <t>GSK210830DXH891</t>
  </si>
  <si>
    <t>GSK210830UDJ697</t>
  </si>
  <si>
    <t>GSK210830CDL572</t>
  </si>
  <si>
    <t>GSK210830AHY057</t>
  </si>
  <si>
    <t>GSK210830TEY836</t>
  </si>
  <si>
    <t>GSK210830WRO051</t>
  </si>
  <si>
    <t>GSK210830ZCD890</t>
  </si>
  <si>
    <t>GSK210830DON042</t>
  </si>
  <si>
    <t>GSK210830EIW506</t>
  </si>
  <si>
    <t>GSK210830HOJ640</t>
  </si>
  <si>
    <t>KM FAJAR BAHARI 3</t>
  </si>
  <si>
    <t>DMD/2108/31/VOLZ7419</t>
  </si>
  <si>
    <t>GSK210831SNH894</t>
  </si>
  <si>
    <t>GSK210831PGN093</t>
  </si>
  <si>
    <t>DMD/2108/31/DIGN2310</t>
  </si>
  <si>
    <t>GSK210831EYS510</t>
  </si>
  <si>
    <t>DMD/2108/31/MYFG8596</t>
  </si>
  <si>
    <t>GSK210831TGV710</t>
  </si>
  <si>
    <t>GSK210831HGN014</t>
  </si>
  <si>
    <t>GSK210831PKH643</t>
  </si>
  <si>
    <t>GSK210831HGY896</t>
  </si>
  <si>
    <t>GSK210831LRS397</t>
  </si>
  <si>
    <t>GSK210831OMD950</t>
  </si>
  <si>
    <t>GSK210831WSG219</t>
  </si>
  <si>
    <t>GSK210831DUS391</t>
  </si>
  <si>
    <t>GSK210831AOG128</t>
  </si>
  <si>
    <t>GSK210831DLA659</t>
  </si>
  <si>
    <t>GSK210831JWZ102</t>
  </si>
  <si>
    <t>GSK210831KMU590</t>
  </si>
  <si>
    <t>GSK210831HYL897</t>
  </si>
  <si>
    <t>GSK210831RXC967</t>
  </si>
  <si>
    <t>GSK210831QGH182</t>
  </si>
  <si>
    <t>GSK210831XJQ196</t>
  </si>
  <si>
    <t>GSK210831YHQ826</t>
  </si>
  <si>
    <t>GSK210831SLW701</t>
  </si>
  <si>
    <t>GSK210831PMK734</t>
  </si>
  <si>
    <t>GSK210831LMO176</t>
  </si>
  <si>
    <t>GSK210831NLR692</t>
  </si>
  <si>
    <t>GSK210831SRX510</t>
  </si>
  <si>
    <t>GSK210831MZQ701</t>
  </si>
  <si>
    <t>GSK210831HBW062</t>
  </si>
  <si>
    <t>GSK210831ASW746</t>
  </si>
  <si>
    <t>GSK210831JNE547</t>
  </si>
  <si>
    <t>GSK210831ZWY698</t>
  </si>
  <si>
    <t>GSK210831DXR820</t>
  </si>
  <si>
    <t>GSK210831ADW603</t>
  </si>
  <si>
    <t>GSK210831XTJ506</t>
  </si>
  <si>
    <t>GSK210831BHJ795</t>
  </si>
  <si>
    <t>GSK210831XRK925</t>
  </si>
  <si>
    <t>GSK210831OGH914</t>
  </si>
  <si>
    <t>GSK210831HYC920</t>
  </si>
  <si>
    <t>GSK210831NVD952</t>
  </si>
  <si>
    <t>GSK210831PUF372</t>
  </si>
  <si>
    <t>GSK210831VCG904</t>
  </si>
  <si>
    <t>GSK210831NBH206</t>
  </si>
  <si>
    <t>GSK210831EKY791</t>
  </si>
  <si>
    <t>GSK210831PRQ062</t>
  </si>
  <si>
    <t>GSK210831BGH859</t>
  </si>
  <si>
    <t>GSK210831YUZ507</t>
  </si>
  <si>
    <t>GSK210831SNA920</t>
  </si>
  <si>
    <t>GSK210831YJH285</t>
  </si>
  <si>
    <t>DMD/2108/21/TPZX9560</t>
  </si>
  <si>
    <t>GSK210821JIR193</t>
  </si>
  <si>
    <t>GSK210821HFC495</t>
  </si>
  <si>
    <t>GSK210821VGB485</t>
  </si>
  <si>
    <t>GSK210821HWD724</t>
  </si>
  <si>
    <t>GSK210821GFC970</t>
  </si>
  <si>
    <t>GSK210821AUL690</t>
  </si>
  <si>
    <t>GSK210821FQU547</t>
  </si>
  <si>
    <t>GSK210821AVP564</t>
  </si>
  <si>
    <t>GSK210821DJN307</t>
  </si>
  <si>
    <t>GSK210821KSC530</t>
  </si>
  <si>
    <t>GSK210821BCQ785</t>
  </si>
  <si>
    <t>GSK210821SJW486</t>
  </si>
  <si>
    <t>GSK210820QJR861</t>
  </si>
  <si>
    <t>GSK210821PHX501</t>
  </si>
  <si>
    <t>GSK210821DFJ792</t>
  </si>
  <si>
    <t>8/30/2021 M NOOR</t>
  </si>
  <si>
    <t>DMD/2108/21/TVZY6208</t>
  </si>
  <si>
    <t>GSK210821KLT697</t>
  </si>
  <si>
    <t>DMD/2108/29/LGUX9056</t>
  </si>
  <si>
    <t>GSK210829RPZ592</t>
  </si>
  <si>
    <t>GSK210829QLB051</t>
  </si>
  <si>
    <t>GSK210829RQS781</t>
  </si>
  <si>
    <t>GSK210829INB364</t>
  </si>
  <si>
    <t>GSK210829DZS647</t>
  </si>
  <si>
    <t>GSK210829SHE124</t>
  </si>
  <si>
    <t>GSK210829KRS470</t>
  </si>
  <si>
    <t>GSK210829BVF138</t>
  </si>
  <si>
    <t>GSK210829BGD542</t>
  </si>
  <si>
    <t>GSK210829LAU462</t>
  </si>
  <si>
    <t>GSK210829GFY210</t>
  </si>
  <si>
    <t>GSK210829NZM368</t>
  </si>
  <si>
    <t>GSK210829YWF483</t>
  </si>
  <si>
    <t>GSK210829RIK513</t>
  </si>
  <si>
    <t>GSK210829GZR695</t>
  </si>
  <si>
    <t>GSK210829SLG208</t>
  </si>
  <si>
    <t>GSK210829GLN671</t>
  </si>
  <si>
    <t>GSK210829EAV532</t>
  </si>
  <si>
    <t>GSK210829ZOL910</t>
  </si>
  <si>
    <t>GSK210829YXA723</t>
  </si>
  <si>
    <t>GSK210829MGF094</t>
  </si>
  <si>
    <t>GSK210829QMT204</t>
  </si>
  <si>
    <t>GSK210829SNZ160</t>
  </si>
  <si>
    <t>GSK210829EXP973</t>
  </si>
  <si>
    <t>GSK210829PKC178</t>
  </si>
  <si>
    <t>GSK210829ORG760</t>
  </si>
  <si>
    <t>GSK210829WHC916</t>
  </si>
  <si>
    <t>GSK210829MDG095</t>
  </si>
  <si>
    <t>GSK210829GXH468</t>
  </si>
  <si>
    <t>GSK210829SMD517</t>
  </si>
  <si>
    <t>GSK210829YSN625</t>
  </si>
  <si>
    <t>GSK210829HEB570</t>
  </si>
  <si>
    <t>GSK210829FKO429</t>
  </si>
  <si>
    <t>GSK210829CSF032</t>
  </si>
  <si>
    <t>GSK210829GBF825</t>
  </si>
  <si>
    <t>GSK210829HOZ362</t>
  </si>
  <si>
    <t>GSK210829DNL280</t>
  </si>
  <si>
    <t>GSK210829PEW547</t>
  </si>
  <si>
    <t>GSK210829ASG724</t>
  </si>
  <si>
    <t>GSK210829QNS357</t>
  </si>
  <si>
    <t>GSK210829NHG743</t>
  </si>
  <si>
    <t>GSK210829BGZ805</t>
  </si>
  <si>
    <t>GSK210829HZR438</t>
  </si>
  <si>
    <t>GSK210829JIB317</t>
  </si>
  <si>
    <t>GSK210829GAK756</t>
  </si>
  <si>
    <t>GSK210829PWZ354</t>
  </si>
  <si>
    <t>GSK210829MDO940</t>
  </si>
  <si>
    <t>GSK210829URS280</t>
  </si>
  <si>
    <t>GSK210829YMB654</t>
  </si>
  <si>
    <t>GSK210829TGA072</t>
  </si>
  <si>
    <t>GSK210829TCL795</t>
  </si>
  <si>
    <t>GSK210829VAE716</t>
  </si>
  <si>
    <t>GSK210829QDE036</t>
  </si>
  <si>
    <t>GSK210829JXY342</t>
  </si>
  <si>
    <t>GSK210829MXR576</t>
  </si>
  <si>
    <t>GSK210829USI970</t>
  </si>
  <si>
    <t>GSK210829OYE912</t>
  </si>
  <si>
    <t>GSK210829NKF348</t>
  </si>
  <si>
    <t>GSK210829UKA092</t>
  </si>
  <si>
    <t>GSK210829NYR984</t>
  </si>
  <si>
    <t>GSK210829EFK170</t>
  </si>
  <si>
    <t>GSK210829HVR625</t>
  </si>
  <si>
    <t>GSK210829LFB419</t>
  </si>
  <si>
    <t>GSK210829NIV854</t>
  </si>
  <si>
    <t>GSK210829ZXW852</t>
  </si>
  <si>
    <t>GSK210829FTV027</t>
  </si>
  <si>
    <t>GSK210829ZQM016</t>
  </si>
  <si>
    <t>GSK210829YFT607</t>
  </si>
  <si>
    <t>GSK210829AVQ068</t>
  </si>
  <si>
    <t>GSK210829ILP365</t>
  </si>
  <si>
    <t>GSK210829KGF024</t>
  </si>
  <si>
    <t>GSK210829EWZ516</t>
  </si>
  <si>
    <t>GSK210829AMP760</t>
  </si>
  <si>
    <t>GSK210829GBN504</t>
  </si>
  <si>
    <t>GSK210829BVN036</t>
  </si>
  <si>
    <t>GSK210829ATB809</t>
  </si>
  <si>
    <t>GSK210829HDU271</t>
  </si>
  <si>
    <t>GSK210829CZM374</t>
  </si>
  <si>
    <t>GSK210829PJY261</t>
  </si>
  <si>
    <t>GSK210829XHI102</t>
  </si>
  <si>
    <t>GSK210829RKO859</t>
  </si>
  <si>
    <t>GSK210829RZV146</t>
  </si>
  <si>
    <t>GSK210829FPR639</t>
  </si>
  <si>
    <t>GSK210829TZQ367</t>
  </si>
  <si>
    <t>GSK210829MQB374</t>
  </si>
  <si>
    <t>GSK210829DTQ407</t>
  </si>
  <si>
    <t>GSK210829EGB382</t>
  </si>
  <si>
    <t>GSK210829IDA371</t>
  </si>
  <si>
    <t>GSK210829TZE057</t>
  </si>
  <si>
    <t>GSK210829SVH019</t>
  </si>
  <si>
    <t>GSK210829HFR731</t>
  </si>
  <si>
    <t>GSK210829QFB381</t>
  </si>
  <si>
    <t>GSK210829WFH320</t>
  </si>
  <si>
    <t>GSK210829CWU871</t>
  </si>
  <si>
    <t>GSK210829RAX069</t>
  </si>
  <si>
    <t>GSK210829WIX928</t>
  </si>
  <si>
    <t>GSK210829IDA021</t>
  </si>
  <si>
    <t>GSK210829CKV986</t>
  </si>
  <si>
    <t>GSK210829OMT683</t>
  </si>
  <si>
    <t>GSK210829GCX093</t>
  </si>
  <si>
    <t>GSK210829MYZ618</t>
  </si>
  <si>
    <t>GSK210829UXP502</t>
  </si>
  <si>
    <t>GSK210829EPO051</t>
  </si>
  <si>
    <t>GSK210829BPV984</t>
  </si>
  <si>
    <t>GSK210829DNB423</t>
  </si>
  <si>
    <t>GSK210829RPQ598</t>
  </si>
  <si>
    <t>GSK210829JAF761</t>
  </si>
  <si>
    <t>GSK210829UTR035</t>
  </si>
  <si>
    <t>GSK210829BMU921</t>
  </si>
  <si>
    <t>GSK210829DSQ369</t>
  </si>
  <si>
    <t>GSK210829ZWK219</t>
  </si>
  <si>
    <t>GSK210829GTQ532</t>
  </si>
  <si>
    <t>GSK210829KRL810</t>
  </si>
  <si>
    <t>GSK210829SQH813</t>
  </si>
  <si>
    <t>GSK210829WZM047</t>
  </si>
  <si>
    <t>GSK210829IZU386</t>
  </si>
  <si>
    <t>GSK210829XCF815</t>
  </si>
  <si>
    <t>GSK210829QUZ829</t>
  </si>
  <si>
    <t>GSK210829OVT769</t>
  </si>
  <si>
    <t>GSK210829LTH256</t>
  </si>
  <si>
    <t>GSK210829RVU502</t>
  </si>
  <si>
    <t>GSK210829CMV764</t>
  </si>
  <si>
    <t>GSK210829XEQ734</t>
  </si>
  <si>
    <t>DMD/2108/29/WRKO2034</t>
  </si>
  <si>
    <t>GSK210829RFM052</t>
  </si>
  <si>
    <t>GSK210829UPZ658</t>
  </si>
  <si>
    <t>GSK210829DHX807</t>
  </si>
  <si>
    <t>GSK210829SCN724</t>
  </si>
  <si>
    <t>GSK210829XEB273</t>
  </si>
  <si>
    <t>GSK210829BUO148</t>
  </si>
  <si>
    <t>GSK210829DEG652</t>
  </si>
  <si>
    <t>KM NIKISAE</t>
  </si>
  <si>
    <t>DMD/2108/29/GOQS4081</t>
  </si>
  <si>
    <t>GSK210829MRW346</t>
  </si>
  <si>
    <t>GSK210829EZS563</t>
  </si>
  <si>
    <t>GSK210829PCX241</t>
  </si>
  <si>
    <t>GSK210829GCM645</t>
  </si>
  <si>
    <t>GSK210829NSW389</t>
  </si>
  <si>
    <t>GSK210829MRI178</t>
  </si>
  <si>
    <t>GSK210829CEB872</t>
  </si>
  <si>
    <t>GSK210829CFU179</t>
  </si>
  <si>
    <t>GSK210829CDL617</t>
  </si>
  <si>
    <t>GSK210829KMR568</t>
  </si>
  <si>
    <t>GSK210829GOW063</t>
  </si>
  <si>
    <t>GSK210829EQI249</t>
  </si>
  <si>
    <t>GSK210829MYH683</t>
  </si>
  <si>
    <t>GSK210829CML517</t>
  </si>
  <si>
    <t>GSK210829VYJ130</t>
  </si>
  <si>
    <t>GSK210829AQU395</t>
  </si>
  <si>
    <t>GSK210829KCV527</t>
  </si>
  <si>
    <t>GSK210829WHS281</t>
  </si>
  <si>
    <t>GSK210829FJZ812</t>
  </si>
  <si>
    <t>GSK210829NTL751</t>
  </si>
  <si>
    <t>GSK210829BUO037</t>
  </si>
  <si>
    <t>GSK210829VRB694</t>
  </si>
  <si>
    <t>GSK210829GDI871</t>
  </si>
  <si>
    <t>GSK210829DSY389</t>
  </si>
  <si>
    <t>GSK210829UAH904</t>
  </si>
  <si>
    <t>GSK210829RKO485</t>
  </si>
  <si>
    <t>GSK210829IPX169</t>
  </si>
  <si>
    <t>GSK210829SVB583</t>
  </si>
  <si>
    <t>GSK210829KNJ430</t>
  </si>
  <si>
    <t>GSK210829CZT801</t>
  </si>
  <si>
    <t>GSK210829HOG170</t>
  </si>
  <si>
    <t>GSK210829ZOQ126</t>
  </si>
  <si>
    <t>GSK210829VTC784</t>
  </si>
  <si>
    <t>GSK210829HLE708</t>
  </si>
  <si>
    <t>GSK210829FWH394</t>
  </si>
  <si>
    <t>GSK210829GQT734</t>
  </si>
  <si>
    <t>GSK210829WSM487</t>
  </si>
  <si>
    <t>GSK210829PBN687</t>
  </si>
  <si>
    <t>GSK210829RAT179</t>
  </si>
  <si>
    <t>GSK210829JBA095</t>
  </si>
  <si>
    <t>GSK210829RSB840</t>
  </si>
  <si>
    <t>GSK210829CDP098</t>
  </si>
  <si>
    <t>GSK210829GRH639</t>
  </si>
  <si>
    <t>GSK210829EAS624</t>
  </si>
  <si>
    <t>GSK210829MUA763</t>
  </si>
  <si>
    <t>GSK210829YVA238</t>
  </si>
  <si>
    <t>GSK210829DZQ286</t>
  </si>
  <si>
    <t>GSK210829WZD513</t>
  </si>
  <si>
    <t>GSK210829EJV840</t>
  </si>
  <si>
    <t>GSK210829BDX180</t>
  </si>
  <si>
    <t>GSK210829LMY534</t>
  </si>
  <si>
    <t>GSK210829NQL120</t>
  </si>
  <si>
    <t>GSK210829IYG807</t>
  </si>
  <si>
    <t>GSK210829SKX931</t>
  </si>
  <si>
    <t>GSK210829VPE793</t>
  </si>
  <si>
    <t>GSK210829YGR546</t>
  </si>
  <si>
    <t>GSK210829ZYL324</t>
  </si>
  <si>
    <t>GSK210829VYH530</t>
  </si>
  <si>
    <t>GSK210829UPB503</t>
  </si>
  <si>
    <t>GSK210829GEC129</t>
  </si>
  <si>
    <t>GSK210829CSM986</t>
  </si>
  <si>
    <t>GSK210829AHD268</t>
  </si>
  <si>
    <t>GSK210829TZV824</t>
  </si>
  <si>
    <t>GSK210829PVU124</t>
  </si>
  <si>
    <t>GSK210829UBO395</t>
  </si>
  <si>
    <t>GSK210829GSW047</t>
  </si>
  <si>
    <t>GSK210829QWH658</t>
  </si>
  <si>
    <t>GSK210829KFJ637</t>
  </si>
  <si>
    <t>GSK210829TVX672</t>
  </si>
  <si>
    <t>GSK210829CEG257</t>
  </si>
  <si>
    <t>GSK210829RSK842</t>
  </si>
  <si>
    <t>GSK210829FKO417</t>
  </si>
  <si>
    <t>GSK210829BQO170</t>
  </si>
  <si>
    <t>GSK210829ZWV823</t>
  </si>
  <si>
    <t>GSK210829QZP731</t>
  </si>
  <si>
    <t>GSK210829AML316</t>
  </si>
  <si>
    <t>GSK210829ZGD314</t>
  </si>
  <si>
    <t>GSK210829BQF629</t>
  </si>
  <si>
    <t>GSK210829QVP460</t>
  </si>
  <si>
    <t>GSK210829KRU709</t>
  </si>
  <si>
    <t>GSK210829JQM632</t>
  </si>
  <si>
    <t>GSK210829WIL259</t>
  </si>
  <si>
    <t>GSK210829OTQ407</t>
  </si>
  <si>
    <t>GSK210829GNS284</t>
  </si>
  <si>
    <t>GSK210829HZY619</t>
  </si>
  <si>
    <t>GSK210829UWF139</t>
  </si>
  <si>
    <t>GSK210829KLR704</t>
  </si>
  <si>
    <t>GSK210829KYB047</t>
  </si>
  <si>
    <t>GSK210829DCI759</t>
  </si>
  <si>
    <t>GSK210829BOJ789</t>
  </si>
  <si>
    <t>GSK210829UKD509</t>
  </si>
  <si>
    <t>GSK210829ESR413</t>
  </si>
  <si>
    <t>GSK210828SRO486</t>
  </si>
  <si>
    <t>GSK210829STF781</t>
  </si>
  <si>
    <t>GSK210829IXR902</t>
  </si>
  <si>
    <t>GSK210829PXG965</t>
  </si>
  <si>
    <t>GSK210829RSI380</t>
  </si>
  <si>
    <t>GSK210829MAN381</t>
  </si>
  <si>
    <t>GSK210829CFU814</t>
  </si>
  <si>
    <t>GSK210829OUI675</t>
  </si>
  <si>
    <t>GSK210829NHB368</t>
  </si>
  <si>
    <t>GSK210829KDX980</t>
  </si>
  <si>
    <t>GSK210829HIF742</t>
  </si>
  <si>
    <t>GSK210829MFB035</t>
  </si>
  <si>
    <t>GSK210829BCA482</t>
  </si>
  <si>
    <t>GSK210829VYD975</t>
  </si>
  <si>
    <t>GSK210829TQX145</t>
  </si>
  <si>
    <t>GSK210829MLW875</t>
  </si>
  <si>
    <t>GSK210829KNP150</t>
  </si>
  <si>
    <t>GSK210829EKI598</t>
  </si>
  <si>
    <t>GSK210829FMY358</t>
  </si>
  <si>
    <t>GSK210829YQD017</t>
  </si>
  <si>
    <t>GSK210829XVH429</t>
  </si>
  <si>
    <t>GSK210829KJZ729</t>
  </si>
  <si>
    <t>GSK210829APY614</t>
  </si>
  <si>
    <t>GSK210829IWZ149</t>
  </si>
  <si>
    <t>GSK210829NFK243</t>
  </si>
  <si>
    <t>GSK210829WMF023</t>
  </si>
  <si>
    <t>GSK210829PTJ542</t>
  </si>
  <si>
    <t>GSK210829BLM069</t>
  </si>
  <si>
    <t>GSK210829DXN651</t>
  </si>
  <si>
    <t>GSK210829YPH657</t>
  </si>
  <si>
    <t>GSK210829YJB351</t>
  </si>
  <si>
    <t>GSK210829QTE362</t>
  </si>
  <si>
    <t>GSK210829GNF230</t>
  </si>
  <si>
    <t>GSK210829TBP825</t>
  </si>
  <si>
    <t>GSK210829HZU795</t>
  </si>
  <si>
    <t>GSK210829KWE573</t>
  </si>
  <si>
    <t>GSK210829TZV761</t>
  </si>
  <si>
    <t>GSK210829LXW731</t>
  </si>
  <si>
    <t>GSK210829LVC260</t>
  </si>
  <si>
    <t>GSK210829UGW708</t>
  </si>
  <si>
    <t>GSK210829VAD784</t>
  </si>
  <si>
    <t>GSK210829BFP830</t>
  </si>
  <si>
    <t>GSK210829DMS328</t>
  </si>
  <si>
    <t>GSK210829MEB856</t>
  </si>
  <si>
    <t>GSK210829MTB740</t>
  </si>
  <si>
    <t>GSK210829NUE674</t>
  </si>
  <si>
    <t>GSK210829NDW890</t>
  </si>
  <si>
    <t>GSK210829NIQ569</t>
  </si>
  <si>
    <t>GSK210829GKT138</t>
  </si>
  <si>
    <t>GSK210829MEP521</t>
  </si>
  <si>
    <t>GSK210829HQV865</t>
  </si>
  <si>
    <t>GSK210829UOG531</t>
  </si>
  <si>
    <t>GSK210829EJA671</t>
  </si>
  <si>
    <t>GSK210829XOV092</t>
  </si>
  <si>
    <t>GSK210829NUE560</t>
  </si>
  <si>
    <t>GSK210829BSA180</t>
  </si>
  <si>
    <t>GSK210829UQG153</t>
  </si>
  <si>
    <t>GSK210829NQT450</t>
  </si>
  <si>
    <t>GSK210829NUX478</t>
  </si>
  <si>
    <t>GSK210829HRO570</t>
  </si>
  <si>
    <t>GSK210829MHT876</t>
  </si>
  <si>
    <t>GSK210829ZGK276</t>
  </si>
  <si>
    <t>GSK210829PSB318</t>
  </si>
  <si>
    <t>GSK210829DNM584</t>
  </si>
  <si>
    <t>GSK210829UKN930</t>
  </si>
  <si>
    <t>GSK210829IKA653</t>
  </si>
  <si>
    <t>GSK210829WMN357</t>
  </si>
  <si>
    <t>GSK210829BPA258</t>
  </si>
  <si>
    <t>GSK210829SIH718</t>
  </si>
  <si>
    <t>GSK210829OLA759</t>
  </si>
  <si>
    <t>GSK210829OHR563</t>
  </si>
  <si>
    <t>GSK210829JBY159</t>
  </si>
  <si>
    <t>GSK210829ZLR832</t>
  </si>
  <si>
    <t>GSK210829XDZ713</t>
  </si>
  <si>
    <t>GSK210829LBA625</t>
  </si>
  <si>
    <t>GSK210829RBK406</t>
  </si>
  <si>
    <t>GSK210829QIR379</t>
  </si>
  <si>
    <t>GSK210829RYB178</t>
  </si>
  <si>
    <t>GSK210829YDT571</t>
  </si>
  <si>
    <t>GSK210829YIE678</t>
  </si>
  <si>
    <t>GSK210829TOE276</t>
  </si>
  <si>
    <t>GSK210829NQH419</t>
  </si>
  <si>
    <t>GSK210829HSD109</t>
  </si>
  <si>
    <t>GSK210829DYB914</t>
  </si>
  <si>
    <t>GSK210829QCX531</t>
  </si>
  <si>
    <t>GSK210829OEC832</t>
  </si>
  <si>
    <t>GSK210829RKB053</t>
  </si>
  <si>
    <t>GSK210829RKP792</t>
  </si>
  <si>
    <t>GSK210829ZNH041</t>
  </si>
  <si>
    <t>GSK210829KTS780</t>
  </si>
  <si>
    <t>GSK210829HWO280</t>
  </si>
  <si>
    <t>GSK210829KZH286</t>
  </si>
  <si>
    <t>GSK210829VCU920</t>
  </si>
  <si>
    <t>GSK210829ZSU409</t>
  </si>
  <si>
    <t>GSK210829SYK870</t>
  </si>
  <si>
    <t>GSK210829TBP678</t>
  </si>
  <si>
    <t>GSK210829TRA714</t>
  </si>
  <si>
    <t>GSK210829CTH132</t>
  </si>
  <si>
    <t>GSK210829QYG623</t>
  </si>
  <si>
    <t>GSK210829VLQ059</t>
  </si>
  <si>
    <t>GSK210829SFV036</t>
  </si>
  <si>
    <t>GSK210829NOT172</t>
  </si>
  <si>
    <t>GSK210829UHN428</t>
  </si>
  <si>
    <t>GSK210829LQW025</t>
  </si>
  <si>
    <t>GSK210829TXZ694</t>
  </si>
  <si>
    <t>GSK210829UAQ869</t>
  </si>
  <si>
    <t>GSK210829MJZ862</t>
  </si>
  <si>
    <t>GSK210829DLU410</t>
  </si>
  <si>
    <t>GSK210829SQX631</t>
  </si>
  <si>
    <t>GSK210829XQW826</t>
  </si>
  <si>
    <t>GSK210829DBV863</t>
  </si>
  <si>
    <t>GSK210829RGT816</t>
  </si>
  <si>
    <t>GSK210829WLQ956</t>
  </si>
  <si>
    <t>GSK210829XJP895</t>
  </si>
  <si>
    <t>GSK210829SBF958</t>
  </si>
  <si>
    <t>GSK210829UGN270</t>
  </si>
  <si>
    <t>GSK210829YMX410</t>
  </si>
  <si>
    <t>GSK210829APL047</t>
  </si>
  <si>
    <t>GSK210829LGT197</t>
  </si>
  <si>
    <t>GSK210829OEM438</t>
  </si>
  <si>
    <t>DMD/2108/29/IKBC7306</t>
  </si>
  <si>
    <t>GSK210829ODB096</t>
  </si>
  <si>
    <t>GSK210829FRA827</t>
  </si>
  <si>
    <t>GSK210829HNK895</t>
  </si>
  <si>
    <t>GSK210829EGF201</t>
  </si>
  <si>
    <t>GSK210829DAF890</t>
  </si>
  <si>
    <t>GSK210829NPA207</t>
  </si>
  <si>
    <t>GSK210829GBL369</t>
  </si>
  <si>
    <t>DMD/2108/29/YPRE6134</t>
  </si>
  <si>
    <t>GSK210829ZHN321</t>
  </si>
  <si>
    <t>DMD/2108/31/RIPG5837</t>
  </si>
  <si>
    <t>GSK210831TAR154</t>
  </si>
  <si>
    <t>GSK210831WQC187</t>
  </si>
  <si>
    <t>GSK210831SMD175</t>
  </si>
  <si>
    <t>GSK210831WPZ856</t>
  </si>
  <si>
    <t>GSK210831SIF290</t>
  </si>
  <si>
    <t>GSK210831JUP579</t>
  </si>
  <si>
    <t>DMD/2108/31/KIQY3814</t>
  </si>
  <si>
    <t>GSK210831ZXT410</t>
  </si>
  <si>
    <t>GSK210831BAG186</t>
  </si>
  <si>
    <t>GSK210831IMN598</t>
  </si>
  <si>
    <t>GSK210831DRK298</t>
  </si>
  <si>
    <t>GSK210831CQP982</t>
  </si>
  <si>
    <t>GSK210831PKY048</t>
  </si>
  <si>
    <t>GSK210831DVR425</t>
  </si>
  <si>
    <t>GSK210831AOW321</t>
  </si>
  <si>
    <t>GSK210831LMJ341</t>
  </si>
  <si>
    <t>GSK210831YTW906</t>
  </si>
  <si>
    <t>GSK210831TBU347</t>
  </si>
  <si>
    <t>GSK210831SXL127</t>
  </si>
  <si>
    <t>GSK210831YJU519</t>
  </si>
  <si>
    <t>GSK210831ZUH264</t>
  </si>
  <si>
    <t>GSK210831NSV823</t>
  </si>
  <si>
    <t>GSK210831ARD342</t>
  </si>
  <si>
    <t>GSK210831KFI586</t>
  </si>
  <si>
    <t>GSK210831MBJ705</t>
  </si>
  <si>
    <t>GSK210831AKJ927</t>
  </si>
  <si>
    <t>GSK210831BLO673</t>
  </si>
  <si>
    <t>GSK210831LWP469</t>
  </si>
  <si>
    <t>GSK210831ONW124</t>
  </si>
  <si>
    <t>GSK210831XJO549</t>
  </si>
  <si>
    <t>GSK210831XKA694</t>
  </si>
  <si>
    <t>GSK210831YPF024</t>
  </si>
  <si>
    <t>GSK210831CZK180</t>
  </si>
  <si>
    <t>GSK210831WKP316</t>
  </si>
  <si>
    <t>GSK210831MFE761</t>
  </si>
  <si>
    <t>GSK210831MHX543</t>
  </si>
  <si>
    <t>GSK210831QOB451</t>
  </si>
  <si>
    <t>GSK210831KTQ628</t>
  </si>
  <si>
    <t>GSK210831UEI708</t>
  </si>
  <si>
    <t>GSK210831LAQ807</t>
  </si>
  <si>
    <t>GSK210831SOL843</t>
  </si>
  <si>
    <t>GSK210831HIA260</t>
  </si>
  <si>
    <t>GSK210831PNO743</t>
  </si>
  <si>
    <t>GSK210831YLW743</t>
  </si>
  <si>
    <t>GSK210831QUN615</t>
  </si>
  <si>
    <t>GSK210831PTR093</t>
  </si>
  <si>
    <t>GSK210831RAB057</t>
  </si>
  <si>
    <t>GSK210831BGZ239</t>
  </si>
  <si>
    <t>GSK210831LAC982</t>
  </si>
  <si>
    <t>GSK210831RSI926</t>
  </si>
  <si>
    <t>GSK210831CDX075</t>
  </si>
  <si>
    <t>GSK210831EYF172</t>
  </si>
  <si>
    <t>GSK210831AZB125</t>
  </si>
  <si>
    <t>GSK210831QAV728</t>
  </si>
  <si>
    <t>GSK210831VPU426</t>
  </si>
  <si>
    <t>GSK210831JAO654</t>
  </si>
  <si>
    <t>GSK210831SXQ704</t>
  </si>
  <si>
    <t>GSK210831KBN965</t>
  </si>
  <si>
    <t>GSK210831ROE825</t>
  </si>
  <si>
    <t>GSK210831JUS083</t>
  </si>
  <si>
    <t>GSK210831HNF062</t>
  </si>
  <si>
    <t>GSK210831CGD398</t>
  </si>
  <si>
    <t>GSK210831YMT651</t>
  </si>
  <si>
    <t>GSK210831EIW104</t>
  </si>
  <si>
    <t>GSK210831VLE698</t>
  </si>
  <si>
    <t>GSK210831ZKM751</t>
  </si>
  <si>
    <t>GSK210831GWB054</t>
  </si>
  <si>
    <t>GSK210831BCX082</t>
  </si>
  <si>
    <t>GSK210831ONE091</t>
  </si>
  <si>
    <t>GSK210831GTN062</t>
  </si>
  <si>
    <t>GSK210831MAO541</t>
  </si>
  <si>
    <t>GSK210831MJV859</t>
  </si>
  <si>
    <t>GSK210831VEH610</t>
  </si>
  <si>
    <t>GSK210831MRD937</t>
  </si>
  <si>
    <t>GSK210831VRS853</t>
  </si>
  <si>
    <t>GSK210831OWT589</t>
  </si>
  <si>
    <t>GSK210831UQP319</t>
  </si>
  <si>
    <t>GSK210831UGJ269</t>
  </si>
  <si>
    <t>GSK210831FTQ974</t>
  </si>
  <si>
    <t>GSK210831BDZ293</t>
  </si>
  <si>
    <t>GSK210831ZDB360</t>
  </si>
  <si>
    <t>GSK210831PLC245</t>
  </si>
  <si>
    <t>GSK210831XFV602</t>
  </si>
  <si>
    <t>GSK210831SEQ508</t>
  </si>
  <si>
    <t>GSK210831HPW367</t>
  </si>
  <si>
    <t>GSK210831GUN483</t>
  </si>
  <si>
    <t>GSK210831ASF843</t>
  </si>
  <si>
    <t>GSK210831BEI768</t>
  </si>
  <si>
    <t>GSK210831DMP249</t>
  </si>
  <si>
    <t>GSK210831QES708</t>
  </si>
  <si>
    <t>GSK210831KTR495</t>
  </si>
  <si>
    <t>GSK210831TLJ072</t>
  </si>
  <si>
    <t>GSK210831DRN742</t>
  </si>
  <si>
    <t>GSK210831JQG789</t>
  </si>
  <si>
    <t>GSK210831SNA195</t>
  </si>
  <si>
    <t>GSK210831DBI385</t>
  </si>
  <si>
    <t>GSK210831ERC583</t>
  </si>
  <si>
    <t>GSK210831TQO387</t>
  </si>
  <si>
    <t>GSK210831YIC094</t>
  </si>
  <si>
    <t>GSK210831NBK072</t>
  </si>
  <si>
    <t>GSK210831MEU283</t>
  </si>
  <si>
    <t>GSK210831ITP213</t>
  </si>
  <si>
    <t>GSK210831FJQ407</t>
  </si>
  <si>
    <t>GSK210831WRH962</t>
  </si>
  <si>
    <t>GSK210831ZKA143</t>
  </si>
  <si>
    <t>GSK210831ESK591</t>
  </si>
  <si>
    <t>GSK210831JXK208</t>
  </si>
  <si>
    <t>GSK210831AYW086</t>
  </si>
  <si>
    <t>GSK210831BQE126</t>
  </si>
  <si>
    <t>GSK210831SMP408</t>
  </si>
  <si>
    <t>GSK210831XLV152</t>
  </si>
  <si>
    <t>GSK210831QBS340</t>
  </si>
  <si>
    <t>GSK210831DBE826</t>
  </si>
  <si>
    <t>GSK210831XHE715</t>
  </si>
  <si>
    <t>GSK210831OWI614</t>
  </si>
  <si>
    <t>GSK210831EJX218</t>
  </si>
  <si>
    <t>GSK210831ZJG652</t>
  </si>
  <si>
    <t>GSK210831RAQ368</t>
  </si>
  <si>
    <t>GSK210831TGY148</t>
  </si>
  <si>
    <t>GSK210831QEU089</t>
  </si>
  <si>
    <t>GSK210831RTQ413</t>
  </si>
  <si>
    <t>GSK210831DAL230</t>
  </si>
  <si>
    <t>GSK210831WMK901</t>
  </si>
  <si>
    <t>GSK210831CKZ904</t>
  </si>
  <si>
    <t>GSK210831MFX521</t>
  </si>
  <si>
    <t>GSK210831FNG624</t>
  </si>
  <si>
    <t>GSK210831MTY054</t>
  </si>
  <si>
    <t>GSK210831GBH864</t>
  </si>
  <si>
    <t>GSK210831DLK094</t>
  </si>
  <si>
    <t>GSK210831DOS807</t>
  </si>
  <si>
    <t>GSK210831TXV025</t>
  </si>
  <si>
    <t>GSK210831KNV680</t>
  </si>
  <si>
    <t>GSK210831SIW043</t>
  </si>
  <si>
    <t>GSK210831ZGO249</t>
  </si>
  <si>
    <t>GSK210831UEO614</t>
  </si>
  <si>
    <t>GSK210831WNP120</t>
  </si>
  <si>
    <t>GSK210831BDZ128</t>
  </si>
  <si>
    <t>GSK210831SIM108</t>
  </si>
  <si>
    <t>GSK210831DRL601</t>
  </si>
  <si>
    <t>GSK210831SIK768</t>
  </si>
  <si>
    <t>GSK210831VMD786</t>
  </si>
  <si>
    <t>GSK210831UDP316</t>
  </si>
  <si>
    <t>GSK210831QPZ173</t>
  </si>
  <si>
    <t>GSK210831ORE508</t>
  </si>
  <si>
    <t>GSK210831IEM928</t>
  </si>
  <si>
    <t>GSK210831MLX231</t>
  </si>
  <si>
    <t>GSK210831DTQ815</t>
  </si>
  <si>
    <t>GSK210831OVT730</t>
  </si>
  <si>
    <t>GSK210831DZJ491</t>
  </si>
  <si>
    <t>GSK210831HBE576</t>
  </si>
  <si>
    <t>GSK210831ZMW439</t>
  </si>
  <si>
    <t>GSK210831VNK218</t>
  </si>
  <si>
    <t>GSK210831KQY187</t>
  </si>
  <si>
    <t>GSK210831OPJ307</t>
  </si>
  <si>
    <t>GSK210831TUJ650</t>
  </si>
  <si>
    <t>GSK210831XSV650</t>
  </si>
  <si>
    <t>GSK210831NKH460</t>
  </si>
  <si>
    <t>GSK210831UPD518</t>
  </si>
  <si>
    <t>GSK210831FPL825</t>
  </si>
  <si>
    <t>GSK210831NGR958</t>
  </si>
  <si>
    <t>GSK210831EZA027</t>
  </si>
  <si>
    <t>GSK210831UOT105</t>
  </si>
  <si>
    <t>GSK210831HRW936</t>
  </si>
  <si>
    <t>GSK210831XJS926</t>
  </si>
  <si>
    <t>GSK210831LDK258</t>
  </si>
  <si>
    <t>GSK210831UQK518</t>
  </si>
  <si>
    <t>GSK210831IQC273</t>
  </si>
  <si>
    <t>GSK210831ZHY715</t>
  </si>
  <si>
    <t>GSK210831UIE431</t>
  </si>
  <si>
    <t>GSK210831FAJ842</t>
  </si>
  <si>
    <t>GSK210831CRK187</t>
  </si>
  <si>
    <t>GSK210831KZS827</t>
  </si>
  <si>
    <t>GSK210831ZTY861</t>
  </si>
  <si>
    <t>GSK210831BEO362</t>
  </si>
  <si>
    <t>GSK210831BCX863</t>
  </si>
  <si>
    <t>GSK210831SIA384</t>
  </si>
  <si>
    <t>GSK210831CJW789</t>
  </si>
  <si>
    <t>GSK210831KFQ370</t>
  </si>
  <si>
    <t>GSK210831LQX627</t>
  </si>
  <si>
    <t>GSK210831TSN738</t>
  </si>
  <si>
    <t>GSK210831XCK670</t>
  </si>
  <si>
    <t>GSK210831ZNM917</t>
  </si>
  <si>
    <t>GSK210831BCH185</t>
  </si>
  <si>
    <t>GSK210831JBI286</t>
  </si>
  <si>
    <t>GSK210831MPC540</t>
  </si>
  <si>
    <t>GSK210831AIX849</t>
  </si>
  <si>
    <t>GSK210831FOM129</t>
  </si>
  <si>
    <t>GSK210831GPA102</t>
  </si>
  <si>
    <t>GSK210831HCU097</t>
  </si>
  <si>
    <t>GSK210831YNW906</t>
  </si>
  <si>
    <t>GSK210831NKA608</t>
  </si>
  <si>
    <t>GSK210831JRP806</t>
  </si>
  <si>
    <t>GSK210831TIF820</t>
  </si>
  <si>
    <t>GSK210831BMC706</t>
  </si>
  <si>
    <t>GSK210831CLS352</t>
  </si>
  <si>
    <t>GSK210831FBD230</t>
  </si>
  <si>
    <t>GSK210831TSW189</t>
  </si>
  <si>
    <t>GSK210831EMA943</t>
  </si>
  <si>
    <t>GSK210831KQE751</t>
  </si>
  <si>
    <t>GSK210831MJB819</t>
  </si>
  <si>
    <t>GSK210831QYH456</t>
  </si>
  <si>
    <t>GSK210831LTO825</t>
  </si>
  <si>
    <t>GSK210831EVF302</t>
  </si>
  <si>
    <t>GSK210831ETI478</t>
  </si>
  <si>
    <t>GSK210831KTY365</t>
  </si>
  <si>
    <t>GSK210831KJH153</t>
  </si>
  <si>
    <t>GSK210831QOU679</t>
  </si>
  <si>
    <t>GSK210831JPR189</t>
  </si>
  <si>
    <t>GSK210831FMX984</t>
  </si>
  <si>
    <t>GSK210831ADB543</t>
  </si>
  <si>
    <t>GSK210831KTR428</t>
  </si>
  <si>
    <t>GSK210831EQR547</t>
  </si>
  <si>
    <t>GSK210831DER901</t>
  </si>
  <si>
    <t>GSK210831RIK743</t>
  </si>
  <si>
    <t>GSK210831TJF769</t>
  </si>
  <si>
    <t>GSK210831EYA983</t>
  </si>
  <si>
    <t>GSK210831JFO309</t>
  </si>
  <si>
    <t>GSK210831ZGJ193</t>
  </si>
  <si>
    <t>GSK210831FTN263</t>
  </si>
  <si>
    <t>GSK210831NBZ632</t>
  </si>
  <si>
    <t>GSK210831WCK702</t>
  </si>
  <si>
    <t>GSK210831LHA674</t>
  </si>
  <si>
    <t>GSK210831SOC289</t>
  </si>
  <si>
    <t>GSK210831NKM851</t>
  </si>
  <si>
    <t>GSK210831NIZ198</t>
  </si>
  <si>
    <t>GSK210831HOT218</t>
  </si>
  <si>
    <t>GSK210831WUX580</t>
  </si>
  <si>
    <t>GSK210831LCY302</t>
  </si>
  <si>
    <t>GSK210831UZA506</t>
  </si>
  <si>
    <t>GSK210831KMU709</t>
  </si>
  <si>
    <t>GSK210831KLQ410</t>
  </si>
  <si>
    <t>GSK210831OVB062</t>
  </si>
  <si>
    <t>GSK210831DPQ964</t>
  </si>
  <si>
    <t>GSK210831RVT712</t>
  </si>
  <si>
    <t>GSK210831VCB245</t>
  </si>
  <si>
    <t>GSK210831GQY375</t>
  </si>
  <si>
    <t>GSK210831UED753</t>
  </si>
  <si>
    <t>GSK210831UOM276</t>
  </si>
  <si>
    <t>GSK210831ANJ729</t>
  </si>
  <si>
    <t>GSK210831CGE105</t>
  </si>
  <si>
    <t>GSK210831GMD492</t>
  </si>
  <si>
    <t>GSK210831JWK581</t>
  </si>
  <si>
    <t>GSK210831KAW823</t>
  </si>
  <si>
    <t>GSK210831DQB671</t>
  </si>
  <si>
    <t>GSK210831TWY914</t>
  </si>
  <si>
    <t>GSK210831QJG345</t>
  </si>
  <si>
    <t>GSK210831KVZ785</t>
  </si>
  <si>
    <t>GSK210831XVG398</t>
  </si>
  <si>
    <t>GSK210831YKF417</t>
  </si>
  <si>
    <t>GSK210831IGP580</t>
  </si>
  <si>
    <t>GSK210831WTO937</t>
  </si>
  <si>
    <t>GSK210831UOW681</t>
  </si>
  <si>
    <t>GSK210831VNL946</t>
  </si>
  <si>
    <t>GSK210831KUY981</t>
  </si>
  <si>
    <t>GSK210831DAS857</t>
  </si>
  <si>
    <t>GSK210831WBH389</t>
  </si>
  <si>
    <t>GSK210831KLX320</t>
  </si>
  <si>
    <t>GSK210831XFO230</t>
  </si>
  <si>
    <t>GSK210831UXJ538</t>
  </si>
  <si>
    <t>GSK210831TMP812</t>
  </si>
  <si>
    <t>GSK210831TGL785</t>
  </si>
  <si>
    <t>GSK210831DCZ954</t>
  </si>
  <si>
    <t>GSK210831BJP567</t>
  </si>
  <si>
    <t>GSK210831UBW952</t>
  </si>
  <si>
    <t>GSK210831VYN703</t>
  </si>
  <si>
    <t>GSK210831GEJ519</t>
  </si>
  <si>
    <t>GSK210831ZFG610</t>
  </si>
  <si>
    <t>GSK210831KDM903</t>
  </si>
  <si>
    <t>GSK210831EQX574</t>
  </si>
  <si>
    <t>GSK210831SVL014</t>
  </si>
  <si>
    <t>GSK210831RKZ572</t>
  </si>
  <si>
    <t>GSK210831ERW930</t>
  </si>
  <si>
    <t>GSK210831PXW430</t>
  </si>
  <si>
    <t>GSK210831UVR349</t>
  </si>
  <si>
    <t>GSK210831LIS536</t>
  </si>
  <si>
    <t>GSK210831OSY791</t>
  </si>
  <si>
    <t>GSK210831TBS503</t>
  </si>
  <si>
    <t>GSK210831FQU781</t>
  </si>
  <si>
    <t>GSK210831BTH785</t>
  </si>
  <si>
    <t>GSK210831NKR154</t>
  </si>
  <si>
    <t>GSK210831AMS069</t>
  </si>
  <si>
    <t>GSK210831HIF679</t>
  </si>
  <si>
    <t>GSK210831KNM296</t>
  </si>
  <si>
    <t>GSK210831ATV074</t>
  </si>
  <si>
    <t>GSK210831CQE351</t>
  </si>
  <si>
    <t>GSK210831EBR910</t>
  </si>
  <si>
    <t>GSK210831CZX791</t>
  </si>
  <si>
    <t>GSK210831GYE173</t>
  </si>
  <si>
    <t>GSK210831NKA913</t>
  </si>
  <si>
    <t>GSK210831MLE537</t>
  </si>
  <si>
    <t>DMD/2108/31/UHOB1265</t>
  </si>
  <si>
    <t>GSK210831BSV459</t>
  </si>
  <si>
    <t>GSK210831LVJ723</t>
  </si>
  <si>
    <t>GSK210831DJE841</t>
  </si>
  <si>
    <t>GSK210831EQU216</t>
  </si>
  <si>
    <t>GSK210831LZR951</t>
  </si>
  <si>
    <t>GSK210831ALQ305</t>
  </si>
  <si>
    <t>GSK210831REP507</t>
  </si>
  <si>
    <t>GSK210831MOJ098</t>
  </si>
  <si>
    <t>DMD/2108/31/ENUM2589</t>
  </si>
  <si>
    <t>GSK210831MNE250</t>
  </si>
  <si>
    <t>GSK210831EBL092</t>
  </si>
  <si>
    <t>GSK210831IEL016</t>
  </si>
  <si>
    <t>GSK210831MWF307</t>
  </si>
  <si>
    <t>GSK210831FWG763</t>
  </si>
  <si>
    <t>GSK210831DGN460</t>
  </si>
  <si>
    <t>GSK210831NPO769</t>
  </si>
  <si>
    <t>GSK210831YQH926</t>
  </si>
  <si>
    <t>GSK210831GWH349</t>
  </si>
  <si>
    <t>GSK210831EZT832</t>
  </si>
  <si>
    <t>GSK210831PZS627</t>
  </si>
  <si>
    <t>GSK210831IEU617</t>
  </si>
  <si>
    <t>GSK210831VJN910</t>
  </si>
  <si>
    <t>GSK210831NKQ035</t>
  </si>
  <si>
    <t>GSK210831YGO350</t>
  </si>
  <si>
    <t>GSK210831EJA053</t>
  </si>
  <si>
    <t>GSK210831YDG541</t>
  </si>
  <si>
    <t>GSK210831LKO413</t>
  </si>
  <si>
    <t>GSK210831XOZ531</t>
  </si>
  <si>
    <t>GSK210831GYH382</t>
  </si>
  <si>
    <t>GSK210831EPX067</t>
  </si>
  <si>
    <t>GSK210831LWX814</t>
  </si>
  <si>
    <t>GSK210831PIT205</t>
  </si>
  <si>
    <t>GSK210831XDL780</t>
  </si>
  <si>
    <t>GSK210831JDG930</t>
  </si>
  <si>
    <t>GSK210831FDU741</t>
  </si>
  <si>
    <t>GSK210831HMD589</t>
  </si>
  <si>
    <t>GSK210831PIT673</t>
  </si>
  <si>
    <t>GSK210831ABE802</t>
  </si>
  <si>
    <t>GSK210831UWF523</t>
  </si>
  <si>
    <t>GSK210831NME538</t>
  </si>
  <si>
    <t>GSK210831TFM764</t>
  </si>
  <si>
    <t>GSK210831GRN579</t>
  </si>
  <si>
    <t>GSK210831TNZ976</t>
  </si>
  <si>
    <t>GSK210831HOV235</t>
  </si>
  <si>
    <t>GSK210831FDC824</t>
  </si>
  <si>
    <t>GSK210831DJN925</t>
  </si>
  <si>
    <t>GSK210831KMH032</t>
  </si>
  <si>
    <t>GSK210831VJX184</t>
  </si>
  <si>
    <t>GSK210831YOL734</t>
  </si>
  <si>
    <t>GSK210831JTH387</t>
  </si>
  <si>
    <t>GSK210831PBT625</t>
  </si>
  <si>
    <t>GSK210831IHQ205</t>
  </si>
  <si>
    <t>GSK210831TNW768</t>
  </si>
  <si>
    <t>GSK210831POY098</t>
  </si>
  <si>
    <t>GSK210831YWF749</t>
  </si>
  <si>
    <t>GSK210831EYD532</t>
  </si>
  <si>
    <t>GSK210831GXC153</t>
  </si>
  <si>
    <t>GSK210831WNL085</t>
  </si>
  <si>
    <t>GSK210831CBA387</t>
  </si>
  <si>
    <t>GSK210831FWA456</t>
  </si>
  <si>
    <t>GSK210831RWL587</t>
  </si>
  <si>
    <t>GSK210831MOS639</t>
  </si>
  <si>
    <t>GSK210831IJL972</t>
  </si>
  <si>
    <t>GSK210831AHQ638</t>
  </si>
  <si>
    <t>GSK210831DXU954</t>
  </si>
  <si>
    <t>GSK210831DJY962</t>
  </si>
  <si>
    <t>GSK210831YAG524</t>
  </si>
  <si>
    <t>GSK210831JOI609</t>
  </si>
  <si>
    <t>GSK210831GVN853</t>
  </si>
  <si>
    <t>GSK210831DRL265</t>
  </si>
  <si>
    <t>GSK210831SBX520</t>
  </si>
  <si>
    <t>GSK210831DIH605</t>
  </si>
  <si>
    <t>GSK210831TDV943</t>
  </si>
  <si>
    <t>GSK210831DGW905</t>
  </si>
  <si>
    <t>GSK210831WTQ967</t>
  </si>
  <si>
    <t>GSK210831GAB968</t>
  </si>
  <si>
    <t>GSK210831TIF307</t>
  </si>
  <si>
    <t>GSK210831NMP165</t>
  </si>
  <si>
    <t>GSK210831FYW683</t>
  </si>
  <si>
    <t>GSK210831ONY356</t>
  </si>
  <si>
    <t>GSK210831MDW981</t>
  </si>
  <si>
    <t>GSK210831DBC029</t>
  </si>
  <si>
    <t>GSK210831LGF906</t>
  </si>
  <si>
    <t>GSK210831GHE564</t>
  </si>
  <si>
    <t>GSK210831ZXM347</t>
  </si>
  <si>
    <t>GSK210831KXJ705</t>
  </si>
  <si>
    <t>GSK210831XAC042</t>
  </si>
  <si>
    <t>GSK210831VPE241</t>
  </si>
  <si>
    <t>GSK210831JVQ163</t>
  </si>
  <si>
    <t>GSK210831HTP698</t>
  </si>
  <si>
    <t>GSK210831RLJ417</t>
  </si>
  <si>
    <t>GSK210831MKN146</t>
  </si>
  <si>
    <t>GSK210831ZBJ369</t>
  </si>
  <si>
    <t>GSK210831ZTG807</t>
  </si>
  <si>
    <t>GSK210831WXF862</t>
  </si>
  <si>
    <t>GSK210831HOA471</t>
  </si>
  <si>
    <t>GSK210831RJW913</t>
  </si>
  <si>
    <t>GSK210831CXI852</t>
  </si>
  <si>
    <t>GSK210831DWS359</t>
  </si>
  <si>
    <t>GSK210831KWM385</t>
  </si>
  <si>
    <t>GSK210831PID603</t>
  </si>
  <si>
    <t>GSK210831TAG970</t>
  </si>
  <si>
    <t>GSK210831ZDU234</t>
  </si>
  <si>
    <t>GSK210831SVC625</t>
  </si>
  <si>
    <t>GSK210831EHI301</t>
  </si>
  <si>
    <t>GSK210831SFB591</t>
  </si>
  <si>
    <t>GSK210831JMU983</t>
  </si>
  <si>
    <t>GSK210831SAY607</t>
  </si>
  <si>
    <t>GSK210831FPB146</t>
  </si>
  <si>
    <t>GSK210831NJF837</t>
  </si>
  <si>
    <t>GSK210831QUB849</t>
  </si>
  <si>
    <t>GSK210831ZIL051</t>
  </si>
  <si>
    <t>GSK210831YVX631</t>
  </si>
  <si>
    <t>GSK210831FKM831</t>
  </si>
  <si>
    <t>GSK210831KPO780</t>
  </si>
  <si>
    <t>GSK210831BUO580</t>
  </si>
  <si>
    <t>GSK210831XOE073</t>
  </si>
  <si>
    <t>GSK210831HLK517</t>
  </si>
  <si>
    <t>GSK210831MFL832</t>
  </si>
  <si>
    <t>GSK210831MST865</t>
  </si>
  <si>
    <t>GSK210831WFA876</t>
  </si>
  <si>
    <t>GSK210831BKA532</t>
  </si>
  <si>
    <t>GSK210831WUC782</t>
  </si>
  <si>
    <t>GSK210831QFK109</t>
  </si>
  <si>
    <t>GSK210831HKY358</t>
  </si>
  <si>
    <t>GSK210831RFD791</t>
  </si>
  <si>
    <t>GSK210831OLT412</t>
  </si>
  <si>
    <t>GSK210831YSZ690</t>
  </si>
  <si>
    <t>GSK210831QET867</t>
  </si>
  <si>
    <t>GSK210831AMR842</t>
  </si>
  <si>
    <t>GSK210831MSZ190</t>
  </si>
  <si>
    <t>GSK210831KHR572</t>
  </si>
  <si>
    <t>GSK210831IOQ629</t>
  </si>
  <si>
    <t>GSK210831JWG246</t>
  </si>
  <si>
    <t>GSK210831JFQ092</t>
  </si>
  <si>
    <t>GSK210831JUC371</t>
  </si>
  <si>
    <t>GSK210831AGH740</t>
  </si>
  <si>
    <t>GSK210831CEX480</t>
  </si>
  <si>
    <t>GSK210831BEH438</t>
  </si>
  <si>
    <t>GSK210831ADK156</t>
  </si>
  <si>
    <t>GSK210831MSY356</t>
  </si>
  <si>
    <t>GSK210831EGU590</t>
  </si>
  <si>
    <t>GSK210831HWV023</t>
  </si>
  <si>
    <t>GSK210831VIE086</t>
  </si>
  <si>
    <t>GSK210831OMG219</t>
  </si>
  <si>
    <t>GSK210831ECL924</t>
  </si>
  <si>
    <t>GSK210831KZY027</t>
  </si>
  <si>
    <t>GSK210831RBK968</t>
  </si>
  <si>
    <t>GSK210831HUF346</t>
  </si>
  <si>
    <t>GSK210831RFO310</t>
  </si>
  <si>
    <t>GSK210831RGQ893</t>
  </si>
  <si>
    <t>GSK210831CYS451</t>
  </si>
  <si>
    <t>GSK210831DZH138</t>
  </si>
  <si>
    <t>GSK210831MIT872</t>
  </si>
  <si>
    <t>GSK210831MBY912</t>
  </si>
  <si>
    <t>GSK210831BHN651</t>
  </si>
  <si>
    <t>GSK210831TFB371</t>
  </si>
  <si>
    <t>GSK210831PWQ320</t>
  </si>
  <si>
    <t>GSK210831IUV723</t>
  </si>
  <si>
    <t>GSK210831GTO934</t>
  </si>
  <si>
    <t>GSK210831AKB902</t>
  </si>
  <si>
    <t>GSK210831UTG318</t>
  </si>
  <si>
    <t>GSK210831RLQ369</t>
  </si>
  <si>
    <t>GSK210831WKA695</t>
  </si>
  <si>
    <t>GSK210831PDR018</t>
  </si>
  <si>
    <t>GSK210831SPK497</t>
  </si>
  <si>
    <t>GSK210831LDJ561</t>
  </si>
  <si>
    <t>GSK210831OWV123</t>
  </si>
  <si>
    <t>GSK210831CTG376</t>
  </si>
  <si>
    <t>GSK210831WCP450</t>
  </si>
  <si>
    <t>GSK210831BNJ307</t>
  </si>
  <si>
    <t>GSK210831GWL152</t>
  </si>
  <si>
    <t>GSK210831PZL982</t>
  </si>
  <si>
    <t>GSK210831OCD043</t>
  </si>
  <si>
    <t>GSK210831QZT639</t>
  </si>
  <si>
    <t>GSK210831BCX581</t>
  </si>
  <si>
    <t>GSK210831SFL091</t>
  </si>
  <si>
    <t>GSK210831ORC163</t>
  </si>
  <si>
    <t>GSK210831RUP986</t>
  </si>
  <si>
    <t>GSK210831CZM023</t>
  </si>
  <si>
    <t>GSK210831IPE489</t>
  </si>
  <si>
    <t>GSK210831BWY490</t>
  </si>
  <si>
    <t>GSK210831HIT107</t>
  </si>
  <si>
    <t>GSK210831JAX604</t>
  </si>
  <si>
    <t>GSK210831LKY615</t>
  </si>
  <si>
    <t>GSK210831CYJ804</t>
  </si>
  <si>
    <t>GSK210831AFK037</t>
  </si>
  <si>
    <t>GSK210831GVJ529</t>
  </si>
  <si>
    <t>GSK210831BDF316</t>
  </si>
  <si>
    <t>GSK210831JXM802</t>
  </si>
  <si>
    <t>GSK210831RVJ671</t>
  </si>
  <si>
    <t>GSK210831VQI218</t>
  </si>
  <si>
    <t>GSK210831HLJ587</t>
  </si>
  <si>
    <t>GSK210831FIK593</t>
  </si>
  <si>
    <t>GSK210831YAZ467</t>
  </si>
  <si>
    <t>GSK210831VFM301</t>
  </si>
  <si>
    <t>GSK210831HYP836</t>
  </si>
  <si>
    <t>GSK210831NZJ109</t>
  </si>
  <si>
    <t>GSK210831DOE172</t>
  </si>
  <si>
    <t>GSK210831YMC906</t>
  </si>
  <si>
    <t>GSK210831MLS957</t>
  </si>
  <si>
    <t>GSK210831GSV846</t>
  </si>
  <si>
    <t>GSK210831JSY631</t>
  </si>
  <si>
    <t>GSK210831NCB659</t>
  </si>
  <si>
    <t>GSK210831DIJ869</t>
  </si>
  <si>
    <t>GSK210831GLF320</t>
  </si>
  <si>
    <t>GSK210831QGN293</t>
  </si>
  <si>
    <t>GSK210831QHW293</t>
  </si>
  <si>
    <t>GSK210831SHV973</t>
  </si>
  <si>
    <t>GSK210831ZWG327</t>
  </si>
  <si>
    <t>GSK210831FPH923</t>
  </si>
  <si>
    <t>GSK210831XBK805</t>
  </si>
  <si>
    <t>GSK210831TYH120</t>
  </si>
  <si>
    <t>GSK210831KSM586</t>
  </si>
  <si>
    <t>GSK210831BFW412</t>
  </si>
  <si>
    <t>GSK210831TGM283</t>
  </si>
  <si>
    <t>GSK210831CGY138</t>
  </si>
  <si>
    <t>GSK210831KLJ915</t>
  </si>
  <si>
    <t>GSK210831FLT648</t>
  </si>
  <si>
    <t>GSK210831GYK508</t>
  </si>
  <si>
    <t>GSK210831UFY120</t>
  </si>
  <si>
    <t>GSK210831AYN245</t>
  </si>
  <si>
    <t>GSK210831EWA739</t>
  </si>
  <si>
    <t>GSK210831JEO378</t>
  </si>
  <si>
    <t>GSK210831YIJ134</t>
  </si>
  <si>
    <t>GSK210831GDZ165</t>
  </si>
  <si>
    <t>GSK210831NLS270</t>
  </si>
  <si>
    <t>GSK210831PDJ653</t>
  </si>
  <si>
    <t>GSK210831RPV467</t>
  </si>
  <si>
    <t>GSK210831UTC806</t>
  </si>
  <si>
    <t>GSK210831OHQ214</t>
  </si>
  <si>
    <t>GSK210831OBJ125</t>
  </si>
  <si>
    <t>GSK210831KPO163</t>
  </si>
  <si>
    <t>GSK210831KEX314</t>
  </si>
  <si>
    <t>GSK210831ZFG092</t>
  </si>
  <si>
    <t>GSK210831JTE249</t>
  </si>
  <si>
    <t>GSK210831SWE907</t>
  </si>
  <si>
    <t>GSK210831PMD705</t>
  </si>
  <si>
    <t>GSK210831ASW386</t>
  </si>
  <si>
    <t>GSK210831QDL541</t>
  </si>
  <si>
    <t>GSK210831TRA079</t>
  </si>
  <si>
    <t>GSK210831NFV134</t>
  </si>
  <si>
    <t>GSK210831IUO579</t>
  </si>
  <si>
    <t>GSK210831FEL823</t>
  </si>
  <si>
    <t>GSK210831CTW860</t>
  </si>
  <si>
    <t>GSK210831EYH369</t>
  </si>
  <si>
    <t>GSK210831EZU480</t>
  </si>
  <si>
    <t>GSK210831CRD702</t>
  </si>
  <si>
    <t>GSK210831XHT613</t>
  </si>
  <si>
    <t>GSK210831JVG509</t>
  </si>
  <si>
    <t>GSK210831FPU713</t>
  </si>
  <si>
    <t>GSK210831NUG175</t>
  </si>
  <si>
    <t>GSK210831QDN407</t>
  </si>
  <si>
    <t>GSK210831DVO901</t>
  </si>
  <si>
    <t>GSK210831ZXK042</t>
  </si>
  <si>
    <t>GSK210831CNI583</t>
  </si>
  <si>
    <t>GSK210831SMV703</t>
  </si>
  <si>
    <t>GSK210831TUY397</t>
  </si>
  <si>
    <t>GSK210831VES526</t>
  </si>
  <si>
    <t>GSK210831UYE293</t>
  </si>
  <si>
    <t>GSK210831WIP802</t>
  </si>
  <si>
    <t>GSK210831CBU765</t>
  </si>
  <si>
    <t>GSK210831ZDO358</t>
  </si>
  <si>
    <t>GSK210831MUK593</t>
  </si>
  <si>
    <t>GSK210831NIP936</t>
  </si>
  <si>
    <t>GSK210831YDU316</t>
  </si>
  <si>
    <t>GSK210831CKA268</t>
  </si>
  <si>
    <t>KM DARMA KARTIKA 9</t>
  </si>
  <si>
    <t>BKI032210032896</t>
  </si>
  <si>
    <t>BKI032210032946</t>
  </si>
  <si>
    <t>BKI032210032904</t>
  </si>
  <si>
    <t>BKI032210032912</t>
  </si>
  <si>
    <t>BKI032210032920</t>
  </si>
  <si>
    <t>BKI032210032953</t>
  </si>
  <si>
    <t>BKI032210032938</t>
  </si>
  <si>
    <t>BKI032210032979</t>
  </si>
  <si>
    <t>BKI032210033035</t>
  </si>
  <si>
    <t>BKI032210033043</t>
  </si>
  <si>
    <t>BKI032210033050</t>
  </si>
  <si>
    <t>BKI032210033068</t>
  </si>
  <si>
    <t>BKI032210033092</t>
  </si>
  <si>
    <t>BKI032210033084</t>
  </si>
  <si>
    <t>BKI032210033076</t>
  </si>
  <si>
    <t>BKI032210033100</t>
  </si>
  <si>
    <t>BKI032210033118</t>
  </si>
  <si>
    <t>BKI032210033126</t>
  </si>
  <si>
    <t>BKI032210033134</t>
  </si>
  <si>
    <t>BKI032210033142</t>
  </si>
  <si>
    <t>BKI032210033159</t>
  </si>
  <si>
    <t>BKI032210033167</t>
  </si>
  <si>
    <t>BKI032210033175</t>
  </si>
  <si>
    <t>BKI032210033183</t>
  </si>
  <si>
    <t>BKI032210033217</t>
  </si>
  <si>
    <t>BKI032210033191</t>
  </si>
  <si>
    <t>BKI032210033209</t>
  </si>
  <si>
    <t>BKI032210033274</t>
  </si>
  <si>
    <t>BKI032210032961</t>
  </si>
  <si>
    <t>BKI032210033027</t>
  </si>
  <si>
    <t>BKI032210033225</t>
  </si>
  <si>
    <t>BKI032210033233</t>
  </si>
  <si>
    <t>BKI032210033241</t>
  </si>
  <si>
    <t>BKI032210033258</t>
  </si>
  <si>
    <t>BKI032210032995</t>
  </si>
  <si>
    <t>BKI032210032987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</si>
  <si>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Enam Juta Tiga Ratus Enam Puluh Satu Ribu Tujuh Ratus Tujuh Puluh Tujuh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</si>
</sst>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dd/mm/yy;@"/>
    <numFmt numFmtId="168" formatCode="_(* #,##0_);_(* \(#,##0\);_(* &quot;-&quot;??_);_(@_)"/>
    <numFmt numFmtId="169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7" fontId="1" fillId="0" borderId="0" xfId="0" applyNumberFormat="1" applyFont="1" applyAlignment="1">
      <alignment horizontal="left" vertical="center"/>
    </xf>
    <xf numFmtId="167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8" fontId="9" fillId="0" borderId="0" xfId="3" applyNumberFormat="1" applyFont="1"/>
    <xf numFmtId="0" fontId="10" fillId="0" borderId="0" xfId="0" applyFont="1"/>
    <xf numFmtId="0" fontId="9" fillId="0" borderId="4" xfId="0" applyFont="1" applyBorder="1"/>
    <xf numFmtId="168" fontId="9" fillId="0" borderId="4" xfId="3" applyNumberFormat="1" applyFont="1" applyBorder="1"/>
    <xf numFmtId="168" fontId="9" fillId="0" borderId="0" xfId="3" applyNumberFormat="1" applyFont="1" applyAlignment="1">
      <alignment horizontal="center"/>
    </xf>
    <xf numFmtId="0" fontId="12" fillId="0" borderId="0" xfId="0" applyFont="1"/>
    <xf numFmtId="169" fontId="9" fillId="0" borderId="0" xfId="0" quotePrefix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8" fontId="9" fillId="4" borderId="1" xfId="3" applyNumberFormat="1" applyFont="1" applyFill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3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8" fontId="8" fillId="0" borderId="0" xfId="3" applyNumberFormat="1" applyFont="1" applyAlignment="1">
      <alignment horizontal="left" vertical="center"/>
    </xf>
    <xf numFmtId="165" fontId="9" fillId="0" borderId="0" xfId="0" applyNumberFormat="1" applyFont="1"/>
    <xf numFmtId="164" fontId="9" fillId="0" borderId="4" xfId="0" applyNumberFormat="1" applyFont="1" applyBorder="1" applyAlignment="1">
      <alignment horizontal="center" vertical="center"/>
    </xf>
    <xf numFmtId="168" fontId="8" fillId="0" borderId="0" xfId="3" applyNumberFormat="1" applyFont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7" fontId="7" fillId="0" borderId="0" xfId="0" applyNumberFormat="1" applyFont="1"/>
    <xf numFmtId="167" fontId="16" fillId="0" borderId="0" xfId="0" applyNumberFormat="1" applyFont="1"/>
    <xf numFmtId="0" fontId="16" fillId="0" borderId="0" xfId="0" applyFont="1"/>
    <xf numFmtId="165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7" fontId="1" fillId="0" borderId="0" xfId="0" applyNumberFormat="1" applyFont="1" applyAlignment="1">
      <alignment vertical="center"/>
    </xf>
    <xf numFmtId="165" fontId="3" fillId="0" borderId="1" xfId="2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8" fontId="5" fillId="0" borderId="1" xfId="1" applyNumberFormat="1" applyFont="1" applyBorder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8" fontId="5" fillId="0" borderId="21" xfId="0" applyNumberFormat="1" applyFont="1" applyBorder="1" applyAlignment="1">
      <alignment horizontal="center" vertical="center"/>
    </xf>
    <xf numFmtId="168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8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168" fontId="9" fillId="4" borderId="1" xfId="1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7" fontId="17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9" fillId="4" borderId="1" xfId="3" applyNumberFormat="1" applyFont="1" applyFill="1" applyBorder="1" applyAlignment="1">
      <alignment horizontal="center" vertical="center" wrapText="1"/>
    </xf>
    <xf numFmtId="168" fontId="9" fillId="0" borderId="22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left" vertical="center"/>
    </xf>
    <xf numFmtId="168" fontId="8" fillId="0" borderId="4" xfId="3" applyNumberFormat="1" applyFont="1" applyBorder="1" applyAlignment="1">
      <alignment horizontal="left" vertical="center"/>
    </xf>
    <xf numFmtId="168" fontId="19" fillId="0" borderId="0" xfId="3" applyNumberFormat="1" applyFont="1" applyBorder="1" applyAlignment="1">
      <alignment horizontal="left" vertical="center"/>
    </xf>
    <xf numFmtId="168" fontId="9" fillId="0" borderId="0" xfId="3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applyNumberFormat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15" fontId="9" fillId="0" borderId="1" xfId="0" quotePrefix="1" applyNumberFormat="1" applyFont="1" applyFill="1" applyBorder="1" applyAlignment="1">
      <alignment horizontal="center" vertical="center"/>
    </xf>
    <xf numFmtId="0" fontId="9" fillId="0" borderId="1" xfId="0" quotePrefix="1" applyNumberFormat="1" applyFont="1" applyFill="1" applyBorder="1" applyAlignment="1">
      <alignment horizontal="center" vertical="center" wrapText="1"/>
    </xf>
    <xf numFmtId="168" fontId="9" fillId="0" borderId="1" xfId="3" applyNumberFormat="1" applyFont="1" applyFill="1" applyBorder="1" applyAlignment="1">
      <alignment horizontal="center" vertical="center" wrapText="1"/>
    </xf>
    <xf numFmtId="0" fontId="9" fillId="0" borderId="1" xfId="3" applyNumberFormat="1" applyFont="1" applyFill="1" applyBorder="1" applyAlignment="1">
      <alignment horizontal="center" vertical="center" wrapText="1"/>
    </xf>
    <xf numFmtId="168" fontId="9" fillId="0" borderId="1" xfId="1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/>
    <xf numFmtId="164" fontId="8" fillId="0" borderId="0" xfId="0" applyNumberFormat="1" applyFont="1" applyBorder="1" applyAlignment="1">
      <alignment horizontal="center" vertical="center"/>
    </xf>
    <xf numFmtId="168" fontId="9" fillId="0" borderId="14" xfId="3" applyNumberFormat="1" applyFont="1" applyBorder="1" applyAlignment="1">
      <alignment horizontal="center" vertical="center"/>
    </xf>
    <xf numFmtId="168" fontId="9" fillId="0" borderId="15" xfId="3" applyNumberFormat="1" applyFont="1" applyBorder="1" applyAlignment="1">
      <alignment horizontal="center" vertical="center"/>
    </xf>
    <xf numFmtId="168" fontId="9" fillId="0" borderId="14" xfId="3" applyNumberFormat="1" applyFont="1" applyFill="1" applyBorder="1" applyAlignment="1">
      <alignment horizontal="center" vertical="center"/>
    </xf>
    <xf numFmtId="168" fontId="9" fillId="0" borderId="15" xfId="3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8" fontId="5" fillId="0" borderId="14" xfId="1" applyNumberFormat="1" applyFont="1" applyBorder="1" applyAlignment="1">
      <alignment horizontal="center" vertical="center"/>
    </xf>
    <xf numFmtId="168" fontId="5" fillId="0" borderId="15" xfId="1" applyNumberFormat="1" applyFont="1" applyBorder="1" applyAlignment="1">
      <alignment horizontal="center" vertical="center"/>
    </xf>
    <xf numFmtId="168" fontId="9" fillId="5" borderId="1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6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285750</xdr:colOff>
      <xdr:row>70</xdr:row>
      <xdr:rowOff>163229</xdr:rowOff>
    </xdr:from>
    <xdr:to>
      <xdr:col>10</xdr:col>
      <xdr:colOff>171450</xdr:colOff>
      <xdr:row>77</xdr:row>
      <xdr:rowOff>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53378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2368910111213141516171819202122242345672" displayName="Table22452368910111213141516171819202122242345672" ref="C2:N17" totalsRowShown="0" headerRowDxfId="605" dataDxfId="603" headerRowBorderDxfId="604">
  <tableColumns count="12">
    <tableColumn id="1" name="NOMOR" dataDxfId="602" dataCellStyle="Normal"/>
    <tableColumn id="3" name="TUJUAN" dataDxfId="601" dataCellStyle="Normal"/>
    <tableColumn id="16" name="Pick Up" dataDxfId="600"/>
    <tableColumn id="14" name="KAPAL" dataDxfId="599"/>
    <tableColumn id="15" name="ETD Kapal" dataDxfId="598"/>
    <tableColumn id="10" name="KETERANGAN" dataDxfId="597" dataCellStyle="Normal"/>
    <tableColumn id="5" name="P" dataDxfId="596" dataCellStyle="Normal"/>
    <tableColumn id="6" name="L" dataDxfId="595" dataCellStyle="Normal"/>
    <tableColumn id="7" name="T" dataDxfId="594" dataCellStyle="Normal"/>
    <tableColumn id="4" name="ACT KG" dataDxfId="593" dataCellStyle="Normal"/>
    <tableColumn id="8" name="KG VOLUME" dataDxfId="592" dataCellStyle="Normal"/>
    <tableColumn id="19" name="PEMBULATAN" dataDxfId="591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2368910111213141516171819202122242345672345689101112" displayName="Table22452368910111213141516171819202122242345672345689101112" ref="C2:N268" totalsRowShown="0" headerRowDxfId="470" dataDxfId="468" headerRowBorderDxfId="469">
  <tableColumns count="12">
    <tableColumn id="1" name="NOMOR" dataDxfId="467" dataCellStyle="Normal"/>
    <tableColumn id="3" name="TUJUAN" dataDxfId="466" dataCellStyle="Normal"/>
    <tableColumn id="16" name="Pick Up" dataDxfId="465"/>
    <tableColumn id="14" name="KAPAL" dataDxfId="464"/>
    <tableColumn id="15" name="ETD Kapal" dataDxfId="463"/>
    <tableColumn id="10" name="KETERANGAN" dataDxfId="462" dataCellStyle="Normal"/>
    <tableColumn id="5" name="P" dataDxfId="461" dataCellStyle="Normal"/>
    <tableColumn id="6" name="L" dataDxfId="460" dataCellStyle="Normal"/>
    <tableColumn id="7" name="T" dataDxfId="459" dataCellStyle="Normal"/>
    <tableColumn id="4" name="ACT KG" dataDxfId="458" dataCellStyle="Normal"/>
    <tableColumn id="8" name="KG VOLUME" dataDxfId="457" dataCellStyle="Normal"/>
    <tableColumn id="19" name="PEMBULATAN" dataDxfId="456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236891011121314151617181920212224234567234568910111213" displayName="Table2245236891011121314151617181920212224234567234568910111213" ref="C2:N7" totalsRowShown="0" headerRowDxfId="455" dataDxfId="453" headerRowBorderDxfId="454">
  <tableColumns count="12">
    <tableColumn id="1" name="NOMOR" dataDxfId="452" dataCellStyle="Normal"/>
    <tableColumn id="3" name="TUJUAN" dataDxfId="451" dataCellStyle="Normal"/>
    <tableColumn id="16" name="Pick Up" dataDxfId="450"/>
    <tableColumn id="14" name="KAPAL" dataDxfId="449"/>
    <tableColumn id="15" name="ETD Kapal" dataDxfId="448"/>
    <tableColumn id="10" name="KETERANGAN" dataDxfId="447" dataCellStyle="Normal"/>
    <tableColumn id="5" name="P" dataDxfId="446" dataCellStyle="Normal"/>
    <tableColumn id="6" name="L" dataDxfId="445" dataCellStyle="Normal"/>
    <tableColumn id="7" name="T" dataDxfId="444" dataCellStyle="Normal"/>
    <tableColumn id="4" name="ACT KG" dataDxfId="443" dataCellStyle="Normal"/>
    <tableColumn id="8" name="KG VOLUME" dataDxfId="442" dataCellStyle="Normal"/>
    <tableColumn id="19" name="PEMBULATAN" dataDxfId="441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23689101112131415161718192021222423456723456891011121314" displayName="Table224523689101112131415161718192021222423456723456891011121314" ref="C2:N8" totalsRowShown="0" headerRowDxfId="440" dataDxfId="438" headerRowBorderDxfId="439">
  <tableColumns count="12">
    <tableColumn id="1" name="NOMOR" dataDxfId="437" dataCellStyle="Normal"/>
    <tableColumn id="3" name="TUJUAN" dataDxfId="436" dataCellStyle="Normal"/>
    <tableColumn id="16" name="Pick Up" dataDxfId="435"/>
    <tableColumn id="14" name="KAPAL" dataDxfId="434"/>
    <tableColumn id="15" name="ETD Kapal" dataDxfId="433"/>
    <tableColumn id="10" name="KETERANGAN" dataDxfId="432" dataCellStyle="Normal"/>
    <tableColumn id="5" name="P" dataDxfId="431" dataCellStyle="Normal"/>
    <tableColumn id="6" name="L" dataDxfId="430" dataCellStyle="Normal"/>
    <tableColumn id="7" name="T" dataDxfId="429" dataCellStyle="Normal"/>
    <tableColumn id="4" name="ACT KG" dataDxfId="428" dataCellStyle="Normal"/>
    <tableColumn id="8" name="KG VOLUME" dataDxfId="427" dataCellStyle="Normal"/>
    <tableColumn id="19" name="PEMBULATAN" dataDxfId="426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4" name="Table22452368910111213141516171819202122242345672345689101112131415" displayName="Table22452368910111213141516171819202122242345672345689101112131415" ref="C2:N295" totalsRowShown="0" headerRowDxfId="425" dataDxfId="423" headerRowBorderDxfId="424">
  <tableColumns count="12">
    <tableColumn id="1" name="NOMOR" dataDxfId="422" dataCellStyle="Normal"/>
    <tableColumn id="3" name="TUJUAN" dataDxfId="421" dataCellStyle="Normal"/>
    <tableColumn id="16" name="Pick Up" dataDxfId="420"/>
    <tableColumn id="14" name="KAPAL" dataDxfId="419"/>
    <tableColumn id="15" name="ETD Kapal" dataDxfId="418"/>
    <tableColumn id="10" name="KETERANGAN" dataDxfId="417" dataCellStyle="Normal"/>
    <tableColumn id="5" name="P" dataDxfId="416" dataCellStyle="Normal"/>
    <tableColumn id="6" name="L" dataDxfId="415" dataCellStyle="Normal"/>
    <tableColumn id="7" name="T" dataDxfId="414" dataCellStyle="Normal"/>
    <tableColumn id="4" name="ACT KG" dataDxfId="413" dataCellStyle="Normal"/>
    <tableColumn id="8" name="KG VOLUME" dataDxfId="412" dataCellStyle="Normal"/>
    <tableColumn id="19" name="PEMBULATAN" dataDxfId="411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5" name="Table2245236891011121314151617181920212224234567234568910111213141516" displayName="Table2245236891011121314151617181920212224234567234568910111213141516" ref="C2:N3" totalsRowShown="0" headerRowDxfId="410" dataDxfId="408" headerRowBorderDxfId="409">
  <tableColumns count="12">
    <tableColumn id="1" name="NOMOR" dataDxfId="407" dataCellStyle="Normal"/>
    <tableColumn id="3" name="TUJUAN" dataDxfId="406" dataCellStyle="Normal"/>
    <tableColumn id="16" name="Pick Up" dataDxfId="405"/>
    <tableColumn id="14" name="KAPAL" dataDxfId="404"/>
    <tableColumn id="15" name="ETD Kapal" dataDxfId="403"/>
    <tableColumn id="10" name="KETERANGAN" dataDxfId="402" dataCellStyle="Normal"/>
    <tableColumn id="5" name="P" dataDxfId="401" dataCellStyle="Normal"/>
    <tableColumn id="6" name="L" dataDxfId="400" dataCellStyle="Normal"/>
    <tableColumn id="7" name="T" dataDxfId="399" dataCellStyle="Normal"/>
    <tableColumn id="4" name="ACT KG" dataDxfId="398" dataCellStyle="Normal"/>
    <tableColumn id="8" name="KG VOLUME" dataDxfId="397" dataCellStyle="Normal"/>
    <tableColumn id="19" name="PEMBULATAN" dataDxfId="39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6" name="Table224523689101112131415161718192021222423456723456891011121314151617" displayName="Table224523689101112131415161718192021222423456723456891011121314151617" ref="C2:N268" totalsRowShown="0" headerRowDxfId="395" dataDxfId="393" headerRowBorderDxfId="394">
  <tableColumns count="12">
    <tableColumn id="1" name="NOMOR" dataDxfId="392" dataCellStyle="Normal"/>
    <tableColumn id="3" name="TUJUAN" dataDxfId="391" dataCellStyle="Normal"/>
    <tableColumn id="16" name="Pick Up" dataDxfId="390"/>
    <tableColumn id="14" name="KAPAL" dataDxfId="389"/>
    <tableColumn id="15" name="ETD Kapal" dataDxfId="388"/>
    <tableColumn id="10" name="KETERANGAN" dataDxfId="387" dataCellStyle="Normal"/>
    <tableColumn id="5" name="P" dataDxfId="386" dataCellStyle="Normal"/>
    <tableColumn id="6" name="L" dataDxfId="385" dataCellStyle="Normal"/>
    <tableColumn id="7" name="T" dataDxfId="384" dataCellStyle="Normal"/>
    <tableColumn id="4" name="ACT KG" dataDxfId="383" dataCellStyle="Normal"/>
    <tableColumn id="8" name="KG VOLUME" dataDxfId="382" dataCellStyle="Normal"/>
    <tableColumn id="19" name="PEMBULATAN" dataDxfId="381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7" name="Table22452368910111213141516171819202122242345672345689101112131415161718" displayName="Table22452368910111213141516171819202122242345672345689101112131415161718" ref="C2:N3" totalsRowShown="0" headerRowDxfId="380" dataDxfId="378" headerRowBorderDxfId="379">
  <tableColumns count="12">
    <tableColumn id="1" name="NOMOR" dataDxfId="377" dataCellStyle="Normal"/>
    <tableColumn id="3" name="TUJUAN" dataDxfId="376" dataCellStyle="Normal"/>
    <tableColumn id="16" name="Pick Up" dataDxfId="375"/>
    <tableColumn id="14" name="KAPAL" dataDxfId="374"/>
    <tableColumn id="15" name="ETD Kapal" dataDxfId="373"/>
    <tableColumn id="10" name="KETERANGAN" dataDxfId="372" dataCellStyle="Normal"/>
    <tableColumn id="5" name="P" dataDxfId="371" dataCellStyle="Normal"/>
    <tableColumn id="6" name="L" dataDxfId="370" dataCellStyle="Normal"/>
    <tableColumn id="7" name="T" dataDxfId="369" dataCellStyle="Normal"/>
    <tableColumn id="4" name="ACT KG" dataDxfId="368" dataCellStyle="Normal"/>
    <tableColumn id="8" name="KG VOLUME" dataDxfId="367" dataCellStyle="Normal"/>
    <tableColumn id="19" name="PEMBULATAN" dataDxfId="366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8" name="Table2245236891011121314151617181920212224234567234568910111213141516171819" displayName="Table2245236891011121314151617181920212224234567234568910111213141516171819" ref="C2:N6" totalsRowShown="0" headerRowDxfId="365" dataDxfId="363" headerRowBorderDxfId="364">
  <tableColumns count="12">
    <tableColumn id="1" name="NOMOR" dataDxfId="362" dataCellStyle="Normal"/>
    <tableColumn id="3" name="TUJUAN" dataDxfId="361" dataCellStyle="Normal"/>
    <tableColumn id="16" name="Pick Up" dataDxfId="360"/>
    <tableColumn id="14" name="KAPAL" dataDxfId="359"/>
    <tableColumn id="15" name="ETD Kapal" dataDxfId="358"/>
    <tableColumn id="10" name="KETERANGAN" dataDxfId="357" dataCellStyle="Normal"/>
    <tableColumn id="5" name="P" dataDxfId="356" dataCellStyle="Normal"/>
    <tableColumn id="6" name="L" dataDxfId="355" dataCellStyle="Normal"/>
    <tableColumn id="7" name="T" dataDxfId="354" dataCellStyle="Normal"/>
    <tableColumn id="4" name="ACT KG" dataDxfId="353" dataCellStyle="Normal"/>
    <tableColumn id="8" name="KG VOLUME" dataDxfId="352" dataCellStyle="Normal"/>
    <tableColumn id="19" name="PEMBULATAN" dataDxfId="351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9" name="Table224523689101112131415161718192021222423456723456891011121314151617181920" displayName="Table224523689101112131415161718192021222423456723456891011121314151617181920" ref="C2:N242" totalsRowShown="0" headerRowDxfId="350" dataDxfId="348" headerRowBorderDxfId="349">
  <tableColumns count="12">
    <tableColumn id="1" name="NOMOR" dataDxfId="347" dataCellStyle="Normal"/>
    <tableColumn id="3" name="TUJUAN" dataDxfId="346" dataCellStyle="Normal"/>
    <tableColumn id="16" name="Pick Up" dataDxfId="345"/>
    <tableColumn id="14" name="KAPAL" dataDxfId="344"/>
    <tableColumn id="15" name="ETD Kapal" dataDxfId="343"/>
    <tableColumn id="10" name="KETERANGAN" dataDxfId="342" dataCellStyle="Normal"/>
    <tableColumn id="5" name="P" dataDxfId="341" dataCellStyle="Normal"/>
    <tableColumn id="6" name="L" dataDxfId="340" dataCellStyle="Normal"/>
    <tableColumn id="7" name="T" dataDxfId="339" dataCellStyle="Normal"/>
    <tableColumn id="4" name="ACT KG" dataDxfId="338" dataCellStyle="Normal"/>
    <tableColumn id="8" name="KG VOLUME" dataDxfId="337" dataCellStyle="Normal"/>
    <tableColumn id="19" name="PEMBULATAN" dataDxfId="336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2368910111213141516171819202122242345672345689101112131415161718192021" displayName="Table22452368910111213141516171819202122242345672345689101112131415161718192021" ref="C2:N81" totalsRowShown="0" headerRowDxfId="335" dataDxfId="333" headerRowBorderDxfId="334">
  <tableColumns count="12">
    <tableColumn id="1" name="NOMOR" dataDxfId="332" dataCellStyle="Normal"/>
    <tableColumn id="3" name="TUJUAN" dataDxfId="331" dataCellStyle="Normal"/>
    <tableColumn id="16" name="Pick Up" dataDxfId="330"/>
    <tableColumn id="14" name="KAPAL" dataDxfId="329"/>
    <tableColumn id="15" name="ETD Kapal" dataDxfId="328"/>
    <tableColumn id="10" name="KETERANGAN" dataDxfId="327" dataCellStyle="Normal"/>
    <tableColumn id="5" name="P" dataDxfId="326" dataCellStyle="Normal"/>
    <tableColumn id="6" name="L" dataDxfId="325" dataCellStyle="Normal"/>
    <tableColumn id="7" name="T" dataDxfId="324" dataCellStyle="Normal"/>
    <tableColumn id="4" name="ACT KG" dataDxfId="323" dataCellStyle="Normal"/>
    <tableColumn id="8" name="KG VOLUME" dataDxfId="322" dataCellStyle="Normal"/>
    <tableColumn id="19" name="PEMBULATAN" dataDxfId="32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23689101112131415161718192021222423456723" displayName="Table224523689101112131415161718192021222423456723" ref="C2:N3" totalsRowShown="0" headerRowDxfId="590" dataDxfId="588" headerRowBorderDxfId="589">
  <tableColumns count="12">
    <tableColumn id="1" name="NOMOR" dataDxfId="587" dataCellStyle="Normal"/>
    <tableColumn id="3" name="TUJUAN" dataDxfId="586" dataCellStyle="Normal"/>
    <tableColumn id="16" name="Pick Up" dataDxfId="585"/>
    <tableColumn id="14" name="KAPAL" dataDxfId="584"/>
    <tableColumn id="15" name="ETD Kapal" dataDxfId="583"/>
    <tableColumn id="10" name="KETERANGAN" dataDxfId="582" dataCellStyle="Normal"/>
    <tableColumn id="5" name="P" dataDxfId="581" dataCellStyle="Normal"/>
    <tableColumn id="6" name="L" dataDxfId="580" dataCellStyle="Normal"/>
    <tableColumn id="7" name="T" dataDxfId="579" dataCellStyle="Normal"/>
    <tableColumn id="4" name="ACT KG" dataDxfId="578" dataCellStyle="Normal"/>
    <tableColumn id="8" name="KG VOLUME" dataDxfId="577" dataCellStyle="Normal"/>
    <tableColumn id="19" name="PEMBULATAN" dataDxfId="576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1" name="Table2245236891011121314151617181920212224234567234568910111213141516171819202122" displayName="Table2245236891011121314151617181920212224234567234568910111213141516171819202122" ref="C2:N5" totalsRowShown="0" headerRowDxfId="320" dataDxfId="318" headerRowBorderDxfId="319">
  <tableColumns count="12">
    <tableColumn id="1" name="NOMOR" dataDxfId="317" dataCellStyle="Normal"/>
    <tableColumn id="3" name="TUJUAN" dataDxfId="316" dataCellStyle="Normal"/>
    <tableColumn id="16" name="Pick Up" dataDxfId="315"/>
    <tableColumn id="14" name="KAPAL" dataDxfId="314"/>
    <tableColumn id="15" name="ETD Kapal" dataDxfId="313"/>
    <tableColumn id="10" name="KETERANGAN" dataDxfId="312" dataCellStyle="Normal"/>
    <tableColumn id="5" name="P" dataDxfId="311" dataCellStyle="Normal"/>
    <tableColumn id="6" name="L" dataDxfId="310" dataCellStyle="Normal"/>
    <tableColumn id="7" name="T" dataDxfId="309" dataCellStyle="Normal"/>
    <tableColumn id="4" name="ACT KG" dataDxfId="308" dataCellStyle="Normal"/>
    <tableColumn id="8" name="KG VOLUME" dataDxfId="307" dataCellStyle="Normal"/>
    <tableColumn id="19" name="PEMBULATAN" dataDxfId="306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2" name="Table224523689101112131415161718192021222423456723456891011121314151617181920212223" displayName="Table224523689101112131415161718192021222423456723456891011121314151617181920212223" ref="C2:N247" totalsRowShown="0" headerRowDxfId="305" dataDxfId="303" headerRowBorderDxfId="304">
  <tableColumns count="12">
    <tableColumn id="1" name="NOMOR" dataDxfId="302" dataCellStyle="Normal"/>
    <tableColumn id="3" name="TUJUAN" dataDxfId="301" dataCellStyle="Normal"/>
    <tableColumn id="16" name="Pick Up" dataDxfId="300"/>
    <tableColumn id="14" name="KAPAL" dataDxfId="299"/>
    <tableColumn id="15" name="ETD Kapal" dataDxfId="298"/>
    <tableColumn id="10" name="KETERANGAN" dataDxfId="297" dataCellStyle="Normal"/>
    <tableColumn id="5" name="P" dataDxfId="296" dataCellStyle="Normal"/>
    <tableColumn id="6" name="L" dataDxfId="295" dataCellStyle="Normal"/>
    <tableColumn id="7" name="T" dataDxfId="294" dataCellStyle="Normal"/>
    <tableColumn id="4" name="ACT KG" dataDxfId="293" dataCellStyle="Normal"/>
    <tableColumn id="8" name="KG VOLUME" dataDxfId="292" dataCellStyle="Normal"/>
    <tableColumn id="19" name="PEMBULATAN" dataDxfId="291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3" name="Table22452368910111213141516171819202122242345672345689101112131415161718192021222324" displayName="Table22452368910111213141516171819202122242345672345689101112131415161718192021222324" ref="C2:N210" totalsRowShown="0" headerRowDxfId="290" dataDxfId="288" headerRowBorderDxfId="289">
  <tableColumns count="12">
    <tableColumn id="1" name="NOMOR" dataDxfId="287" dataCellStyle="Normal"/>
    <tableColumn id="3" name="TUJUAN" dataDxfId="286" dataCellStyle="Normal"/>
    <tableColumn id="16" name="Pick Up" dataDxfId="285"/>
    <tableColumn id="14" name="KAPAL" dataDxfId="284"/>
    <tableColumn id="15" name="ETD Kapal" dataDxfId="283"/>
    <tableColumn id="10" name="KETERANGAN" dataDxfId="282" dataCellStyle="Normal"/>
    <tableColumn id="5" name="P" dataDxfId="281" dataCellStyle="Normal"/>
    <tableColumn id="6" name="L" dataDxfId="280" dataCellStyle="Normal"/>
    <tableColumn id="7" name="T" dataDxfId="279" dataCellStyle="Normal"/>
    <tableColumn id="4" name="ACT KG" dataDxfId="278" dataCellStyle="Normal"/>
    <tableColumn id="8" name="KG VOLUME" dataDxfId="277" dataCellStyle="Normal"/>
    <tableColumn id="19" name="PEMBULATAN" dataDxfId="276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4" name="Table2245236891011121314151617181920212224234567234568910111213141516171819202122232425" displayName="Table2245236891011121314151617181920212224234567234568910111213141516171819202122232425" ref="C2:N261" totalsRowShown="0" headerRowDxfId="275" dataDxfId="273" headerRowBorderDxfId="274">
  <tableColumns count="12">
    <tableColumn id="1" name="NOMOR" dataDxfId="272" dataCellStyle="Normal"/>
    <tableColumn id="3" name="TUJUAN" dataDxfId="271" dataCellStyle="Normal"/>
    <tableColumn id="16" name="Pick Up" dataDxfId="270"/>
    <tableColumn id="14" name="KAPAL" dataDxfId="269"/>
    <tableColumn id="15" name="ETD Kapal" dataDxfId="268"/>
    <tableColumn id="10" name="KETERANGAN" dataDxfId="267" dataCellStyle="Normal"/>
    <tableColumn id="5" name="P" dataDxfId="266" dataCellStyle="Normal"/>
    <tableColumn id="6" name="L" dataDxfId="265" dataCellStyle="Normal"/>
    <tableColumn id="7" name="T" dataDxfId="264" dataCellStyle="Normal"/>
    <tableColumn id="4" name="ACT KG" dataDxfId="263" dataCellStyle="Normal"/>
    <tableColumn id="8" name="KG VOLUME" dataDxfId="262" dataCellStyle="Normal"/>
    <tableColumn id="19" name="PEMBULATAN" dataDxfId="261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5" name="Table224523689101112131415161718192021222423456723456891011121314151617181920212223242526" displayName="Table224523689101112131415161718192021222423456723456891011121314151617181920212223242526" ref="C2:N3" totalsRowShown="0" headerRowDxfId="260" dataDxfId="258" headerRowBorderDxfId="259">
  <tableColumns count="12">
    <tableColumn id="1" name="NOMOR" dataDxfId="257" dataCellStyle="Normal"/>
    <tableColumn id="3" name="TUJUAN" dataDxfId="256" dataCellStyle="Normal"/>
    <tableColumn id="16" name="Pick Up" dataDxfId="255"/>
    <tableColumn id="14" name="KAPAL" dataDxfId="254"/>
    <tableColumn id="15" name="ETD Kapal" dataDxfId="253"/>
    <tableColumn id="10" name="KETERANGAN" dataDxfId="252" dataCellStyle="Normal"/>
    <tableColumn id="5" name="P" dataDxfId="251" dataCellStyle="Normal"/>
    <tableColumn id="6" name="L" dataDxfId="250" dataCellStyle="Normal"/>
    <tableColumn id="7" name="T" dataDxfId="249" dataCellStyle="Normal"/>
    <tableColumn id="4" name="ACT KG" dataDxfId="248" dataCellStyle="Normal"/>
    <tableColumn id="8" name="KG VOLUME" dataDxfId="247" dataCellStyle="Normal"/>
    <tableColumn id="19" name="PEMBULATAN" dataDxfId="246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6" name="Table22452368910111213141516171819202122242345672345689101112131415161718192021222324252627" displayName="Table22452368910111213141516171819202122242345672345689101112131415161718192021222324252627" ref="C2:N3" totalsRowShown="0" headerRowDxfId="245" dataDxfId="243" headerRowBorderDxfId="244">
  <tableColumns count="12">
    <tableColumn id="1" name="NOMOR" dataDxfId="242" dataCellStyle="Normal"/>
    <tableColumn id="3" name="TUJUAN" dataDxfId="241" dataCellStyle="Normal"/>
    <tableColumn id="16" name="Pick Up" dataDxfId="240"/>
    <tableColumn id="14" name="KAPAL" dataDxfId="239"/>
    <tableColumn id="15" name="ETD Kapal" dataDxfId="238"/>
    <tableColumn id="10" name="KETERANGAN" dataDxfId="237" dataCellStyle="Normal"/>
    <tableColumn id="5" name="P" dataDxfId="236" dataCellStyle="Normal"/>
    <tableColumn id="6" name="L" dataDxfId="235" dataCellStyle="Normal"/>
    <tableColumn id="7" name="T" dataDxfId="234" dataCellStyle="Normal"/>
    <tableColumn id="4" name="ACT KG" dataDxfId="233" dataCellStyle="Normal"/>
    <tableColumn id="8" name="KG VOLUME" dataDxfId="232" dataCellStyle="Normal"/>
    <tableColumn id="19" name="PEMBULATAN" dataDxfId="231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7" name="Table2245236891011121314151617181920212224234567234568910111213141516171819202122232425262728" displayName="Table2245236891011121314151617181920212224234567234568910111213141516171819202122232425262728" ref="C2:N80" totalsRowShown="0" headerRowDxfId="230" dataDxfId="228" headerRowBorderDxfId="229">
  <tableColumns count="12">
    <tableColumn id="1" name="NOMOR" dataDxfId="227" dataCellStyle="Normal"/>
    <tableColumn id="3" name="TUJUAN" dataDxfId="226" dataCellStyle="Normal"/>
    <tableColumn id="16" name="Pick Up" dataDxfId="225"/>
    <tableColumn id="14" name="KAPAL" dataDxfId="224"/>
    <tableColumn id="15" name="ETD Kapal" dataDxfId="223"/>
    <tableColumn id="10" name="KETERANGAN" dataDxfId="222" dataCellStyle="Normal"/>
    <tableColumn id="5" name="P" dataDxfId="221" dataCellStyle="Normal"/>
    <tableColumn id="6" name="L" dataDxfId="220" dataCellStyle="Normal"/>
    <tableColumn id="7" name="T" dataDxfId="219" dataCellStyle="Normal"/>
    <tableColumn id="4" name="ACT KG" dataDxfId="218" dataCellStyle="Normal"/>
    <tableColumn id="8" name="KG VOLUME" dataDxfId="217" dataCellStyle="Normal"/>
    <tableColumn id="19" name="PEMBULATAN" dataDxfId="216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8" name="Table224523689101112131415161718192021222423456723456891011121314151617181920212223242526272829" displayName="Table224523689101112131415161718192021222423456723456891011121314151617181920212223242526272829" ref="C2:N11" totalsRowShown="0" headerRowDxfId="215" dataDxfId="213" headerRowBorderDxfId="214">
  <tableColumns count="12">
    <tableColumn id="1" name="NOMOR" dataDxfId="212" dataCellStyle="Normal"/>
    <tableColumn id="3" name="TUJUAN" dataDxfId="211" dataCellStyle="Normal"/>
    <tableColumn id="16" name="Pick Up" dataDxfId="210"/>
    <tableColumn id="14" name="KAPAL" dataDxfId="209"/>
    <tableColumn id="15" name="ETD Kapal" dataDxfId="208"/>
    <tableColumn id="10" name="KETERANGAN" dataDxfId="207" dataCellStyle="Normal"/>
    <tableColumn id="5" name="P" dataDxfId="206" dataCellStyle="Normal"/>
    <tableColumn id="6" name="L" dataDxfId="205" dataCellStyle="Normal"/>
    <tableColumn id="7" name="T" dataDxfId="204" dataCellStyle="Normal"/>
    <tableColumn id="4" name="ACT KG" dataDxfId="203" dataCellStyle="Normal"/>
    <tableColumn id="8" name="KG VOLUME" dataDxfId="202" dataCellStyle="Normal"/>
    <tableColumn id="19" name="PEMBULATAN" dataDxfId="201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9" name="Table22452368910111213141516171819202122242345672345689101112131415161718192021222324252627282930" displayName="Table22452368910111213141516171819202122242345672345689101112131415161718192021222324252627282930" ref="C2:N12" totalsRowShown="0" headerRowDxfId="200" dataDxfId="198" headerRowBorderDxfId="199">
  <tableColumns count="12">
    <tableColumn id="1" name="NOMOR" dataDxfId="197" dataCellStyle="Normal"/>
    <tableColumn id="3" name="TUJUAN" dataDxfId="196" dataCellStyle="Normal"/>
    <tableColumn id="16" name="Pick Up" dataDxfId="195"/>
    <tableColumn id="14" name="KAPAL" dataDxfId="194"/>
    <tableColumn id="15" name="ETD Kapal" dataDxfId="193"/>
    <tableColumn id="10" name="KETERANGAN" dataDxfId="192" dataCellStyle="Normal"/>
    <tableColumn id="5" name="P" dataDxfId="191" dataCellStyle="Normal"/>
    <tableColumn id="6" name="L" dataDxfId="190" dataCellStyle="Normal"/>
    <tableColumn id="7" name="T" dataDxfId="189" dataCellStyle="Normal"/>
    <tableColumn id="4" name="ACT KG" dataDxfId="188" dataCellStyle="Normal"/>
    <tableColumn id="8" name="KG VOLUME" dataDxfId="187" dataCellStyle="Normal"/>
    <tableColumn id="19" name="PEMBULATAN" dataDxfId="186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0" name="Table2245236891011121314151617181920212224234567234568910111213141516171819202122232425262728293031" displayName="Table2245236891011121314151617181920212224234567234568910111213141516171819202122232425262728293031" ref="C2:N132" totalsRowShown="0" headerRowDxfId="185" dataDxfId="183" headerRowBorderDxfId="184">
  <tableColumns count="12">
    <tableColumn id="1" name="NOMOR" dataDxfId="182" dataCellStyle="Normal"/>
    <tableColumn id="3" name="TUJUAN" dataDxfId="181" dataCellStyle="Normal"/>
    <tableColumn id="16" name="Pick Up" dataDxfId="180"/>
    <tableColumn id="14" name="KAPAL" dataDxfId="179"/>
    <tableColumn id="15" name="ETD Kapal" dataDxfId="178"/>
    <tableColumn id="10" name="KETERANGAN" dataDxfId="177" dataCellStyle="Normal"/>
    <tableColumn id="5" name="P" dataDxfId="176" dataCellStyle="Normal"/>
    <tableColumn id="6" name="L" dataDxfId="175" dataCellStyle="Normal"/>
    <tableColumn id="7" name="T" dataDxfId="174" dataCellStyle="Normal"/>
    <tableColumn id="4" name="ACT KG" dataDxfId="173" dataCellStyle="Normal"/>
    <tableColumn id="8" name="KG VOLUME" dataDxfId="172" dataCellStyle="Normal"/>
    <tableColumn id="19" name="PEMBULATAN" dataDxfId="17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6" name="Table2245236891011121314151617181920212224234567" displayName="Table2245236891011121314151617181920212224234567" ref="C2:N78" totalsRowShown="0" headerRowDxfId="575" dataDxfId="573" headerRowBorderDxfId="574">
  <tableColumns count="12">
    <tableColumn id="1" name="NOMOR" dataDxfId="572" dataCellStyle="Normal"/>
    <tableColumn id="3" name="TUJUAN" dataDxfId="571" dataCellStyle="Normal"/>
    <tableColumn id="16" name="Pick Up" dataDxfId="570"/>
    <tableColumn id="14" name="KAPAL" dataDxfId="569"/>
    <tableColumn id="15" name="ETD Kapal" dataDxfId="568"/>
    <tableColumn id="10" name="KETERANGAN" dataDxfId="567" dataCellStyle="Normal"/>
    <tableColumn id="5" name="P" dataDxfId="566" dataCellStyle="Normal"/>
    <tableColumn id="6" name="L" dataDxfId="565" dataCellStyle="Normal"/>
    <tableColumn id="7" name="T" dataDxfId="564" dataCellStyle="Normal"/>
    <tableColumn id="4" name="ACT KG" dataDxfId="563" dataCellStyle="Normal"/>
    <tableColumn id="8" name="KG VOLUME" dataDxfId="562" dataCellStyle="Normal"/>
    <tableColumn id="19" name="PEMBULATAN" dataDxfId="561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1" name="Table224523689101112131415161718192021222423456723456891011121314151617181920212223242526272829303132" displayName="Table224523689101112131415161718192021222423456723456891011121314151617181920212223242526272829303132" ref="C2:N222" totalsRowShown="0" headerRowDxfId="170" dataDxfId="168" headerRowBorderDxfId="169">
  <tableColumns count="12">
    <tableColumn id="1" name="NOMOR" dataDxfId="167" dataCellStyle="Normal"/>
    <tableColumn id="3" name="TUJUAN" dataDxfId="166" dataCellStyle="Normal"/>
    <tableColumn id="16" name="Pick Up" dataDxfId="165"/>
    <tableColumn id="14" name="KAPAL" dataDxfId="164"/>
    <tableColumn id="15" name="ETD Kapal" dataDxfId="163"/>
    <tableColumn id="10" name="KETERANGAN" dataDxfId="162" dataCellStyle="Normal"/>
    <tableColumn id="5" name="P" dataDxfId="161" dataCellStyle="Normal"/>
    <tableColumn id="6" name="L" dataDxfId="160" dataCellStyle="Normal"/>
    <tableColumn id="7" name="T" dataDxfId="159" dataCellStyle="Normal"/>
    <tableColumn id="4" name="ACT KG" dataDxfId="158" dataCellStyle="Normal"/>
    <tableColumn id="8" name="KG VOLUME" dataDxfId="157" dataCellStyle="Normal"/>
    <tableColumn id="19" name="PEMBULATAN" dataDxfId="156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2" name="Table22452368910111213141516171819202122242345672345689101112131415161718192021222324252627282930313233" displayName="Table22452368910111213141516171819202122242345672345689101112131415161718192021222324252627282930313233" ref="C2:N87" totalsRowShown="0" headerRowDxfId="155" dataDxfId="153" headerRowBorderDxfId="154">
  <tableColumns count="12">
    <tableColumn id="1" name="NOMOR" dataDxfId="152" dataCellStyle="Normal"/>
    <tableColumn id="3" name="TUJUAN" dataDxfId="151" dataCellStyle="Normal"/>
    <tableColumn id="16" name="Pick Up" dataDxfId="150"/>
    <tableColumn id="14" name="KAPAL" dataDxfId="149"/>
    <tableColumn id="15" name="ETD Kapal" dataDxfId="148"/>
    <tableColumn id="10" name="KETERANGAN" dataDxfId="147" dataCellStyle="Normal"/>
    <tableColumn id="5" name="P" dataDxfId="146" dataCellStyle="Normal"/>
    <tableColumn id="6" name="L" dataDxfId="145" dataCellStyle="Normal"/>
    <tableColumn id="7" name="T" dataDxfId="144" dataCellStyle="Normal"/>
    <tableColumn id="4" name="ACT KG" dataDxfId="143" dataCellStyle="Normal"/>
    <tableColumn id="8" name="KG VOLUME" dataDxfId="142" dataCellStyle="Normal"/>
    <tableColumn id="19" name="PEMBULATAN" dataDxfId="141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3" name="Table2245236891011121314151617181920212224234567234568910111213141516171819202122232425262728293031323334" displayName="Table2245236891011121314151617181920212224234567234568910111213141516171819202122232425262728293031323334" ref="C2:N84" totalsRowShown="0" headerRowDxfId="140" dataDxfId="138" headerRowBorderDxfId="139">
  <tableColumns count="12">
    <tableColumn id="1" name="NOMOR" dataDxfId="137" dataCellStyle="Normal"/>
    <tableColumn id="3" name="TUJUAN" dataDxfId="136" dataCellStyle="Normal"/>
    <tableColumn id="16" name="Pick Up" dataDxfId="135"/>
    <tableColumn id="14" name="KAPAL" dataDxfId="134"/>
    <tableColumn id="15" name="ETD Kapal" dataDxfId="133"/>
    <tableColumn id="10" name="KETERANGAN" dataDxfId="132" dataCellStyle="Normal"/>
    <tableColumn id="5" name="P" dataDxfId="131" dataCellStyle="Normal"/>
    <tableColumn id="6" name="L" dataDxfId="130" dataCellStyle="Normal"/>
    <tableColumn id="7" name="T" dataDxfId="129" dataCellStyle="Normal"/>
    <tableColumn id="4" name="ACT KG" dataDxfId="128" dataCellStyle="Normal"/>
    <tableColumn id="8" name="KG VOLUME" dataDxfId="127" dataCellStyle="Normal"/>
    <tableColumn id="19" name="PEMBULATAN" dataDxfId="126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4" name="Table224523689101112131415161718192021222423456723456891011121314151617181920212223242526272829303132333435" displayName="Table224523689101112131415161718192021222423456723456891011121314151617181920212223242526272829303132333435" ref="C2:N4" totalsRowShown="0" headerRowDxfId="125" dataDxfId="123" headerRowBorderDxfId="124">
  <tableColumns count="12">
    <tableColumn id="1" name="NOMOR" dataDxfId="122" dataCellStyle="Normal"/>
    <tableColumn id="3" name="TUJUAN" dataDxfId="121" dataCellStyle="Normal"/>
    <tableColumn id="16" name="Pick Up" dataDxfId="120"/>
    <tableColumn id="14" name="KAPAL" dataDxfId="119"/>
    <tableColumn id="15" name="ETD Kapal" dataDxfId="118"/>
    <tableColumn id="10" name="KETERANGAN" dataDxfId="117" dataCellStyle="Normal"/>
    <tableColumn id="5" name="P" dataDxfId="116" dataCellStyle="Normal"/>
    <tableColumn id="6" name="L" dataDxfId="115" dataCellStyle="Normal"/>
    <tableColumn id="7" name="T" dataDxfId="114" dataCellStyle="Normal"/>
    <tableColumn id="4" name="ACT KG" dataDxfId="113" dataCellStyle="Normal"/>
    <tableColumn id="8" name="KG VOLUME" dataDxfId="112" dataCellStyle="Normal"/>
    <tableColumn id="19" name="PEMBULATAN" dataDxfId="111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5" name="Table22452368910111213141516171819202122242345672345689101112131415161718192021222324252627282930313233343536" displayName="Table22452368910111213141516171819202122242345672345689101112131415161718192021222324252627282930313233343536" ref="C2:N47" totalsRowShown="0" headerRowDxfId="110" dataDxfId="108" headerRowBorderDxfId="109">
  <tableColumns count="12">
    <tableColumn id="1" name="NOMOR" dataDxfId="107" dataCellStyle="Normal"/>
    <tableColumn id="3" name="TUJUAN" dataDxfId="106" dataCellStyle="Normal"/>
    <tableColumn id="16" name="Pick Up" dataDxfId="105"/>
    <tableColumn id="14" name="KAPAL" dataDxfId="104"/>
    <tableColumn id="15" name="ETD Kapal" dataDxfId="103"/>
    <tableColumn id="10" name="KETERANGAN" dataDxfId="102" dataCellStyle="Normal"/>
    <tableColumn id="5" name="P" dataDxfId="101" dataCellStyle="Normal"/>
    <tableColumn id="6" name="L" dataDxfId="100" dataCellStyle="Normal"/>
    <tableColumn id="7" name="T" dataDxfId="99" dataCellStyle="Normal"/>
    <tableColumn id="4" name="ACT KG" dataDxfId="98" dataCellStyle="Normal"/>
    <tableColumn id="8" name="KG VOLUME" dataDxfId="97" dataCellStyle="Normal"/>
    <tableColumn id="19" name="PEMBULATAN" dataDxfId="96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6" name="Table2245236891011121314151617181920212224234567234568910111213141516171819202122232425262728293031323334353637" displayName="Table2245236891011121314151617181920212224234567234568910111213141516171819202122232425262728293031323334353637" ref="C2:N291" totalsRowShown="0" headerRowDxfId="95" dataDxfId="93" headerRowBorderDxfId="94">
  <tableColumns count="12">
    <tableColumn id="1" name="NOMOR" dataDxfId="92" dataCellStyle="Normal"/>
    <tableColumn id="3" name="TUJUAN" dataDxfId="91" dataCellStyle="Normal"/>
    <tableColumn id="16" name="Pick Up" dataDxfId="90"/>
    <tableColumn id="14" name="KAPAL" dataDxfId="89"/>
    <tableColumn id="15" name="ETD Kapal" dataDxfId="88"/>
    <tableColumn id="10" name="KETERANGAN" dataDxfId="87" dataCellStyle="Normal"/>
    <tableColumn id="5" name="P" dataDxfId="86" dataCellStyle="Normal"/>
    <tableColumn id="6" name="L" dataDxfId="85" dataCellStyle="Normal"/>
    <tableColumn id="7" name="T" dataDxfId="84" dataCellStyle="Normal"/>
    <tableColumn id="4" name="ACT KG" dataDxfId="83" dataCellStyle="Normal"/>
    <tableColumn id="8" name="KG VOLUME" dataDxfId="82" dataCellStyle="Normal"/>
    <tableColumn id="19" name="PEMBULATAN" dataDxfId="81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7" name="Table224523689101112131415161718192021222423456723456891011121314151617181920212223242526272829303132333435363738" displayName="Table224523689101112131415161718192021222423456723456891011121314151617181920212223242526272829303132333435363738" ref="C2:N268" totalsRowShown="0" headerRowDxfId="80" dataDxfId="78" headerRowBorderDxfId="79">
  <tableColumns count="12">
    <tableColumn id="1" name="NOMOR" dataDxfId="77" dataCellStyle="Normal"/>
    <tableColumn id="3" name="TUJUAN" dataDxfId="76" dataCellStyle="Normal"/>
    <tableColumn id="16" name="Pick Up" dataDxfId="75"/>
    <tableColumn id="14" name="KAPAL" dataDxfId="74"/>
    <tableColumn id="15" name="ETD Kapal" dataDxfId="73"/>
    <tableColumn id="10" name="KETERANGAN" dataDxfId="72" dataCellStyle="Normal"/>
    <tableColumn id="5" name="P" dataDxfId="71" dataCellStyle="Normal"/>
    <tableColumn id="6" name="L" dataDxfId="70" dataCellStyle="Normal"/>
    <tableColumn id="7" name="T" dataDxfId="69" dataCellStyle="Normal"/>
    <tableColumn id="4" name="ACT KG" dataDxfId="68" dataCellStyle="Normal"/>
    <tableColumn id="8" name="KG VOLUME" dataDxfId="67" dataCellStyle="Normal"/>
    <tableColumn id="19" name="PEMBULATAN" dataDxfId="66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236891011121314151617181920212224234567234" displayName="Table2245236891011121314151617181920212224234567234" ref="C2:N76" totalsRowShown="0" headerRowDxfId="560" dataDxfId="558" headerRowBorderDxfId="559">
  <tableColumns count="12">
    <tableColumn id="1" name="NOMOR" dataDxfId="557" dataCellStyle="Normal"/>
    <tableColumn id="3" name="TUJUAN" dataDxfId="556" dataCellStyle="Normal"/>
    <tableColumn id="16" name="Pick Up" dataDxfId="555"/>
    <tableColumn id="14" name="KAPAL" dataDxfId="554"/>
    <tableColumn id="15" name="ETD Kapal" dataDxfId="553"/>
    <tableColumn id="10" name="KETERANGAN" dataDxfId="552" dataCellStyle="Normal"/>
    <tableColumn id="5" name="P" dataDxfId="551" dataCellStyle="Normal"/>
    <tableColumn id="6" name="L" dataDxfId="550" dataCellStyle="Normal"/>
    <tableColumn id="7" name="T" dataDxfId="549" dataCellStyle="Normal"/>
    <tableColumn id="4" name="ACT KG" dataDxfId="548" dataCellStyle="Normal"/>
    <tableColumn id="8" name="KG VOLUME" dataDxfId="547" dataCellStyle="Normal"/>
    <tableColumn id="19" name="PEMBULATAN" dataDxfId="546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2368910111213141516171819202122242345672345" displayName="Table22452368910111213141516171819202122242345672345" ref="C2:N296" totalsRowShown="0" headerRowDxfId="545" dataDxfId="543" headerRowBorderDxfId="544">
  <tableColumns count="12">
    <tableColumn id="1" name="NOMOR" dataDxfId="542" dataCellStyle="Normal"/>
    <tableColumn id="3" name="TUJUAN" dataDxfId="541" dataCellStyle="Normal"/>
    <tableColumn id="16" name="Pick Up" dataDxfId="540"/>
    <tableColumn id="14" name="KAPAL" dataDxfId="539"/>
    <tableColumn id="15" name="ETD Kapal" dataDxfId="538"/>
    <tableColumn id="10" name="KETERANGAN" dataDxfId="537" dataCellStyle="Normal"/>
    <tableColumn id="5" name="P" dataDxfId="536" dataCellStyle="Normal"/>
    <tableColumn id="6" name="L" dataDxfId="535" dataCellStyle="Normal"/>
    <tableColumn id="7" name="T" dataDxfId="534" dataCellStyle="Normal"/>
    <tableColumn id="4" name="ACT KG" dataDxfId="533" dataCellStyle="Normal"/>
    <tableColumn id="8" name="KG VOLUME" dataDxfId="532" dataCellStyle="Normal"/>
    <tableColumn id="19" name="PEMBULATAN" dataDxfId="531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23689101112131415161718192021222423456723456" displayName="Table224523689101112131415161718192021222423456723456" ref="C2:N253" totalsRowShown="0" headerRowDxfId="530" dataDxfId="528" headerRowBorderDxfId="529">
  <tableColumns count="12">
    <tableColumn id="1" name="NOMOR" dataDxfId="527" dataCellStyle="Normal"/>
    <tableColumn id="3" name="TUJUAN" dataDxfId="526" dataCellStyle="Normal"/>
    <tableColumn id="16" name="Pick Up" dataDxfId="525"/>
    <tableColumn id="14" name="KAPAL" dataDxfId="524"/>
    <tableColumn id="15" name="ETD Kapal" dataDxfId="523"/>
    <tableColumn id="10" name="KETERANGAN" dataDxfId="522" dataCellStyle="Normal"/>
    <tableColumn id="5" name="P" dataDxfId="521" dataCellStyle="Normal"/>
    <tableColumn id="6" name="L" dataDxfId="520" dataCellStyle="Normal"/>
    <tableColumn id="7" name="T" dataDxfId="519" dataCellStyle="Normal"/>
    <tableColumn id="4" name="ACT KG" dataDxfId="518" dataCellStyle="Normal"/>
    <tableColumn id="8" name="KG VOLUME" dataDxfId="517" dataCellStyle="Normal"/>
    <tableColumn id="19" name="PEMBULATAN" dataDxfId="516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2368910111213141516171819202122242345672345689" displayName="Table22452368910111213141516171819202122242345672345689" ref="C2:N3" totalsRowShown="0" headerRowDxfId="515" dataDxfId="513" headerRowBorderDxfId="514">
  <tableColumns count="12">
    <tableColumn id="1" name="NOMOR" dataDxfId="512" dataCellStyle="Normal"/>
    <tableColumn id="3" name="TUJUAN" dataDxfId="511" dataCellStyle="Normal"/>
    <tableColumn id="16" name="Pick Up" dataDxfId="510"/>
    <tableColumn id="14" name="KAPAL" dataDxfId="509"/>
    <tableColumn id="15" name="ETD Kapal" dataDxfId="508"/>
    <tableColumn id="10" name="KETERANGAN" dataDxfId="507" dataCellStyle="Normal"/>
    <tableColumn id="5" name="P" dataDxfId="506" dataCellStyle="Normal"/>
    <tableColumn id="6" name="L" dataDxfId="505" dataCellStyle="Normal"/>
    <tableColumn id="7" name="T" dataDxfId="504" dataCellStyle="Normal"/>
    <tableColumn id="4" name="ACT KG" dataDxfId="503" dataCellStyle="Normal"/>
    <tableColumn id="8" name="KG VOLUME" dataDxfId="502" dataCellStyle="Normal"/>
    <tableColumn id="19" name="PEMBULATAN" dataDxfId="501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236891011121314151617181920212224234567234568910" displayName="Table2245236891011121314151617181920212224234567234568910" ref="C2:N11" totalsRowShown="0" headerRowDxfId="500" dataDxfId="498" headerRowBorderDxfId="499">
  <tableColumns count="12">
    <tableColumn id="1" name="NOMOR" dataDxfId="497" dataCellStyle="Normal"/>
    <tableColumn id="3" name="TUJUAN" dataDxfId="496" dataCellStyle="Normal"/>
    <tableColumn id="16" name="Pick Up" dataDxfId="495"/>
    <tableColumn id="14" name="KAPAL" dataDxfId="494"/>
    <tableColumn id="15" name="ETD Kapal" dataDxfId="493"/>
    <tableColumn id="10" name="KETERANGAN" dataDxfId="492" dataCellStyle="Normal"/>
    <tableColumn id="5" name="P" dataDxfId="491" dataCellStyle="Normal"/>
    <tableColumn id="6" name="L" dataDxfId="490" dataCellStyle="Normal"/>
    <tableColumn id="7" name="T" dataDxfId="489" dataCellStyle="Normal"/>
    <tableColumn id="4" name="ACT KG" dataDxfId="488" dataCellStyle="Normal"/>
    <tableColumn id="8" name="KG VOLUME" dataDxfId="487" dataCellStyle="Normal"/>
    <tableColumn id="19" name="PEMBULATAN" dataDxfId="486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23689101112131415161718192021222423456723456891011" displayName="Table224523689101112131415161718192021222423456723456891011" ref="C2:N257" totalsRowShown="0" headerRowDxfId="485" dataDxfId="483" headerRowBorderDxfId="484">
  <tableColumns count="12">
    <tableColumn id="1" name="NOMOR" dataDxfId="482" dataCellStyle="Normal"/>
    <tableColumn id="3" name="TUJUAN" dataDxfId="481" dataCellStyle="Normal"/>
    <tableColumn id="16" name="Pick Up" dataDxfId="480"/>
    <tableColumn id="14" name="KAPAL" dataDxfId="479"/>
    <tableColumn id="15" name="ETD Kapal" dataDxfId="478"/>
    <tableColumn id="10" name="KETERANGAN" dataDxfId="477" dataCellStyle="Normal"/>
    <tableColumn id="5" name="P" dataDxfId="476" dataCellStyle="Normal"/>
    <tableColumn id="6" name="L" dataDxfId="475" dataCellStyle="Normal"/>
    <tableColumn id="7" name="T" dataDxfId="474" dataCellStyle="Normal"/>
    <tableColumn id="4" name="ACT KG" dataDxfId="473" dataCellStyle="Normal"/>
    <tableColumn id="8" name="KG VOLUME" dataDxfId="472" dataCellStyle="Normal"/>
    <tableColumn id="19" name="PEMBULATAN" dataDxfId="47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8"/>
  <sheetViews>
    <sheetView tabSelected="1" topLeftCell="A48" workbookViewId="0">
      <selection activeCell="G30" sqref="G30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4.42578125" style="17" customWidth="1"/>
    <col min="5" max="5" width="15.5703125" style="17" customWidth="1"/>
    <col min="6" max="6" width="6.85546875" style="17" bestFit="1" customWidth="1"/>
    <col min="7" max="7" width="9.28515625" style="17" customWidth="1"/>
    <col min="8" max="8" width="13.28515625" style="18" customWidth="1"/>
    <col min="9" max="9" width="1.5703125" style="18" customWidth="1"/>
    <col min="10" max="10" width="19" style="17" customWidth="1"/>
    <col min="11" max="11" width="9.140625" style="17"/>
    <col min="12" max="12" width="14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32" t="s">
        <v>14</v>
      </c>
      <c r="B10" s="133"/>
      <c r="C10" s="133"/>
      <c r="D10" s="133"/>
      <c r="E10" s="133"/>
      <c r="F10" s="133"/>
      <c r="G10" s="133"/>
      <c r="H10" s="133"/>
      <c r="I10" s="133"/>
      <c r="J10" s="134"/>
    </row>
    <row r="12" spans="1:10" x14ac:dyDescent="0.25">
      <c r="A12" s="17" t="s">
        <v>15</v>
      </c>
      <c r="B12" s="17" t="s">
        <v>16</v>
      </c>
      <c r="H12" s="18" t="s">
        <v>17</v>
      </c>
      <c r="I12" s="22" t="s">
        <v>18</v>
      </c>
      <c r="J12" s="23" t="s">
        <v>61</v>
      </c>
    </row>
    <row r="13" spans="1:10" x14ac:dyDescent="0.25">
      <c r="H13" s="18" t="s">
        <v>19</v>
      </c>
      <c r="I13" s="22" t="s">
        <v>18</v>
      </c>
      <c r="J13" s="24" t="s">
        <v>62</v>
      </c>
    </row>
    <row r="14" spans="1:10" x14ac:dyDescent="0.25">
      <c r="H14" s="18" t="s">
        <v>20</v>
      </c>
      <c r="I14" s="22" t="s">
        <v>18</v>
      </c>
      <c r="J14" s="17" t="s">
        <v>21</v>
      </c>
    </row>
    <row r="15" spans="1:10" x14ac:dyDescent="0.25">
      <c r="A15" s="17" t="s">
        <v>22</v>
      </c>
      <c r="B15" s="23" t="s">
        <v>23</v>
      </c>
      <c r="C15" s="23"/>
      <c r="I15" s="22"/>
    </row>
    <row r="16" spans="1:10" ht="16.5" thickBot="1" x14ac:dyDescent="0.3"/>
    <row r="17" spans="1:10" ht="26.25" customHeight="1" x14ac:dyDescent="0.25">
      <c r="A17" s="25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7" t="s">
        <v>29</v>
      </c>
      <c r="G17" s="27" t="s">
        <v>30</v>
      </c>
      <c r="H17" s="135" t="s">
        <v>31</v>
      </c>
      <c r="I17" s="136"/>
      <c r="J17" s="28" t="s">
        <v>32</v>
      </c>
    </row>
    <row r="18" spans="1:10" ht="70.5" customHeight="1" x14ac:dyDescent="0.25">
      <c r="A18" s="29">
        <v>1</v>
      </c>
      <c r="B18" s="30">
        <v>44429</v>
      </c>
      <c r="C18" s="86" t="s">
        <v>4224</v>
      </c>
      <c r="D18" s="31" t="s">
        <v>60</v>
      </c>
      <c r="E18" s="31" t="s">
        <v>54</v>
      </c>
      <c r="F18" s="97">
        <v>15</v>
      </c>
      <c r="G18" s="87">
        <f>BKI032210032896!N18</f>
        <v>138</v>
      </c>
      <c r="H18" s="125">
        <v>3000</v>
      </c>
      <c r="I18" s="126"/>
      <c r="J18" s="98">
        <f>G18*H18</f>
        <v>414000</v>
      </c>
    </row>
    <row r="19" spans="1:10" ht="70.5" customHeight="1" x14ac:dyDescent="0.25">
      <c r="A19" s="29">
        <f>A18+1</f>
        <v>2</v>
      </c>
      <c r="B19" s="30">
        <v>44429</v>
      </c>
      <c r="C19" s="86" t="s">
        <v>4225</v>
      </c>
      <c r="D19" s="31" t="s">
        <v>60</v>
      </c>
      <c r="E19" s="31" t="s">
        <v>54</v>
      </c>
      <c r="F19" s="97">
        <v>1</v>
      </c>
      <c r="G19" s="87">
        <f>BKI032210032946!N4</f>
        <v>18</v>
      </c>
      <c r="H19" s="125">
        <v>3000</v>
      </c>
      <c r="I19" s="126"/>
      <c r="J19" s="98">
        <f t="shared" ref="J19:J53" si="0">G19*H19</f>
        <v>54000</v>
      </c>
    </row>
    <row r="20" spans="1:10" ht="70.5" customHeight="1" x14ac:dyDescent="0.25">
      <c r="A20" s="29">
        <f t="shared" ref="A20:A53" si="1">A19+1</f>
        <v>3</v>
      </c>
      <c r="B20" s="30">
        <v>44431</v>
      </c>
      <c r="C20" s="86" t="s">
        <v>4226</v>
      </c>
      <c r="D20" s="31" t="s">
        <v>60</v>
      </c>
      <c r="E20" s="31" t="s">
        <v>54</v>
      </c>
      <c r="F20" s="97">
        <v>76</v>
      </c>
      <c r="G20" s="87">
        <f>BKI032210032904!N79</f>
        <v>1968</v>
      </c>
      <c r="H20" s="125">
        <v>3000</v>
      </c>
      <c r="I20" s="126"/>
      <c r="J20" s="98">
        <f t="shared" si="0"/>
        <v>5904000</v>
      </c>
    </row>
    <row r="21" spans="1:10" ht="70.5" customHeight="1" x14ac:dyDescent="0.25">
      <c r="A21" s="29">
        <f t="shared" si="1"/>
        <v>4</v>
      </c>
      <c r="B21" s="30">
        <v>44431</v>
      </c>
      <c r="C21" s="86" t="s">
        <v>4227</v>
      </c>
      <c r="D21" s="31" t="s">
        <v>60</v>
      </c>
      <c r="E21" s="31" t="s">
        <v>54</v>
      </c>
      <c r="F21" s="97">
        <v>74</v>
      </c>
      <c r="G21" s="87">
        <f>BKI032210032912!N77</f>
        <v>1368</v>
      </c>
      <c r="H21" s="125">
        <v>3000</v>
      </c>
      <c r="I21" s="126"/>
      <c r="J21" s="98">
        <f t="shared" si="0"/>
        <v>4104000</v>
      </c>
    </row>
    <row r="22" spans="1:10" ht="70.5" customHeight="1" x14ac:dyDescent="0.25">
      <c r="A22" s="29">
        <f t="shared" si="1"/>
        <v>5</v>
      </c>
      <c r="B22" s="30">
        <v>44432</v>
      </c>
      <c r="C22" s="86" t="s">
        <v>4228</v>
      </c>
      <c r="D22" s="31" t="s">
        <v>60</v>
      </c>
      <c r="E22" s="31" t="s">
        <v>54</v>
      </c>
      <c r="F22" s="97">
        <v>294</v>
      </c>
      <c r="G22" s="87">
        <f>BKI032210032920!N297</f>
        <v>8651</v>
      </c>
      <c r="H22" s="125">
        <v>3000</v>
      </c>
      <c r="I22" s="126"/>
      <c r="J22" s="98">
        <f t="shared" si="0"/>
        <v>25953000</v>
      </c>
    </row>
    <row r="23" spans="1:10" ht="70.5" customHeight="1" x14ac:dyDescent="0.25">
      <c r="A23" s="29">
        <f t="shared" si="1"/>
        <v>6</v>
      </c>
      <c r="B23" s="30">
        <v>44432</v>
      </c>
      <c r="C23" s="86" t="s">
        <v>4229</v>
      </c>
      <c r="D23" s="31" t="s">
        <v>60</v>
      </c>
      <c r="E23" s="31" t="s">
        <v>54</v>
      </c>
      <c r="F23" s="97">
        <v>251</v>
      </c>
      <c r="G23" s="87">
        <f>BKI032210032953!N254</f>
        <v>6486</v>
      </c>
      <c r="H23" s="125">
        <v>3000</v>
      </c>
      <c r="I23" s="126"/>
      <c r="J23" s="98">
        <f t="shared" si="0"/>
        <v>19458000</v>
      </c>
    </row>
    <row r="24" spans="1:10" ht="70.5" customHeight="1" x14ac:dyDescent="0.25">
      <c r="A24" s="29">
        <f t="shared" si="1"/>
        <v>7</v>
      </c>
      <c r="B24" s="30">
        <v>44432</v>
      </c>
      <c r="C24" s="86" t="s">
        <v>4230</v>
      </c>
      <c r="D24" s="31" t="s">
        <v>60</v>
      </c>
      <c r="E24" s="31" t="s">
        <v>54</v>
      </c>
      <c r="F24" s="97">
        <v>1</v>
      </c>
      <c r="G24" s="87">
        <f>BKI032210032938!N4</f>
        <v>11</v>
      </c>
      <c r="H24" s="125">
        <v>3000</v>
      </c>
      <c r="I24" s="126"/>
      <c r="J24" s="98">
        <f t="shared" si="0"/>
        <v>33000</v>
      </c>
    </row>
    <row r="25" spans="1:10" ht="70.5" customHeight="1" x14ac:dyDescent="0.25">
      <c r="A25" s="29">
        <f t="shared" si="1"/>
        <v>8</v>
      </c>
      <c r="B25" s="30">
        <v>44432</v>
      </c>
      <c r="C25" s="86" t="s">
        <v>4231</v>
      </c>
      <c r="D25" s="31" t="s">
        <v>60</v>
      </c>
      <c r="E25" s="31" t="s">
        <v>54</v>
      </c>
      <c r="F25" s="97">
        <v>9</v>
      </c>
      <c r="G25" s="87">
        <f>BKI032210032979!N12</f>
        <v>123</v>
      </c>
      <c r="H25" s="125">
        <v>3000</v>
      </c>
      <c r="I25" s="126"/>
      <c r="J25" s="98">
        <f t="shared" si="0"/>
        <v>369000</v>
      </c>
    </row>
    <row r="26" spans="1:10" ht="70.5" customHeight="1" x14ac:dyDescent="0.25">
      <c r="A26" s="29">
        <f t="shared" si="1"/>
        <v>9</v>
      </c>
      <c r="B26" s="30">
        <v>44433</v>
      </c>
      <c r="C26" s="86" t="s">
        <v>4232</v>
      </c>
      <c r="D26" s="31" t="s">
        <v>60</v>
      </c>
      <c r="E26" s="31" t="s">
        <v>54</v>
      </c>
      <c r="F26" s="97">
        <v>255</v>
      </c>
      <c r="G26" s="87">
        <f>BKI032210033035!N258</f>
        <v>6467</v>
      </c>
      <c r="H26" s="125">
        <v>3000</v>
      </c>
      <c r="I26" s="126"/>
      <c r="J26" s="98">
        <f t="shared" si="0"/>
        <v>19401000</v>
      </c>
    </row>
    <row r="27" spans="1:10" ht="70.5" customHeight="1" x14ac:dyDescent="0.25">
      <c r="A27" s="29">
        <f t="shared" si="1"/>
        <v>10</v>
      </c>
      <c r="B27" s="30">
        <v>44433</v>
      </c>
      <c r="C27" s="86" t="s">
        <v>4233</v>
      </c>
      <c r="D27" s="31" t="s">
        <v>60</v>
      </c>
      <c r="E27" s="31" t="s">
        <v>54</v>
      </c>
      <c r="F27" s="97">
        <v>266</v>
      </c>
      <c r="G27" s="87">
        <f>BKI032210033043!N269</f>
        <v>5790</v>
      </c>
      <c r="H27" s="125">
        <v>3000</v>
      </c>
      <c r="I27" s="126"/>
      <c r="J27" s="98">
        <f t="shared" si="0"/>
        <v>17370000</v>
      </c>
    </row>
    <row r="28" spans="1:10" ht="70.5" customHeight="1" x14ac:dyDescent="0.25">
      <c r="A28" s="29">
        <f t="shared" si="1"/>
        <v>11</v>
      </c>
      <c r="B28" s="30">
        <v>44433</v>
      </c>
      <c r="C28" s="86" t="s">
        <v>4234</v>
      </c>
      <c r="D28" s="31" t="s">
        <v>60</v>
      </c>
      <c r="E28" s="31" t="s">
        <v>54</v>
      </c>
      <c r="F28" s="97">
        <v>5</v>
      </c>
      <c r="G28" s="87">
        <f>BKI032210033050!N8</f>
        <v>106</v>
      </c>
      <c r="H28" s="125">
        <v>3000</v>
      </c>
      <c r="I28" s="126"/>
      <c r="J28" s="98">
        <f t="shared" si="0"/>
        <v>318000</v>
      </c>
    </row>
    <row r="29" spans="1:10" ht="70.5" customHeight="1" x14ac:dyDescent="0.25">
      <c r="A29" s="29">
        <f t="shared" si="1"/>
        <v>12</v>
      </c>
      <c r="B29" s="30">
        <v>44433</v>
      </c>
      <c r="C29" s="86" t="s">
        <v>4235</v>
      </c>
      <c r="D29" s="31" t="s">
        <v>60</v>
      </c>
      <c r="E29" s="31" t="s">
        <v>54</v>
      </c>
      <c r="F29" s="97">
        <v>6</v>
      </c>
      <c r="G29" s="87">
        <f>BKI032210033068!N9</f>
        <v>162</v>
      </c>
      <c r="H29" s="125">
        <v>3000</v>
      </c>
      <c r="I29" s="126"/>
      <c r="J29" s="98">
        <f t="shared" si="0"/>
        <v>486000</v>
      </c>
    </row>
    <row r="30" spans="1:10" ht="70.5" customHeight="1" x14ac:dyDescent="0.25">
      <c r="A30" s="29">
        <f t="shared" si="1"/>
        <v>13</v>
      </c>
      <c r="B30" s="30">
        <v>44434</v>
      </c>
      <c r="C30" s="86" t="s">
        <v>4236</v>
      </c>
      <c r="D30" s="31" t="s">
        <v>60</v>
      </c>
      <c r="E30" s="31" t="s">
        <v>54</v>
      </c>
      <c r="F30" s="97">
        <v>293</v>
      </c>
      <c r="G30" s="148">
        <f>BKI032210033092!N296</f>
        <v>7119</v>
      </c>
      <c r="H30" s="125">
        <v>3000</v>
      </c>
      <c r="I30" s="126"/>
      <c r="J30" s="98">
        <f t="shared" si="0"/>
        <v>21357000</v>
      </c>
    </row>
    <row r="31" spans="1:10" ht="70.5" customHeight="1" x14ac:dyDescent="0.25">
      <c r="A31" s="29">
        <f t="shared" si="1"/>
        <v>14</v>
      </c>
      <c r="B31" s="30">
        <v>44434</v>
      </c>
      <c r="C31" s="86" t="s">
        <v>4237</v>
      </c>
      <c r="D31" s="31" t="s">
        <v>60</v>
      </c>
      <c r="E31" s="31" t="s">
        <v>54</v>
      </c>
      <c r="F31" s="97">
        <v>1</v>
      </c>
      <c r="G31" s="87">
        <f>BKI032210033084!N4</f>
        <v>22</v>
      </c>
      <c r="H31" s="125">
        <v>3000</v>
      </c>
      <c r="I31" s="126"/>
      <c r="J31" s="98">
        <f t="shared" si="0"/>
        <v>66000</v>
      </c>
    </row>
    <row r="32" spans="1:10" ht="70.5" customHeight="1" x14ac:dyDescent="0.25">
      <c r="A32" s="29">
        <f t="shared" si="1"/>
        <v>15</v>
      </c>
      <c r="B32" s="30">
        <v>44434</v>
      </c>
      <c r="C32" s="86" t="s">
        <v>4238</v>
      </c>
      <c r="D32" s="31" t="s">
        <v>60</v>
      </c>
      <c r="E32" s="31" t="s">
        <v>54</v>
      </c>
      <c r="F32" s="97">
        <v>266</v>
      </c>
      <c r="G32" s="87">
        <f>BKI032210033076!N269</f>
        <v>5765</v>
      </c>
      <c r="H32" s="125">
        <v>3000</v>
      </c>
      <c r="I32" s="126"/>
      <c r="J32" s="98">
        <f t="shared" si="0"/>
        <v>17295000</v>
      </c>
    </row>
    <row r="33" spans="1:10" ht="70.5" customHeight="1" x14ac:dyDescent="0.25">
      <c r="A33" s="29">
        <f t="shared" si="1"/>
        <v>16</v>
      </c>
      <c r="B33" s="30">
        <v>44434</v>
      </c>
      <c r="C33" s="86" t="s">
        <v>4239</v>
      </c>
      <c r="D33" s="31" t="s">
        <v>60</v>
      </c>
      <c r="E33" s="31" t="s">
        <v>54</v>
      </c>
      <c r="F33" s="97">
        <v>1</v>
      </c>
      <c r="G33" s="87">
        <f>BKI032210033100!N4</f>
        <v>26</v>
      </c>
      <c r="H33" s="125">
        <v>3000</v>
      </c>
      <c r="I33" s="126"/>
      <c r="J33" s="98">
        <f t="shared" si="0"/>
        <v>78000</v>
      </c>
    </row>
    <row r="34" spans="1:10" ht="70.5" customHeight="1" x14ac:dyDescent="0.25">
      <c r="A34" s="29">
        <f t="shared" si="1"/>
        <v>17</v>
      </c>
      <c r="B34" s="30">
        <v>44434</v>
      </c>
      <c r="C34" s="86" t="s">
        <v>4240</v>
      </c>
      <c r="D34" s="31" t="s">
        <v>60</v>
      </c>
      <c r="E34" s="31" t="s">
        <v>54</v>
      </c>
      <c r="F34" s="97">
        <v>4</v>
      </c>
      <c r="G34" s="87">
        <f>BKI032210033118!N7</f>
        <v>41</v>
      </c>
      <c r="H34" s="125">
        <v>3000</v>
      </c>
      <c r="I34" s="126"/>
      <c r="J34" s="98">
        <f t="shared" si="0"/>
        <v>123000</v>
      </c>
    </row>
    <row r="35" spans="1:10" ht="70.5" customHeight="1" x14ac:dyDescent="0.25">
      <c r="A35" s="29">
        <f t="shared" si="1"/>
        <v>18</v>
      </c>
      <c r="B35" s="30">
        <v>44435</v>
      </c>
      <c r="C35" s="86" t="s">
        <v>4241</v>
      </c>
      <c r="D35" s="31" t="s">
        <v>60</v>
      </c>
      <c r="E35" s="31" t="s">
        <v>54</v>
      </c>
      <c r="F35" s="97">
        <v>240</v>
      </c>
      <c r="G35" s="87">
        <f>BKI032210033126!N243</f>
        <v>5390</v>
      </c>
      <c r="H35" s="125">
        <v>3000</v>
      </c>
      <c r="I35" s="126"/>
      <c r="J35" s="98">
        <f t="shared" si="0"/>
        <v>16170000</v>
      </c>
    </row>
    <row r="36" spans="1:10" ht="70.5" customHeight="1" x14ac:dyDescent="0.25">
      <c r="A36" s="29">
        <f t="shared" si="1"/>
        <v>19</v>
      </c>
      <c r="B36" s="30">
        <v>44435</v>
      </c>
      <c r="C36" s="86" t="s">
        <v>4242</v>
      </c>
      <c r="D36" s="31" t="s">
        <v>60</v>
      </c>
      <c r="E36" s="31" t="s">
        <v>54</v>
      </c>
      <c r="F36" s="97">
        <v>70</v>
      </c>
      <c r="G36" s="87">
        <f>BKI032210033134!N82</f>
        <v>2137</v>
      </c>
      <c r="H36" s="125">
        <v>3000</v>
      </c>
      <c r="I36" s="126"/>
      <c r="J36" s="98">
        <f t="shared" si="0"/>
        <v>6411000</v>
      </c>
    </row>
    <row r="37" spans="1:10" ht="70.5" customHeight="1" x14ac:dyDescent="0.25">
      <c r="A37" s="29">
        <f t="shared" si="1"/>
        <v>20</v>
      </c>
      <c r="B37" s="30">
        <v>44435</v>
      </c>
      <c r="C37" s="86" t="s">
        <v>4243</v>
      </c>
      <c r="D37" s="31" t="s">
        <v>60</v>
      </c>
      <c r="E37" s="31" t="s">
        <v>54</v>
      </c>
      <c r="F37" s="97">
        <v>3</v>
      </c>
      <c r="G37" s="87">
        <f>BKI032210033142!N6</f>
        <v>37</v>
      </c>
      <c r="H37" s="125">
        <v>3000</v>
      </c>
      <c r="I37" s="126"/>
      <c r="J37" s="98">
        <f t="shared" si="0"/>
        <v>111000</v>
      </c>
    </row>
    <row r="38" spans="1:10" ht="70.5" customHeight="1" x14ac:dyDescent="0.25">
      <c r="A38" s="29">
        <f t="shared" si="1"/>
        <v>21</v>
      </c>
      <c r="B38" s="30">
        <v>44435</v>
      </c>
      <c r="C38" s="86" t="s">
        <v>4244</v>
      </c>
      <c r="D38" s="31" t="s">
        <v>60</v>
      </c>
      <c r="E38" s="31" t="s">
        <v>54</v>
      </c>
      <c r="F38" s="97">
        <v>245</v>
      </c>
      <c r="G38" s="87">
        <f>BKI032210033159!N248</f>
        <v>6243</v>
      </c>
      <c r="H38" s="125">
        <v>3000</v>
      </c>
      <c r="I38" s="126"/>
      <c r="J38" s="98">
        <f t="shared" si="0"/>
        <v>18729000</v>
      </c>
    </row>
    <row r="39" spans="1:10" ht="70.5" customHeight="1" x14ac:dyDescent="0.25">
      <c r="A39" s="29">
        <f t="shared" si="1"/>
        <v>22</v>
      </c>
      <c r="B39" s="30">
        <v>44436</v>
      </c>
      <c r="C39" s="86" t="s">
        <v>4245</v>
      </c>
      <c r="D39" s="31" t="s">
        <v>60</v>
      </c>
      <c r="E39" s="31" t="s">
        <v>54</v>
      </c>
      <c r="F39" s="97">
        <v>208</v>
      </c>
      <c r="G39" s="87">
        <f>BKI032210033167!N211</f>
        <v>5301</v>
      </c>
      <c r="H39" s="125">
        <v>3000</v>
      </c>
      <c r="I39" s="126"/>
      <c r="J39" s="98">
        <f t="shared" si="0"/>
        <v>15903000</v>
      </c>
    </row>
    <row r="40" spans="1:10" ht="70.5" customHeight="1" x14ac:dyDescent="0.25">
      <c r="A40" s="29">
        <f t="shared" si="1"/>
        <v>23</v>
      </c>
      <c r="B40" s="30">
        <v>44436</v>
      </c>
      <c r="C40" s="86" t="s">
        <v>4246</v>
      </c>
      <c r="D40" s="31" t="s">
        <v>60</v>
      </c>
      <c r="E40" s="31" t="s">
        <v>54</v>
      </c>
      <c r="F40" s="97">
        <v>259</v>
      </c>
      <c r="G40" s="87">
        <f>BKI032210033175!N262</f>
        <v>6875</v>
      </c>
      <c r="H40" s="125">
        <v>3000</v>
      </c>
      <c r="I40" s="126"/>
      <c r="J40" s="98">
        <f t="shared" si="0"/>
        <v>20625000</v>
      </c>
    </row>
    <row r="41" spans="1:10" ht="70.5" customHeight="1" x14ac:dyDescent="0.25">
      <c r="A41" s="29">
        <f t="shared" si="1"/>
        <v>24</v>
      </c>
      <c r="B41" s="30">
        <v>44436</v>
      </c>
      <c r="C41" s="86" t="s">
        <v>4247</v>
      </c>
      <c r="D41" s="31" t="s">
        <v>60</v>
      </c>
      <c r="E41" s="31" t="s">
        <v>54</v>
      </c>
      <c r="F41" s="97">
        <v>1</v>
      </c>
      <c r="G41" s="87">
        <f>BKI032210033183!N4</f>
        <v>13</v>
      </c>
      <c r="H41" s="125">
        <v>3000</v>
      </c>
      <c r="I41" s="126"/>
      <c r="J41" s="98">
        <f t="shared" si="0"/>
        <v>39000</v>
      </c>
    </row>
    <row r="42" spans="1:10" ht="70.5" customHeight="1" x14ac:dyDescent="0.25">
      <c r="A42" s="29">
        <f t="shared" si="1"/>
        <v>25</v>
      </c>
      <c r="B42" s="30">
        <v>44436</v>
      </c>
      <c r="C42" s="86" t="s">
        <v>4248</v>
      </c>
      <c r="D42" s="31" t="s">
        <v>60</v>
      </c>
      <c r="E42" s="31" t="s">
        <v>54</v>
      </c>
      <c r="F42" s="97">
        <v>1</v>
      </c>
      <c r="G42" s="87">
        <v>2</v>
      </c>
      <c r="H42" s="125">
        <v>3000</v>
      </c>
      <c r="I42" s="126"/>
      <c r="J42" s="98">
        <f t="shared" si="0"/>
        <v>6000</v>
      </c>
    </row>
    <row r="43" spans="1:10" ht="70.5" customHeight="1" x14ac:dyDescent="0.25">
      <c r="A43" s="29">
        <f t="shared" si="1"/>
        <v>26</v>
      </c>
      <c r="B43" s="30">
        <v>44437</v>
      </c>
      <c r="C43" s="86" t="s">
        <v>4249</v>
      </c>
      <c r="D43" s="31" t="s">
        <v>60</v>
      </c>
      <c r="E43" s="31" t="s">
        <v>54</v>
      </c>
      <c r="F43" s="97">
        <v>78</v>
      </c>
      <c r="G43" s="87">
        <f>BKI032210033191!N81</f>
        <v>1578</v>
      </c>
      <c r="H43" s="125">
        <v>3000</v>
      </c>
      <c r="I43" s="126"/>
      <c r="J43" s="98">
        <f t="shared" si="0"/>
        <v>4734000</v>
      </c>
    </row>
    <row r="44" spans="1:10" ht="70.5" customHeight="1" x14ac:dyDescent="0.25">
      <c r="A44" s="29">
        <f t="shared" si="1"/>
        <v>27</v>
      </c>
      <c r="B44" s="30">
        <v>44437</v>
      </c>
      <c r="C44" s="86" t="s">
        <v>4250</v>
      </c>
      <c r="D44" s="31" t="s">
        <v>60</v>
      </c>
      <c r="E44" s="31" t="s">
        <v>54</v>
      </c>
      <c r="F44" s="97">
        <v>9</v>
      </c>
      <c r="G44" s="87">
        <f>BKI032210033209!N12</f>
        <v>129</v>
      </c>
      <c r="H44" s="125">
        <v>3000</v>
      </c>
      <c r="I44" s="126"/>
      <c r="J44" s="98">
        <f t="shared" si="0"/>
        <v>387000</v>
      </c>
    </row>
    <row r="45" spans="1:10" s="123" customFormat="1" ht="70.5" customHeight="1" x14ac:dyDescent="0.25">
      <c r="A45" s="122">
        <f t="shared" si="1"/>
        <v>28</v>
      </c>
      <c r="B45" s="117">
        <v>44437</v>
      </c>
      <c r="C45" s="118" t="s">
        <v>4251</v>
      </c>
      <c r="D45" s="119" t="s">
        <v>60</v>
      </c>
      <c r="E45" s="119" t="s">
        <v>54</v>
      </c>
      <c r="F45" s="120">
        <v>10</v>
      </c>
      <c r="G45" s="121">
        <f>BKI032210033274!N13</f>
        <v>97</v>
      </c>
      <c r="H45" s="127">
        <v>3000</v>
      </c>
      <c r="I45" s="128"/>
      <c r="J45" s="98">
        <f t="shared" si="0"/>
        <v>291000</v>
      </c>
    </row>
    <row r="46" spans="1:10" ht="70.5" customHeight="1" x14ac:dyDescent="0.25">
      <c r="A46" s="29">
        <f t="shared" si="1"/>
        <v>29</v>
      </c>
      <c r="B46" s="30">
        <v>44437</v>
      </c>
      <c r="C46" s="86" t="s">
        <v>4252</v>
      </c>
      <c r="D46" s="31" t="s">
        <v>60</v>
      </c>
      <c r="E46" s="31" t="s">
        <v>54</v>
      </c>
      <c r="F46" s="97">
        <v>130</v>
      </c>
      <c r="G46" s="87">
        <f>BKI032210032961!N133</f>
        <v>3224</v>
      </c>
      <c r="H46" s="125">
        <v>3000</v>
      </c>
      <c r="I46" s="126"/>
      <c r="J46" s="98">
        <f t="shared" si="0"/>
        <v>9672000</v>
      </c>
    </row>
    <row r="47" spans="1:10" ht="70.5" customHeight="1" x14ac:dyDescent="0.25">
      <c r="A47" s="29">
        <f t="shared" si="1"/>
        <v>30</v>
      </c>
      <c r="B47" s="30">
        <v>44437</v>
      </c>
      <c r="C47" s="86" t="s">
        <v>4253</v>
      </c>
      <c r="D47" s="31" t="s">
        <v>60</v>
      </c>
      <c r="E47" s="31" t="s">
        <v>54</v>
      </c>
      <c r="F47" s="97">
        <v>220</v>
      </c>
      <c r="G47" s="87">
        <f>BKI032210033027!N223</f>
        <v>5284</v>
      </c>
      <c r="H47" s="125">
        <v>3000</v>
      </c>
      <c r="I47" s="126"/>
      <c r="J47" s="98">
        <f t="shared" si="0"/>
        <v>15852000</v>
      </c>
    </row>
    <row r="48" spans="1:10" ht="70.5" customHeight="1" x14ac:dyDescent="0.25">
      <c r="A48" s="29">
        <f t="shared" si="1"/>
        <v>31</v>
      </c>
      <c r="B48" s="30">
        <v>44438</v>
      </c>
      <c r="C48" s="86" t="s">
        <v>4254</v>
      </c>
      <c r="D48" s="31" t="s">
        <v>60</v>
      </c>
      <c r="E48" s="31" t="s">
        <v>54</v>
      </c>
      <c r="F48" s="97">
        <v>85</v>
      </c>
      <c r="G48" s="87">
        <f>BKI032210033225!N88</f>
        <v>1715</v>
      </c>
      <c r="H48" s="125">
        <v>3000</v>
      </c>
      <c r="I48" s="126"/>
      <c r="J48" s="98">
        <f t="shared" si="0"/>
        <v>5145000</v>
      </c>
    </row>
    <row r="49" spans="1:12" ht="70.5" customHeight="1" x14ac:dyDescent="0.25">
      <c r="A49" s="29">
        <f t="shared" si="1"/>
        <v>32</v>
      </c>
      <c r="B49" s="30">
        <v>44438</v>
      </c>
      <c r="C49" s="86" t="s">
        <v>4255</v>
      </c>
      <c r="D49" s="31" t="s">
        <v>60</v>
      </c>
      <c r="E49" s="31" t="s">
        <v>54</v>
      </c>
      <c r="F49" s="97">
        <v>82</v>
      </c>
      <c r="G49" s="87">
        <f>BKI032210033233!N85</f>
        <v>2224</v>
      </c>
      <c r="H49" s="125">
        <v>3000</v>
      </c>
      <c r="I49" s="126"/>
      <c r="J49" s="98">
        <f t="shared" si="0"/>
        <v>6672000</v>
      </c>
    </row>
    <row r="50" spans="1:12" ht="70.5" customHeight="1" x14ac:dyDescent="0.25">
      <c r="A50" s="29">
        <f t="shared" si="1"/>
        <v>33</v>
      </c>
      <c r="B50" s="30">
        <v>44439</v>
      </c>
      <c r="C50" s="86" t="s">
        <v>4256</v>
      </c>
      <c r="D50" s="31" t="s">
        <v>60</v>
      </c>
      <c r="E50" s="31" t="s">
        <v>54</v>
      </c>
      <c r="F50" s="97">
        <v>2</v>
      </c>
      <c r="G50" s="87">
        <f>BKI032210033241!N5</f>
        <v>29</v>
      </c>
      <c r="H50" s="125">
        <v>3000</v>
      </c>
      <c r="I50" s="126"/>
      <c r="J50" s="98">
        <f t="shared" si="0"/>
        <v>87000</v>
      </c>
    </row>
    <row r="51" spans="1:12" ht="70.5" customHeight="1" x14ac:dyDescent="0.25">
      <c r="A51" s="29">
        <f t="shared" si="1"/>
        <v>34</v>
      </c>
      <c r="B51" s="30">
        <v>44439</v>
      </c>
      <c r="C51" s="86" t="s">
        <v>4257</v>
      </c>
      <c r="D51" s="31" t="s">
        <v>60</v>
      </c>
      <c r="E51" s="31" t="s">
        <v>54</v>
      </c>
      <c r="F51" s="97">
        <v>45</v>
      </c>
      <c r="G51" s="87">
        <f>BKI032210033258!N48</f>
        <v>1211</v>
      </c>
      <c r="H51" s="125">
        <v>3000</v>
      </c>
      <c r="I51" s="126"/>
      <c r="J51" s="98">
        <f t="shared" si="0"/>
        <v>3633000</v>
      </c>
    </row>
    <row r="52" spans="1:12" ht="70.5" customHeight="1" x14ac:dyDescent="0.25">
      <c r="A52" s="29">
        <f t="shared" si="1"/>
        <v>35</v>
      </c>
      <c r="B52" s="30">
        <v>44439</v>
      </c>
      <c r="C52" s="86" t="s">
        <v>4258</v>
      </c>
      <c r="D52" s="31" t="s">
        <v>60</v>
      </c>
      <c r="E52" s="31" t="s">
        <v>54</v>
      </c>
      <c r="F52" s="97">
        <v>289</v>
      </c>
      <c r="G52" s="87">
        <f>BKI032210032995!N292</f>
        <v>7812</v>
      </c>
      <c r="H52" s="125">
        <v>3000</v>
      </c>
      <c r="I52" s="126"/>
      <c r="J52" s="98">
        <f t="shared" si="0"/>
        <v>23436000</v>
      </c>
    </row>
    <row r="53" spans="1:12" ht="70.5" customHeight="1" x14ac:dyDescent="0.25">
      <c r="A53" s="29">
        <f t="shared" si="1"/>
        <v>36</v>
      </c>
      <c r="B53" s="30">
        <v>44439</v>
      </c>
      <c r="C53" s="86" t="s">
        <v>4259</v>
      </c>
      <c r="D53" s="31" t="s">
        <v>60</v>
      </c>
      <c r="E53" s="31" t="s">
        <v>54</v>
      </c>
      <c r="F53" s="97">
        <v>266</v>
      </c>
      <c r="G53" s="87">
        <f>BKI032210032987!N269</f>
        <v>6087</v>
      </c>
      <c r="H53" s="125">
        <v>3000</v>
      </c>
      <c r="I53" s="126"/>
      <c r="J53" s="98">
        <f t="shared" si="0"/>
        <v>18261000</v>
      </c>
    </row>
    <row r="54" spans="1:12" ht="32.25" customHeight="1" thickBot="1" x14ac:dyDescent="0.3">
      <c r="A54" s="137" t="s">
        <v>33</v>
      </c>
      <c r="B54" s="138"/>
      <c r="C54" s="138"/>
      <c r="D54" s="138"/>
      <c r="E54" s="138"/>
      <c r="F54" s="138"/>
      <c r="G54" s="138"/>
      <c r="H54" s="138"/>
      <c r="I54" s="139"/>
      <c r="J54" s="32">
        <f>SUM(J18:J53)</f>
        <v>298947000</v>
      </c>
    </row>
    <row r="55" spans="1:12" x14ac:dyDescent="0.25">
      <c r="A55" s="140"/>
      <c r="B55" s="140"/>
      <c r="C55" s="33"/>
      <c r="D55" s="33"/>
      <c r="E55" s="33"/>
      <c r="F55" s="33"/>
      <c r="G55" s="33"/>
      <c r="H55" s="34"/>
      <c r="I55" s="34"/>
      <c r="J55" s="35"/>
    </row>
    <row r="56" spans="1:12" x14ac:dyDescent="0.25">
      <c r="A56" s="77"/>
      <c r="B56" s="77"/>
      <c r="C56" s="77"/>
      <c r="D56" s="77"/>
      <c r="E56" s="77"/>
      <c r="F56" s="77"/>
      <c r="G56" s="36" t="s">
        <v>52</v>
      </c>
      <c r="H56" s="36"/>
      <c r="I56" s="34"/>
      <c r="J56" s="35">
        <f>J54*10%</f>
        <v>29894700</v>
      </c>
      <c r="L56" s="37"/>
    </row>
    <row r="57" spans="1:12" x14ac:dyDescent="0.25">
      <c r="A57" s="99"/>
      <c r="B57" s="99"/>
      <c r="C57" s="99"/>
      <c r="D57" s="99"/>
      <c r="E57" s="99"/>
      <c r="F57" s="99"/>
      <c r="G57" s="105" t="s">
        <v>56</v>
      </c>
      <c r="H57" s="105"/>
      <c r="I57" s="106"/>
      <c r="J57" s="124">
        <f>J54-J56</f>
        <v>269052300</v>
      </c>
      <c r="L57" s="37"/>
    </row>
    <row r="58" spans="1:12" x14ac:dyDescent="0.25">
      <c r="A58" s="33"/>
      <c r="B58" s="33"/>
      <c r="C58" s="33"/>
      <c r="D58" s="33"/>
      <c r="E58" s="33"/>
      <c r="F58" s="33"/>
      <c r="G58" s="36" t="s">
        <v>34</v>
      </c>
      <c r="H58" s="36"/>
      <c r="I58" s="37" t="e">
        <f>#REF!*1%</f>
        <v>#REF!</v>
      </c>
      <c r="J58" s="35">
        <f>J57*1%</f>
        <v>2690523</v>
      </c>
    </row>
    <row r="59" spans="1:12" ht="16.5" thickBot="1" x14ac:dyDescent="0.3">
      <c r="A59" s="33"/>
      <c r="B59" s="33"/>
      <c r="C59" s="33"/>
      <c r="D59" s="33"/>
      <c r="E59" s="33"/>
      <c r="F59" s="33"/>
      <c r="G59" s="104" t="s">
        <v>59</v>
      </c>
      <c r="H59" s="104"/>
      <c r="I59" s="38">
        <f>I55*10%</f>
        <v>0</v>
      </c>
      <c r="J59" s="38">
        <f>J57*2%</f>
        <v>5381046</v>
      </c>
    </row>
    <row r="60" spans="1:12" x14ac:dyDescent="0.25">
      <c r="E60" s="16"/>
      <c r="F60" s="16"/>
      <c r="G60" s="16"/>
      <c r="H60" s="39" t="s">
        <v>35</v>
      </c>
      <c r="I60" s="40" t="e">
        <f>I54+I58</f>
        <v>#REF!</v>
      </c>
      <c r="J60" s="40">
        <f>J57+J58-J59</f>
        <v>266361777</v>
      </c>
    </row>
    <row r="61" spans="1:12" x14ac:dyDescent="0.25">
      <c r="E61" s="16"/>
      <c r="F61" s="16"/>
      <c r="G61" s="16"/>
      <c r="H61" s="39"/>
      <c r="I61" s="40"/>
      <c r="J61" s="40"/>
    </row>
    <row r="62" spans="1:12" x14ac:dyDescent="0.25">
      <c r="A62" s="16" t="s">
        <v>4260</v>
      </c>
      <c r="D62" s="16"/>
      <c r="E62" s="16"/>
      <c r="F62" s="16"/>
      <c r="G62" s="16"/>
      <c r="H62" s="39"/>
      <c r="I62" s="39"/>
      <c r="J62" s="40"/>
    </row>
    <row r="63" spans="1:12" x14ac:dyDescent="0.25">
      <c r="A63" s="41"/>
      <c r="D63" s="16"/>
      <c r="E63" s="16"/>
      <c r="F63" s="16"/>
      <c r="G63" s="16"/>
      <c r="H63" s="39"/>
      <c r="I63" s="39"/>
      <c r="J63" s="40"/>
    </row>
    <row r="64" spans="1:12" x14ac:dyDescent="0.25">
      <c r="D64" s="16"/>
      <c r="E64" s="16"/>
      <c r="F64" s="16"/>
      <c r="G64" s="16"/>
      <c r="H64" s="39"/>
      <c r="I64" s="39"/>
      <c r="J64" s="40"/>
    </row>
    <row r="65" spans="1:10" x14ac:dyDescent="0.25">
      <c r="A65" s="42" t="s">
        <v>36</v>
      </c>
    </row>
    <row r="66" spans="1:10" x14ac:dyDescent="0.25">
      <c r="A66" s="43" t="s">
        <v>37</v>
      </c>
      <c r="B66" s="44"/>
      <c r="C66" s="44"/>
      <c r="D66" s="45"/>
      <c r="E66" s="45"/>
      <c r="F66" s="45"/>
      <c r="G66" s="45"/>
    </row>
    <row r="67" spans="1:10" x14ac:dyDescent="0.25">
      <c r="A67" s="43" t="s">
        <v>38</v>
      </c>
      <c r="B67" s="44"/>
      <c r="C67" s="44"/>
      <c r="D67" s="45"/>
      <c r="E67" s="45"/>
      <c r="F67" s="45"/>
      <c r="G67" s="45"/>
    </row>
    <row r="68" spans="1:10" x14ac:dyDescent="0.25">
      <c r="A68" s="46" t="s">
        <v>39</v>
      </c>
      <c r="B68" s="47"/>
      <c r="C68" s="47"/>
      <c r="D68" s="45"/>
      <c r="E68" s="45"/>
      <c r="F68" s="45"/>
      <c r="G68" s="45"/>
    </row>
    <row r="69" spans="1:10" x14ac:dyDescent="0.25">
      <c r="A69" s="48" t="s">
        <v>8</v>
      </c>
      <c r="B69" s="49"/>
      <c r="C69" s="49"/>
      <c r="D69" s="45"/>
      <c r="E69" s="45"/>
      <c r="F69" s="45"/>
      <c r="G69" s="45"/>
    </row>
    <row r="70" spans="1:10" x14ac:dyDescent="0.25">
      <c r="A70" s="50"/>
      <c r="B70" s="50"/>
      <c r="C70" s="50"/>
    </row>
    <row r="71" spans="1:10" x14ac:dyDescent="0.25">
      <c r="H71" s="51" t="s">
        <v>40</v>
      </c>
      <c r="I71" s="129" t="str">
        <f>+J13</f>
        <v xml:space="preserve"> 21 September 2021</v>
      </c>
      <c r="J71" s="130"/>
    </row>
    <row r="75" spans="1:10" ht="18" customHeight="1" x14ac:dyDescent="0.25"/>
    <row r="76" spans="1:10" ht="17.25" customHeight="1" x14ac:dyDescent="0.25"/>
    <row r="78" spans="1:10" x14ac:dyDescent="0.25">
      <c r="H78" s="131" t="s">
        <v>41</v>
      </c>
      <c r="I78" s="131"/>
      <c r="J78" s="131"/>
    </row>
  </sheetData>
  <mergeCells count="42">
    <mergeCell ref="I71:J71"/>
    <mergeCell ref="H40:I40"/>
    <mergeCell ref="H51:I51"/>
    <mergeCell ref="H78:J78"/>
    <mergeCell ref="A10:J10"/>
    <mergeCell ref="H17:I17"/>
    <mergeCell ref="H18:I18"/>
    <mergeCell ref="A54:I54"/>
    <mergeCell ref="A55:B55"/>
    <mergeCell ref="H19:I19"/>
    <mergeCell ref="H20:I20"/>
    <mergeCell ref="H21:I21"/>
    <mergeCell ref="H22:I22"/>
    <mergeCell ref="H23:I23"/>
    <mergeCell ref="H33:I33"/>
    <mergeCell ref="H34:I34"/>
    <mergeCell ref="H38:I38"/>
    <mergeCell ref="H39:I39"/>
    <mergeCell ref="H35:I35"/>
    <mergeCell ref="H36:I36"/>
    <mergeCell ref="H37:I37"/>
    <mergeCell ref="H24:I24"/>
    <mergeCell ref="H25:I25"/>
    <mergeCell ref="H32:I32"/>
    <mergeCell ref="H30:I30"/>
    <mergeCell ref="H31:I31"/>
    <mergeCell ref="H26:I26"/>
    <mergeCell ref="H27:I27"/>
    <mergeCell ref="H28:I28"/>
    <mergeCell ref="H29:I29"/>
    <mergeCell ref="H41:I41"/>
    <mergeCell ref="H42:I42"/>
    <mergeCell ref="H43:I43"/>
    <mergeCell ref="H44:I44"/>
    <mergeCell ref="H45:I45"/>
    <mergeCell ref="H52:I52"/>
    <mergeCell ref="H53:I53"/>
    <mergeCell ref="H46:I46"/>
    <mergeCell ref="H47:I47"/>
    <mergeCell ref="H48:I48"/>
    <mergeCell ref="H49:I49"/>
    <mergeCell ref="H50:I5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9"/>
  <sheetViews>
    <sheetView zoomScale="110" zoomScaleNormal="110" workbookViewId="0">
      <pane xSplit="3" ySplit="2" topLeftCell="D252" activePane="bottomRight" state="frozen"/>
      <selection activeCell="F3" sqref="F3"/>
      <selection pane="topRight" activeCell="F3" sqref="F3"/>
      <selection pane="bottomLeft" activeCell="F3" sqref="F3"/>
      <selection pane="bottomRight" activeCell="E256" sqref="E25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0.75" customHeight="1" x14ac:dyDescent="0.2">
      <c r="A3" s="141" t="s">
        <v>4232</v>
      </c>
      <c r="B3" s="71" t="s">
        <v>787</v>
      </c>
      <c r="C3" s="9" t="s">
        <v>788</v>
      </c>
      <c r="D3" s="73" t="s">
        <v>54</v>
      </c>
      <c r="E3" s="13">
        <v>44433</v>
      </c>
      <c r="F3" s="73" t="s">
        <v>1044</v>
      </c>
      <c r="G3" s="13">
        <v>44438</v>
      </c>
      <c r="H3" s="10" t="s">
        <v>1045</v>
      </c>
      <c r="I3" s="1">
        <v>80</v>
      </c>
      <c r="J3" s="1">
        <v>21</v>
      </c>
      <c r="K3" s="1">
        <v>20</v>
      </c>
      <c r="L3" s="1">
        <v>14</v>
      </c>
      <c r="M3" s="78">
        <v>8.4</v>
      </c>
      <c r="N3" s="8">
        <v>14</v>
      </c>
      <c r="O3" s="61">
        <v>3000</v>
      </c>
      <c r="P3" s="62">
        <f>Table224523689101112131415161718192021222423456723456891011[[#This Row],[PEMBULATAN]]*O3</f>
        <v>42000</v>
      </c>
    </row>
    <row r="4" spans="1:16" ht="30.75" customHeight="1" x14ac:dyDescent="0.2">
      <c r="A4" s="142"/>
      <c r="B4" s="72"/>
      <c r="C4" s="9" t="s">
        <v>789</v>
      </c>
      <c r="D4" s="73" t="s">
        <v>54</v>
      </c>
      <c r="E4" s="13">
        <v>44433</v>
      </c>
      <c r="F4" s="73" t="s">
        <v>1044</v>
      </c>
      <c r="G4" s="13">
        <v>44438</v>
      </c>
      <c r="H4" s="10" t="s">
        <v>1045</v>
      </c>
      <c r="I4" s="1">
        <v>51</v>
      </c>
      <c r="J4" s="1">
        <v>60</v>
      </c>
      <c r="K4" s="1">
        <v>15</v>
      </c>
      <c r="L4" s="1">
        <v>7</v>
      </c>
      <c r="M4" s="78">
        <v>11.475</v>
      </c>
      <c r="N4" s="8">
        <v>11</v>
      </c>
      <c r="O4" s="61">
        <v>3000</v>
      </c>
      <c r="P4" s="62">
        <f>Table224523689101112131415161718192021222423456723456891011[[#This Row],[PEMBULATAN]]*O4</f>
        <v>33000</v>
      </c>
    </row>
    <row r="5" spans="1:16" ht="30.75" customHeight="1" x14ac:dyDescent="0.2">
      <c r="A5" s="108"/>
      <c r="B5" s="72"/>
      <c r="C5" s="84" t="s">
        <v>790</v>
      </c>
      <c r="D5" s="75" t="s">
        <v>54</v>
      </c>
      <c r="E5" s="13">
        <v>44433</v>
      </c>
      <c r="F5" s="73" t="s">
        <v>1044</v>
      </c>
      <c r="G5" s="13">
        <v>44438</v>
      </c>
      <c r="H5" s="74" t="s">
        <v>1045</v>
      </c>
      <c r="I5" s="15">
        <v>60</v>
      </c>
      <c r="J5" s="15">
        <v>40</v>
      </c>
      <c r="K5" s="15">
        <v>40</v>
      </c>
      <c r="L5" s="15">
        <v>5</v>
      </c>
      <c r="M5" s="79">
        <v>24</v>
      </c>
      <c r="N5" s="69">
        <v>24</v>
      </c>
      <c r="O5" s="61">
        <v>3000</v>
      </c>
      <c r="P5" s="62">
        <f>Table224523689101112131415161718192021222423456723456891011[[#This Row],[PEMBULATAN]]*O5</f>
        <v>72000</v>
      </c>
    </row>
    <row r="6" spans="1:16" ht="30.75" customHeight="1" x14ac:dyDescent="0.2">
      <c r="A6" s="108"/>
      <c r="B6" s="72"/>
      <c r="C6" s="84" t="s">
        <v>791</v>
      </c>
      <c r="D6" s="75" t="s">
        <v>54</v>
      </c>
      <c r="E6" s="13">
        <v>44433</v>
      </c>
      <c r="F6" s="73" t="s">
        <v>1044</v>
      </c>
      <c r="G6" s="13">
        <v>44438</v>
      </c>
      <c r="H6" s="74" t="s">
        <v>1045</v>
      </c>
      <c r="I6" s="15">
        <v>44</v>
      </c>
      <c r="J6" s="15">
        <v>20</v>
      </c>
      <c r="K6" s="15">
        <v>30</v>
      </c>
      <c r="L6" s="15">
        <v>5</v>
      </c>
      <c r="M6" s="79">
        <v>6.6</v>
      </c>
      <c r="N6" s="69">
        <v>7</v>
      </c>
      <c r="O6" s="61">
        <v>3000</v>
      </c>
      <c r="P6" s="62">
        <f>Table224523689101112131415161718192021222423456723456891011[[#This Row],[PEMBULATAN]]*O6</f>
        <v>21000</v>
      </c>
    </row>
    <row r="7" spans="1:16" ht="30.75" customHeight="1" x14ac:dyDescent="0.2">
      <c r="A7" s="108"/>
      <c r="B7" s="100"/>
      <c r="C7" s="84" t="s">
        <v>792</v>
      </c>
      <c r="D7" s="75" t="s">
        <v>54</v>
      </c>
      <c r="E7" s="13">
        <v>44433</v>
      </c>
      <c r="F7" s="73" t="s">
        <v>1044</v>
      </c>
      <c r="G7" s="13">
        <v>44438</v>
      </c>
      <c r="H7" s="74" t="s">
        <v>1045</v>
      </c>
      <c r="I7" s="15">
        <v>78</v>
      </c>
      <c r="J7" s="15">
        <v>40</v>
      </c>
      <c r="K7" s="15">
        <v>21</v>
      </c>
      <c r="L7" s="15">
        <v>21</v>
      </c>
      <c r="M7" s="79">
        <v>16.38</v>
      </c>
      <c r="N7" s="69">
        <v>21</v>
      </c>
      <c r="O7" s="61">
        <v>3000</v>
      </c>
      <c r="P7" s="62">
        <f>Table224523689101112131415161718192021222423456723456891011[[#This Row],[PEMBULATAN]]*O7</f>
        <v>63000</v>
      </c>
    </row>
    <row r="8" spans="1:16" ht="30.75" customHeight="1" x14ac:dyDescent="0.2">
      <c r="A8" s="108"/>
      <c r="B8" s="72" t="s">
        <v>793</v>
      </c>
      <c r="C8" s="84" t="s">
        <v>794</v>
      </c>
      <c r="D8" s="75" t="s">
        <v>54</v>
      </c>
      <c r="E8" s="13">
        <v>44433</v>
      </c>
      <c r="F8" s="73" t="s">
        <v>1044</v>
      </c>
      <c r="G8" s="13">
        <v>44438</v>
      </c>
      <c r="H8" s="74" t="s">
        <v>1045</v>
      </c>
      <c r="I8" s="15">
        <v>80</v>
      </c>
      <c r="J8" s="15">
        <v>65</v>
      </c>
      <c r="K8" s="15">
        <v>22</v>
      </c>
      <c r="L8" s="15">
        <v>14</v>
      </c>
      <c r="M8" s="79">
        <v>28.6</v>
      </c>
      <c r="N8" s="69">
        <v>29</v>
      </c>
      <c r="O8" s="61">
        <v>3000</v>
      </c>
      <c r="P8" s="62">
        <f>Table224523689101112131415161718192021222423456723456891011[[#This Row],[PEMBULATAN]]*O8</f>
        <v>87000</v>
      </c>
    </row>
    <row r="9" spans="1:16" ht="30.75" customHeight="1" x14ac:dyDescent="0.2">
      <c r="A9" s="108"/>
      <c r="B9" s="72"/>
      <c r="C9" s="84" t="s">
        <v>795</v>
      </c>
      <c r="D9" s="75" t="s">
        <v>54</v>
      </c>
      <c r="E9" s="13">
        <v>44433</v>
      </c>
      <c r="F9" s="73" t="s">
        <v>1044</v>
      </c>
      <c r="G9" s="13">
        <v>44438</v>
      </c>
      <c r="H9" s="74" t="s">
        <v>1045</v>
      </c>
      <c r="I9" s="15">
        <v>50</v>
      </c>
      <c r="J9" s="15">
        <v>63</v>
      </c>
      <c r="K9" s="15">
        <v>20</v>
      </c>
      <c r="L9" s="15">
        <v>4</v>
      </c>
      <c r="M9" s="79">
        <v>15.75</v>
      </c>
      <c r="N9" s="69">
        <v>16</v>
      </c>
      <c r="O9" s="61">
        <v>3000</v>
      </c>
      <c r="P9" s="62">
        <f>Table224523689101112131415161718192021222423456723456891011[[#This Row],[PEMBULATAN]]*O9</f>
        <v>48000</v>
      </c>
    </row>
    <row r="10" spans="1:16" ht="30.75" customHeight="1" x14ac:dyDescent="0.2">
      <c r="A10" s="108"/>
      <c r="B10" s="72"/>
      <c r="C10" s="84" t="s">
        <v>796</v>
      </c>
      <c r="D10" s="75" t="s">
        <v>54</v>
      </c>
      <c r="E10" s="13">
        <v>44433</v>
      </c>
      <c r="F10" s="73" t="s">
        <v>1044</v>
      </c>
      <c r="G10" s="13">
        <v>44438</v>
      </c>
      <c r="H10" s="74" t="s">
        <v>1045</v>
      </c>
      <c r="I10" s="15">
        <v>50</v>
      </c>
      <c r="J10" s="15">
        <v>44</v>
      </c>
      <c r="K10" s="15">
        <v>27</v>
      </c>
      <c r="L10" s="15">
        <v>8</v>
      </c>
      <c r="M10" s="79">
        <v>14.85</v>
      </c>
      <c r="N10" s="69">
        <v>15</v>
      </c>
      <c r="O10" s="61">
        <v>3000</v>
      </c>
      <c r="P10" s="62">
        <f>Table224523689101112131415161718192021222423456723456891011[[#This Row],[PEMBULATAN]]*O10</f>
        <v>45000</v>
      </c>
    </row>
    <row r="11" spans="1:16" ht="30.75" customHeight="1" x14ac:dyDescent="0.2">
      <c r="A11" s="108"/>
      <c r="B11" s="72"/>
      <c r="C11" s="84" t="s">
        <v>797</v>
      </c>
      <c r="D11" s="75" t="s">
        <v>54</v>
      </c>
      <c r="E11" s="13">
        <v>44433</v>
      </c>
      <c r="F11" s="73" t="s">
        <v>1044</v>
      </c>
      <c r="G11" s="13">
        <v>44438</v>
      </c>
      <c r="H11" s="74" t="s">
        <v>1045</v>
      </c>
      <c r="I11" s="15">
        <v>60</v>
      </c>
      <c r="J11" s="15">
        <v>66</v>
      </c>
      <c r="K11" s="15">
        <v>20</v>
      </c>
      <c r="L11" s="15">
        <v>14</v>
      </c>
      <c r="M11" s="79">
        <v>19.8</v>
      </c>
      <c r="N11" s="69">
        <v>20</v>
      </c>
      <c r="O11" s="61">
        <v>3000</v>
      </c>
      <c r="P11" s="62">
        <f>Table224523689101112131415161718192021222423456723456891011[[#This Row],[PEMBULATAN]]*O11</f>
        <v>60000</v>
      </c>
    </row>
    <row r="12" spans="1:16" ht="30.75" customHeight="1" x14ac:dyDescent="0.2">
      <c r="A12" s="108"/>
      <c r="B12" s="72"/>
      <c r="C12" s="84" t="s">
        <v>798</v>
      </c>
      <c r="D12" s="75" t="s">
        <v>54</v>
      </c>
      <c r="E12" s="13">
        <v>44433</v>
      </c>
      <c r="F12" s="73" t="s">
        <v>1044</v>
      </c>
      <c r="G12" s="13">
        <v>44438</v>
      </c>
      <c r="H12" s="74" t="s">
        <v>1045</v>
      </c>
      <c r="I12" s="15">
        <v>81</v>
      </c>
      <c r="J12" s="15">
        <v>60</v>
      </c>
      <c r="K12" s="15">
        <v>32</v>
      </c>
      <c r="L12" s="15">
        <v>8</v>
      </c>
      <c r="M12" s="79">
        <v>38.880000000000003</v>
      </c>
      <c r="N12" s="69">
        <v>39</v>
      </c>
      <c r="O12" s="61">
        <v>3000</v>
      </c>
      <c r="P12" s="62">
        <f>Table224523689101112131415161718192021222423456723456891011[[#This Row],[PEMBULATAN]]*O12</f>
        <v>117000</v>
      </c>
    </row>
    <row r="13" spans="1:16" ht="30.75" customHeight="1" x14ac:dyDescent="0.2">
      <c r="A13" s="108"/>
      <c r="B13" s="72"/>
      <c r="C13" s="84" t="s">
        <v>799</v>
      </c>
      <c r="D13" s="75" t="s">
        <v>54</v>
      </c>
      <c r="E13" s="13">
        <v>44433</v>
      </c>
      <c r="F13" s="73" t="s">
        <v>1044</v>
      </c>
      <c r="G13" s="13">
        <v>44438</v>
      </c>
      <c r="H13" s="74" t="s">
        <v>1045</v>
      </c>
      <c r="I13" s="15">
        <v>100</v>
      </c>
      <c r="J13" s="15">
        <v>50</v>
      </c>
      <c r="K13" s="15">
        <v>30</v>
      </c>
      <c r="L13" s="15">
        <v>22</v>
      </c>
      <c r="M13" s="79">
        <v>37.5</v>
      </c>
      <c r="N13" s="69">
        <v>38</v>
      </c>
      <c r="O13" s="61">
        <v>3000</v>
      </c>
      <c r="P13" s="62">
        <f>Table224523689101112131415161718192021222423456723456891011[[#This Row],[PEMBULATAN]]*O13</f>
        <v>114000</v>
      </c>
    </row>
    <row r="14" spans="1:16" ht="30.75" customHeight="1" x14ac:dyDescent="0.2">
      <c r="A14" s="108"/>
      <c r="B14" s="72"/>
      <c r="C14" s="84" t="s">
        <v>800</v>
      </c>
      <c r="D14" s="75" t="s">
        <v>54</v>
      </c>
      <c r="E14" s="13">
        <v>44433</v>
      </c>
      <c r="F14" s="73" t="s">
        <v>1044</v>
      </c>
      <c r="G14" s="13">
        <v>44438</v>
      </c>
      <c r="H14" s="74" t="s">
        <v>1045</v>
      </c>
      <c r="I14" s="15">
        <v>76</v>
      </c>
      <c r="J14" s="15">
        <v>61</v>
      </c>
      <c r="K14" s="15">
        <v>36</v>
      </c>
      <c r="L14" s="15">
        <v>14</v>
      </c>
      <c r="M14" s="79">
        <v>41.723999999999997</v>
      </c>
      <c r="N14" s="69">
        <v>42</v>
      </c>
      <c r="O14" s="61">
        <v>3000</v>
      </c>
      <c r="P14" s="62">
        <f>Table224523689101112131415161718192021222423456723456891011[[#This Row],[PEMBULATAN]]*O14</f>
        <v>126000</v>
      </c>
    </row>
    <row r="15" spans="1:16" ht="30.75" customHeight="1" x14ac:dyDescent="0.2">
      <c r="A15" s="108"/>
      <c r="B15" s="72"/>
      <c r="C15" s="84" t="s">
        <v>801</v>
      </c>
      <c r="D15" s="75" t="s">
        <v>54</v>
      </c>
      <c r="E15" s="13">
        <v>44433</v>
      </c>
      <c r="F15" s="73" t="s">
        <v>1044</v>
      </c>
      <c r="G15" s="13">
        <v>44438</v>
      </c>
      <c r="H15" s="74" t="s">
        <v>1045</v>
      </c>
      <c r="I15" s="15">
        <v>82</v>
      </c>
      <c r="J15" s="15">
        <v>51</v>
      </c>
      <c r="K15" s="15">
        <v>33</v>
      </c>
      <c r="L15" s="15">
        <v>10</v>
      </c>
      <c r="M15" s="79">
        <v>34.5015</v>
      </c>
      <c r="N15" s="69">
        <v>35</v>
      </c>
      <c r="O15" s="61">
        <v>3000</v>
      </c>
      <c r="P15" s="62">
        <f>Table224523689101112131415161718192021222423456723456891011[[#This Row],[PEMBULATAN]]*O15</f>
        <v>105000</v>
      </c>
    </row>
    <row r="16" spans="1:16" ht="30.75" customHeight="1" x14ac:dyDescent="0.2">
      <c r="A16" s="108"/>
      <c r="B16" s="72"/>
      <c r="C16" s="84" t="s">
        <v>802</v>
      </c>
      <c r="D16" s="75" t="s">
        <v>54</v>
      </c>
      <c r="E16" s="13">
        <v>44433</v>
      </c>
      <c r="F16" s="73" t="s">
        <v>1044</v>
      </c>
      <c r="G16" s="13">
        <v>44438</v>
      </c>
      <c r="H16" s="74" t="s">
        <v>1045</v>
      </c>
      <c r="I16" s="15">
        <v>80</v>
      </c>
      <c r="J16" s="15">
        <v>41</v>
      </c>
      <c r="K16" s="15">
        <v>20</v>
      </c>
      <c r="L16" s="15">
        <v>13</v>
      </c>
      <c r="M16" s="79">
        <v>16.399999999999999</v>
      </c>
      <c r="N16" s="69">
        <v>16</v>
      </c>
      <c r="O16" s="61">
        <v>3000</v>
      </c>
      <c r="P16" s="62">
        <f>Table224523689101112131415161718192021222423456723456891011[[#This Row],[PEMBULATAN]]*O16</f>
        <v>48000</v>
      </c>
    </row>
    <row r="17" spans="1:16" ht="30.75" customHeight="1" x14ac:dyDescent="0.2">
      <c r="A17" s="108"/>
      <c r="B17" s="72"/>
      <c r="C17" s="84" t="s">
        <v>803</v>
      </c>
      <c r="D17" s="75" t="s">
        <v>54</v>
      </c>
      <c r="E17" s="13">
        <v>44433</v>
      </c>
      <c r="F17" s="73" t="s">
        <v>1044</v>
      </c>
      <c r="G17" s="13">
        <v>44438</v>
      </c>
      <c r="H17" s="74" t="s">
        <v>1045</v>
      </c>
      <c r="I17" s="15">
        <v>62</v>
      </c>
      <c r="J17" s="15">
        <v>42</v>
      </c>
      <c r="K17" s="15">
        <v>10</v>
      </c>
      <c r="L17" s="15">
        <v>5</v>
      </c>
      <c r="M17" s="79">
        <v>6.51</v>
      </c>
      <c r="N17" s="69">
        <v>7</v>
      </c>
      <c r="O17" s="61">
        <v>3000</v>
      </c>
      <c r="P17" s="62">
        <f>Table224523689101112131415161718192021222423456723456891011[[#This Row],[PEMBULATAN]]*O17</f>
        <v>21000</v>
      </c>
    </row>
    <row r="18" spans="1:16" ht="30.75" customHeight="1" x14ac:dyDescent="0.2">
      <c r="A18" s="108"/>
      <c r="B18" s="72"/>
      <c r="C18" s="84" t="s">
        <v>804</v>
      </c>
      <c r="D18" s="75" t="s">
        <v>54</v>
      </c>
      <c r="E18" s="13">
        <v>44433</v>
      </c>
      <c r="F18" s="73" t="s">
        <v>1044</v>
      </c>
      <c r="G18" s="13">
        <v>44438</v>
      </c>
      <c r="H18" s="74" t="s">
        <v>1045</v>
      </c>
      <c r="I18" s="15">
        <v>72</v>
      </c>
      <c r="J18" s="15">
        <v>51</v>
      </c>
      <c r="K18" s="15">
        <v>22</v>
      </c>
      <c r="L18" s="15">
        <v>18</v>
      </c>
      <c r="M18" s="79">
        <v>20.196000000000002</v>
      </c>
      <c r="N18" s="69">
        <v>20</v>
      </c>
      <c r="O18" s="61">
        <v>3000</v>
      </c>
      <c r="P18" s="62">
        <f>Table224523689101112131415161718192021222423456723456891011[[#This Row],[PEMBULATAN]]*O18</f>
        <v>60000</v>
      </c>
    </row>
    <row r="19" spans="1:16" ht="30.75" customHeight="1" x14ac:dyDescent="0.2">
      <c r="A19" s="108"/>
      <c r="B19" s="72"/>
      <c r="C19" s="84" t="s">
        <v>805</v>
      </c>
      <c r="D19" s="75" t="s">
        <v>54</v>
      </c>
      <c r="E19" s="13">
        <v>44433</v>
      </c>
      <c r="F19" s="73" t="s">
        <v>1044</v>
      </c>
      <c r="G19" s="13">
        <v>44438</v>
      </c>
      <c r="H19" s="74" t="s">
        <v>1045</v>
      </c>
      <c r="I19" s="15">
        <v>90</v>
      </c>
      <c r="J19" s="15">
        <v>45</v>
      </c>
      <c r="K19" s="15">
        <v>23</v>
      </c>
      <c r="L19" s="15">
        <v>11</v>
      </c>
      <c r="M19" s="79">
        <v>23.287500000000001</v>
      </c>
      <c r="N19" s="69">
        <v>23</v>
      </c>
      <c r="O19" s="61">
        <v>3000</v>
      </c>
      <c r="P19" s="62">
        <f>Table224523689101112131415161718192021222423456723456891011[[#This Row],[PEMBULATAN]]*O19</f>
        <v>69000</v>
      </c>
    </row>
    <row r="20" spans="1:16" ht="30.75" customHeight="1" x14ac:dyDescent="0.2">
      <c r="A20" s="108"/>
      <c r="B20" s="72"/>
      <c r="C20" s="84" t="s">
        <v>806</v>
      </c>
      <c r="D20" s="75" t="s">
        <v>54</v>
      </c>
      <c r="E20" s="13">
        <v>44433</v>
      </c>
      <c r="F20" s="73" t="s">
        <v>1044</v>
      </c>
      <c r="G20" s="13">
        <v>44438</v>
      </c>
      <c r="H20" s="74" t="s">
        <v>1045</v>
      </c>
      <c r="I20" s="15">
        <v>93</v>
      </c>
      <c r="J20" s="15">
        <v>61</v>
      </c>
      <c r="K20" s="15">
        <v>20</v>
      </c>
      <c r="L20" s="15">
        <v>1</v>
      </c>
      <c r="M20" s="79">
        <v>28.364999999999998</v>
      </c>
      <c r="N20" s="69">
        <v>28</v>
      </c>
      <c r="O20" s="61">
        <v>3000</v>
      </c>
      <c r="P20" s="62">
        <f>Table224523689101112131415161718192021222423456723456891011[[#This Row],[PEMBULATAN]]*O20</f>
        <v>84000</v>
      </c>
    </row>
    <row r="21" spans="1:16" ht="30.75" customHeight="1" x14ac:dyDescent="0.2">
      <c r="A21" s="108"/>
      <c r="B21" s="72"/>
      <c r="C21" s="84" t="s">
        <v>807</v>
      </c>
      <c r="D21" s="75" t="s">
        <v>54</v>
      </c>
      <c r="E21" s="13">
        <v>44433</v>
      </c>
      <c r="F21" s="73" t="s">
        <v>1044</v>
      </c>
      <c r="G21" s="13">
        <v>44438</v>
      </c>
      <c r="H21" s="74" t="s">
        <v>1045</v>
      </c>
      <c r="I21" s="15">
        <v>91</v>
      </c>
      <c r="J21" s="15">
        <v>61</v>
      </c>
      <c r="K21" s="15">
        <v>22</v>
      </c>
      <c r="L21" s="15">
        <v>13</v>
      </c>
      <c r="M21" s="79">
        <v>30.5305</v>
      </c>
      <c r="N21" s="69">
        <v>31</v>
      </c>
      <c r="O21" s="61">
        <v>3000</v>
      </c>
      <c r="P21" s="62">
        <f>Table224523689101112131415161718192021222423456723456891011[[#This Row],[PEMBULATAN]]*O21</f>
        <v>93000</v>
      </c>
    </row>
    <row r="22" spans="1:16" ht="30.75" customHeight="1" x14ac:dyDescent="0.2">
      <c r="A22" s="108"/>
      <c r="B22" s="72"/>
      <c r="C22" s="84" t="s">
        <v>808</v>
      </c>
      <c r="D22" s="75" t="s">
        <v>54</v>
      </c>
      <c r="E22" s="13">
        <v>44433</v>
      </c>
      <c r="F22" s="73" t="s">
        <v>1044</v>
      </c>
      <c r="G22" s="13">
        <v>44438</v>
      </c>
      <c r="H22" s="74" t="s">
        <v>1045</v>
      </c>
      <c r="I22" s="15">
        <v>90</v>
      </c>
      <c r="J22" s="15">
        <v>53</v>
      </c>
      <c r="K22" s="15">
        <v>21</v>
      </c>
      <c r="L22" s="15">
        <v>21</v>
      </c>
      <c r="M22" s="79">
        <v>25.0425</v>
      </c>
      <c r="N22" s="69">
        <v>25</v>
      </c>
      <c r="O22" s="61">
        <v>3000</v>
      </c>
      <c r="P22" s="62">
        <f>Table224523689101112131415161718192021222423456723456891011[[#This Row],[PEMBULATAN]]*O22</f>
        <v>75000</v>
      </c>
    </row>
    <row r="23" spans="1:16" ht="30.75" customHeight="1" x14ac:dyDescent="0.2">
      <c r="A23" s="108"/>
      <c r="B23" s="72"/>
      <c r="C23" s="84" t="s">
        <v>809</v>
      </c>
      <c r="D23" s="75" t="s">
        <v>54</v>
      </c>
      <c r="E23" s="13">
        <v>44433</v>
      </c>
      <c r="F23" s="73" t="s">
        <v>1044</v>
      </c>
      <c r="G23" s="13">
        <v>44438</v>
      </c>
      <c r="H23" s="74" t="s">
        <v>1045</v>
      </c>
      <c r="I23" s="15">
        <v>60</v>
      </c>
      <c r="J23" s="15">
        <v>40</v>
      </c>
      <c r="K23" s="15">
        <v>50</v>
      </c>
      <c r="L23" s="15">
        <v>17</v>
      </c>
      <c r="M23" s="79">
        <v>30</v>
      </c>
      <c r="N23" s="69">
        <v>30</v>
      </c>
      <c r="O23" s="61">
        <v>3000</v>
      </c>
      <c r="P23" s="62">
        <f>Table224523689101112131415161718192021222423456723456891011[[#This Row],[PEMBULATAN]]*O23</f>
        <v>90000</v>
      </c>
    </row>
    <row r="24" spans="1:16" ht="30.75" customHeight="1" x14ac:dyDescent="0.2">
      <c r="A24" s="108"/>
      <c r="B24" s="72"/>
      <c r="C24" s="84" t="s">
        <v>810</v>
      </c>
      <c r="D24" s="75" t="s">
        <v>54</v>
      </c>
      <c r="E24" s="13">
        <v>44433</v>
      </c>
      <c r="F24" s="73" t="s">
        <v>1044</v>
      </c>
      <c r="G24" s="13">
        <v>44438</v>
      </c>
      <c r="H24" s="74" t="s">
        <v>1045</v>
      </c>
      <c r="I24" s="15">
        <v>80</v>
      </c>
      <c r="J24" s="15">
        <v>27</v>
      </c>
      <c r="K24" s="15">
        <v>36</v>
      </c>
      <c r="L24" s="15">
        <v>5</v>
      </c>
      <c r="M24" s="79">
        <v>19.440000000000001</v>
      </c>
      <c r="N24" s="69">
        <v>19</v>
      </c>
      <c r="O24" s="61">
        <v>3000</v>
      </c>
      <c r="P24" s="62">
        <f>Table224523689101112131415161718192021222423456723456891011[[#This Row],[PEMBULATAN]]*O24</f>
        <v>57000</v>
      </c>
    </row>
    <row r="25" spans="1:16" ht="30.75" customHeight="1" x14ac:dyDescent="0.2">
      <c r="A25" s="108"/>
      <c r="B25" s="72"/>
      <c r="C25" s="84" t="s">
        <v>811</v>
      </c>
      <c r="D25" s="75" t="s">
        <v>54</v>
      </c>
      <c r="E25" s="13">
        <v>44433</v>
      </c>
      <c r="F25" s="73" t="s">
        <v>1044</v>
      </c>
      <c r="G25" s="13">
        <v>44438</v>
      </c>
      <c r="H25" s="74" t="s">
        <v>1045</v>
      </c>
      <c r="I25" s="15">
        <v>103</v>
      </c>
      <c r="J25" s="15">
        <v>2</v>
      </c>
      <c r="K25" s="15">
        <v>2</v>
      </c>
      <c r="L25" s="15">
        <v>2</v>
      </c>
      <c r="M25" s="79">
        <v>0.10299999999999999</v>
      </c>
      <c r="N25" s="69">
        <v>2</v>
      </c>
      <c r="O25" s="61">
        <v>3000</v>
      </c>
      <c r="P25" s="62">
        <f>Table224523689101112131415161718192021222423456723456891011[[#This Row],[PEMBULATAN]]*O25</f>
        <v>6000</v>
      </c>
    </row>
    <row r="26" spans="1:16" ht="30.75" customHeight="1" x14ac:dyDescent="0.2">
      <c r="A26" s="108"/>
      <c r="B26" s="72"/>
      <c r="C26" s="84" t="s">
        <v>812</v>
      </c>
      <c r="D26" s="75" t="s">
        <v>54</v>
      </c>
      <c r="E26" s="13">
        <v>44433</v>
      </c>
      <c r="F26" s="73" t="s">
        <v>1044</v>
      </c>
      <c r="G26" s="13">
        <v>44438</v>
      </c>
      <c r="H26" s="74" t="s">
        <v>1045</v>
      </c>
      <c r="I26" s="15">
        <v>105</v>
      </c>
      <c r="J26" s="15">
        <v>6</v>
      </c>
      <c r="K26" s="15">
        <v>6</v>
      </c>
      <c r="L26" s="15">
        <v>1</v>
      </c>
      <c r="M26" s="79">
        <v>0.94499999999999995</v>
      </c>
      <c r="N26" s="69">
        <v>1</v>
      </c>
      <c r="O26" s="61">
        <v>3000</v>
      </c>
      <c r="P26" s="62">
        <f>Table224523689101112131415161718192021222423456723456891011[[#This Row],[PEMBULATAN]]*O26</f>
        <v>3000</v>
      </c>
    </row>
    <row r="27" spans="1:16" ht="30.75" customHeight="1" x14ac:dyDescent="0.2">
      <c r="A27" s="108"/>
      <c r="B27" s="72"/>
      <c r="C27" s="84" t="s">
        <v>813</v>
      </c>
      <c r="D27" s="75" t="s">
        <v>54</v>
      </c>
      <c r="E27" s="13">
        <v>44433</v>
      </c>
      <c r="F27" s="73" t="s">
        <v>1044</v>
      </c>
      <c r="G27" s="13">
        <v>44438</v>
      </c>
      <c r="H27" s="74" t="s">
        <v>1045</v>
      </c>
      <c r="I27" s="15">
        <v>120</v>
      </c>
      <c r="J27" s="15">
        <v>6</v>
      </c>
      <c r="K27" s="15">
        <v>4</v>
      </c>
      <c r="L27" s="15">
        <v>1</v>
      </c>
      <c r="M27" s="79">
        <v>0.72</v>
      </c>
      <c r="N27" s="69">
        <v>1</v>
      </c>
      <c r="O27" s="61">
        <v>3000</v>
      </c>
      <c r="P27" s="62">
        <f>Table224523689101112131415161718192021222423456723456891011[[#This Row],[PEMBULATAN]]*O27</f>
        <v>3000</v>
      </c>
    </row>
    <row r="28" spans="1:16" ht="30.75" customHeight="1" x14ac:dyDescent="0.2">
      <c r="A28" s="108"/>
      <c r="B28" s="72"/>
      <c r="C28" s="84" t="s">
        <v>814</v>
      </c>
      <c r="D28" s="75" t="s">
        <v>54</v>
      </c>
      <c r="E28" s="13">
        <v>44433</v>
      </c>
      <c r="F28" s="73" t="s">
        <v>1044</v>
      </c>
      <c r="G28" s="13">
        <v>44438</v>
      </c>
      <c r="H28" s="74" t="s">
        <v>1045</v>
      </c>
      <c r="I28" s="15">
        <v>80</v>
      </c>
      <c r="J28" s="15">
        <v>6</v>
      </c>
      <c r="K28" s="15">
        <v>5</v>
      </c>
      <c r="L28" s="15">
        <v>1</v>
      </c>
      <c r="M28" s="79">
        <v>0.6</v>
      </c>
      <c r="N28" s="69">
        <v>1</v>
      </c>
      <c r="O28" s="61">
        <v>3000</v>
      </c>
      <c r="P28" s="62">
        <f>Table224523689101112131415161718192021222423456723456891011[[#This Row],[PEMBULATAN]]*O28</f>
        <v>3000</v>
      </c>
    </row>
    <row r="29" spans="1:16" ht="30.75" customHeight="1" x14ac:dyDescent="0.2">
      <c r="A29" s="108"/>
      <c r="B29" s="72"/>
      <c r="C29" s="84" t="s">
        <v>815</v>
      </c>
      <c r="D29" s="75" t="s">
        <v>54</v>
      </c>
      <c r="E29" s="13">
        <v>44433</v>
      </c>
      <c r="F29" s="73" t="s">
        <v>1044</v>
      </c>
      <c r="G29" s="13">
        <v>44438</v>
      </c>
      <c r="H29" s="74" t="s">
        <v>1045</v>
      </c>
      <c r="I29" s="15">
        <v>92</v>
      </c>
      <c r="J29" s="15">
        <v>53</v>
      </c>
      <c r="K29" s="15">
        <v>30</v>
      </c>
      <c r="L29" s="15">
        <v>7</v>
      </c>
      <c r="M29" s="79">
        <v>36.57</v>
      </c>
      <c r="N29" s="69">
        <v>37</v>
      </c>
      <c r="O29" s="61">
        <v>3000</v>
      </c>
      <c r="P29" s="62">
        <f>Table224523689101112131415161718192021222423456723456891011[[#This Row],[PEMBULATAN]]*O29</f>
        <v>111000</v>
      </c>
    </row>
    <row r="30" spans="1:16" ht="30.75" customHeight="1" x14ac:dyDescent="0.2">
      <c r="A30" s="108"/>
      <c r="B30" s="72"/>
      <c r="C30" s="84" t="s">
        <v>816</v>
      </c>
      <c r="D30" s="75" t="s">
        <v>54</v>
      </c>
      <c r="E30" s="13">
        <v>44433</v>
      </c>
      <c r="F30" s="73" t="s">
        <v>1044</v>
      </c>
      <c r="G30" s="13">
        <v>44438</v>
      </c>
      <c r="H30" s="74" t="s">
        <v>1045</v>
      </c>
      <c r="I30" s="15">
        <v>95</v>
      </c>
      <c r="J30" s="15">
        <v>53</v>
      </c>
      <c r="K30" s="15">
        <v>23</v>
      </c>
      <c r="L30" s="15">
        <v>12</v>
      </c>
      <c r="M30" s="79">
        <v>28.951250000000002</v>
      </c>
      <c r="N30" s="69">
        <v>29</v>
      </c>
      <c r="O30" s="61">
        <v>3000</v>
      </c>
      <c r="P30" s="62">
        <f>Table224523689101112131415161718192021222423456723456891011[[#This Row],[PEMBULATAN]]*O30</f>
        <v>87000</v>
      </c>
    </row>
    <row r="31" spans="1:16" ht="30.75" customHeight="1" x14ac:dyDescent="0.2">
      <c r="A31" s="108"/>
      <c r="B31" s="72"/>
      <c r="C31" s="84" t="s">
        <v>817</v>
      </c>
      <c r="D31" s="75" t="s">
        <v>54</v>
      </c>
      <c r="E31" s="13">
        <v>44433</v>
      </c>
      <c r="F31" s="73" t="s">
        <v>1044</v>
      </c>
      <c r="G31" s="13">
        <v>44438</v>
      </c>
      <c r="H31" s="74" t="s">
        <v>1045</v>
      </c>
      <c r="I31" s="15">
        <v>70</v>
      </c>
      <c r="J31" s="15">
        <v>53</v>
      </c>
      <c r="K31" s="15">
        <v>30</v>
      </c>
      <c r="L31" s="15">
        <v>11</v>
      </c>
      <c r="M31" s="79">
        <v>27.824999999999999</v>
      </c>
      <c r="N31" s="69">
        <v>28</v>
      </c>
      <c r="O31" s="61">
        <v>3000</v>
      </c>
      <c r="P31" s="62">
        <f>Table224523689101112131415161718192021222423456723456891011[[#This Row],[PEMBULATAN]]*O31</f>
        <v>84000</v>
      </c>
    </row>
    <row r="32" spans="1:16" ht="30.75" customHeight="1" x14ac:dyDescent="0.2">
      <c r="A32" s="108"/>
      <c r="B32" s="72"/>
      <c r="C32" s="84" t="s">
        <v>818</v>
      </c>
      <c r="D32" s="75" t="s">
        <v>54</v>
      </c>
      <c r="E32" s="13">
        <v>44433</v>
      </c>
      <c r="F32" s="73" t="s">
        <v>1044</v>
      </c>
      <c r="G32" s="13">
        <v>44438</v>
      </c>
      <c r="H32" s="74" t="s">
        <v>1045</v>
      </c>
      <c r="I32" s="15">
        <v>104</v>
      </c>
      <c r="J32" s="15">
        <v>61</v>
      </c>
      <c r="K32" s="15">
        <v>26</v>
      </c>
      <c r="L32" s="15">
        <v>25</v>
      </c>
      <c r="M32" s="79">
        <v>41.235999999999997</v>
      </c>
      <c r="N32" s="69">
        <v>41</v>
      </c>
      <c r="O32" s="61">
        <v>3000</v>
      </c>
      <c r="P32" s="62">
        <f>Table224523689101112131415161718192021222423456723456891011[[#This Row],[PEMBULATAN]]*O32</f>
        <v>123000</v>
      </c>
    </row>
    <row r="33" spans="1:16" ht="30.75" customHeight="1" x14ac:dyDescent="0.2">
      <c r="A33" s="108"/>
      <c r="B33" s="72"/>
      <c r="C33" s="84" t="s">
        <v>819</v>
      </c>
      <c r="D33" s="75" t="s">
        <v>54</v>
      </c>
      <c r="E33" s="13">
        <v>44433</v>
      </c>
      <c r="F33" s="73" t="s">
        <v>1044</v>
      </c>
      <c r="G33" s="13">
        <v>44438</v>
      </c>
      <c r="H33" s="74" t="s">
        <v>1045</v>
      </c>
      <c r="I33" s="15">
        <v>100</v>
      </c>
      <c r="J33" s="15">
        <v>52</v>
      </c>
      <c r="K33" s="15">
        <v>32</v>
      </c>
      <c r="L33" s="15">
        <v>20</v>
      </c>
      <c r="M33" s="79">
        <v>41.6</v>
      </c>
      <c r="N33" s="69">
        <v>42</v>
      </c>
      <c r="O33" s="61">
        <v>3000</v>
      </c>
      <c r="P33" s="62">
        <f>Table224523689101112131415161718192021222423456723456891011[[#This Row],[PEMBULATAN]]*O33</f>
        <v>126000</v>
      </c>
    </row>
    <row r="34" spans="1:16" ht="30.75" customHeight="1" x14ac:dyDescent="0.2">
      <c r="A34" s="108"/>
      <c r="B34" s="72"/>
      <c r="C34" s="84" t="s">
        <v>820</v>
      </c>
      <c r="D34" s="75" t="s">
        <v>54</v>
      </c>
      <c r="E34" s="13">
        <v>44433</v>
      </c>
      <c r="F34" s="73" t="s">
        <v>1044</v>
      </c>
      <c r="G34" s="13">
        <v>44438</v>
      </c>
      <c r="H34" s="74" t="s">
        <v>1045</v>
      </c>
      <c r="I34" s="15">
        <v>40</v>
      </c>
      <c r="J34" s="15">
        <v>30</v>
      </c>
      <c r="K34" s="15">
        <v>20</v>
      </c>
      <c r="L34" s="15">
        <v>4</v>
      </c>
      <c r="M34" s="79">
        <v>6</v>
      </c>
      <c r="N34" s="69">
        <v>6</v>
      </c>
      <c r="O34" s="61">
        <v>3000</v>
      </c>
      <c r="P34" s="62">
        <f>Table224523689101112131415161718192021222423456723456891011[[#This Row],[PEMBULATAN]]*O34</f>
        <v>18000</v>
      </c>
    </row>
    <row r="35" spans="1:16" ht="30.75" customHeight="1" x14ac:dyDescent="0.2">
      <c r="A35" s="108"/>
      <c r="B35" s="72"/>
      <c r="C35" s="84" t="s">
        <v>821</v>
      </c>
      <c r="D35" s="75" t="s">
        <v>54</v>
      </c>
      <c r="E35" s="13">
        <v>44433</v>
      </c>
      <c r="F35" s="73" t="s">
        <v>1044</v>
      </c>
      <c r="G35" s="13">
        <v>44438</v>
      </c>
      <c r="H35" s="74" t="s">
        <v>1045</v>
      </c>
      <c r="I35" s="15">
        <v>53</v>
      </c>
      <c r="J35" s="15">
        <v>48</v>
      </c>
      <c r="K35" s="15">
        <v>27</v>
      </c>
      <c r="L35" s="15">
        <v>10</v>
      </c>
      <c r="M35" s="79">
        <v>17.172000000000001</v>
      </c>
      <c r="N35" s="69">
        <v>17</v>
      </c>
      <c r="O35" s="61">
        <v>3000</v>
      </c>
      <c r="P35" s="62">
        <f>Table224523689101112131415161718192021222423456723456891011[[#This Row],[PEMBULATAN]]*O35</f>
        <v>51000</v>
      </c>
    </row>
    <row r="36" spans="1:16" ht="30.75" customHeight="1" x14ac:dyDescent="0.2">
      <c r="A36" s="108"/>
      <c r="B36" s="72"/>
      <c r="C36" s="84" t="s">
        <v>822</v>
      </c>
      <c r="D36" s="75" t="s">
        <v>54</v>
      </c>
      <c r="E36" s="13">
        <v>44433</v>
      </c>
      <c r="F36" s="73" t="s">
        <v>1044</v>
      </c>
      <c r="G36" s="13">
        <v>44438</v>
      </c>
      <c r="H36" s="74" t="s">
        <v>1045</v>
      </c>
      <c r="I36" s="15">
        <v>52</v>
      </c>
      <c r="J36" s="15">
        <v>40</v>
      </c>
      <c r="K36" s="15">
        <v>55</v>
      </c>
      <c r="L36" s="15">
        <v>7</v>
      </c>
      <c r="M36" s="79">
        <v>28.6</v>
      </c>
      <c r="N36" s="69">
        <v>29</v>
      </c>
      <c r="O36" s="61">
        <v>3000</v>
      </c>
      <c r="P36" s="62">
        <f>Table224523689101112131415161718192021222423456723456891011[[#This Row],[PEMBULATAN]]*O36</f>
        <v>87000</v>
      </c>
    </row>
    <row r="37" spans="1:16" ht="30.75" customHeight="1" x14ac:dyDescent="0.2">
      <c r="A37" s="108"/>
      <c r="B37" s="72"/>
      <c r="C37" s="84" t="s">
        <v>823</v>
      </c>
      <c r="D37" s="75" t="s">
        <v>54</v>
      </c>
      <c r="E37" s="13">
        <v>44433</v>
      </c>
      <c r="F37" s="73" t="s">
        <v>1044</v>
      </c>
      <c r="G37" s="13">
        <v>44438</v>
      </c>
      <c r="H37" s="74" t="s">
        <v>1045</v>
      </c>
      <c r="I37" s="15">
        <v>70</v>
      </c>
      <c r="J37" s="15">
        <v>53</v>
      </c>
      <c r="K37" s="15">
        <v>20</v>
      </c>
      <c r="L37" s="15">
        <v>7</v>
      </c>
      <c r="M37" s="79">
        <v>18.55</v>
      </c>
      <c r="N37" s="69">
        <v>19</v>
      </c>
      <c r="O37" s="61">
        <v>3000</v>
      </c>
      <c r="P37" s="62">
        <f>Table224523689101112131415161718192021222423456723456891011[[#This Row],[PEMBULATAN]]*O37</f>
        <v>57000</v>
      </c>
    </row>
    <row r="38" spans="1:16" ht="30.75" customHeight="1" x14ac:dyDescent="0.2">
      <c r="A38" s="108"/>
      <c r="B38" s="72"/>
      <c r="C38" s="84" t="s">
        <v>824</v>
      </c>
      <c r="D38" s="75" t="s">
        <v>54</v>
      </c>
      <c r="E38" s="13">
        <v>44433</v>
      </c>
      <c r="F38" s="73" t="s">
        <v>1044</v>
      </c>
      <c r="G38" s="13">
        <v>44438</v>
      </c>
      <c r="H38" s="74" t="s">
        <v>1045</v>
      </c>
      <c r="I38" s="15">
        <v>96</v>
      </c>
      <c r="J38" s="15">
        <v>51</v>
      </c>
      <c r="K38" s="15">
        <v>23</v>
      </c>
      <c r="L38" s="15">
        <v>20</v>
      </c>
      <c r="M38" s="79">
        <v>28.152000000000001</v>
      </c>
      <c r="N38" s="69">
        <v>28</v>
      </c>
      <c r="O38" s="61">
        <v>3000</v>
      </c>
      <c r="P38" s="62">
        <f>Table224523689101112131415161718192021222423456723456891011[[#This Row],[PEMBULATAN]]*O38</f>
        <v>84000</v>
      </c>
    </row>
    <row r="39" spans="1:16" ht="30.75" customHeight="1" x14ac:dyDescent="0.2">
      <c r="A39" s="108"/>
      <c r="B39" s="72"/>
      <c r="C39" s="84" t="s">
        <v>825</v>
      </c>
      <c r="D39" s="75" t="s">
        <v>54</v>
      </c>
      <c r="E39" s="13">
        <v>44433</v>
      </c>
      <c r="F39" s="73" t="s">
        <v>1044</v>
      </c>
      <c r="G39" s="13">
        <v>44438</v>
      </c>
      <c r="H39" s="74" t="s">
        <v>1045</v>
      </c>
      <c r="I39" s="15">
        <v>91</v>
      </c>
      <c r="J39" s="15">
        <v>41</v>
      </c>
      <c r="K39" s="15">
        <v>30</v>
      </c>
      <c r="L39" s="15">
        <v>19</v>
      </c>
      <c r="M39" s="79">
        <v>27.982500000000002</v>
      </c>
      <c r="N39" s="69">
        <v>28</v>
      </c>
      <c r="O39" s="61">
        <v>3000</v>
      </c>
      <c r="P39" s="62">
        <f>Table224523689101112131415161718192021222423456723456891011[[#This Row],[PEMBULATAN]]*O39</f>
        <v>84000</v>
      </c>
    </row>
    <row r="40" spans="1:16" ht="30.75" customHeight="1" x14ac:dyDescent="0.2">
      <c r="A40" s="108"/>
      <c r="B40" s="72"/>
      <c r="C40" s="84" t="s">
        <v>826</v>
      </c>
      <c r="D40" s="75" t="s">
        <v>54</v>
      </c>
      <c r="E40" s="13">
        <v>44433</v>
      </c>
      <c r="F40" s="73" t="s">
        <v>1044</v>
      </c>
      <c r="G40" s="13">
        <v>44438</v>
      </c>
      <c r="H40" s="74" t="s">
        <v>1045</v>
      </c>
      <c r="I40" s="15">
        <v>80</v>
      </c>
      <c r="J40" s="15">
        <v>51</v>
      </c>
      <c r="K40" s="15">
        <v>30</v>
      </c>
      <c r="L40" s="15">
        <v>10</v>
      </c>
      <c r="M40" s="79">
        <v>30.6</v>
      </c>
      <c r="N40" s="69">
        <v>31</v>
      </c>
      <c r="O40" s="61">
        <v>3000</v>
      </c>
      <c r="P40" s="62">
        <f>Table224523689101112131415161718192021222423456723456891011[[#This Row],[PEMBULATAN]]*O40</f>
        <v>93000</v>
      </c>
    </row>
    <row r="41" spans="1:16" ht="30.75" customHeight="1" x14ac:dyDescent="0.2">
      <c r="A41" s="108"/>
      <c r="B41" s="72"/>
      <c r="C41" s="84" t="s">
        <v>827</v>
      </c>
      <c r="D41" s="75" t="s">
        <v>54</v>
      </c>
      <c r="E41" s="13">
        <v>44433</v>
      </c>
      <c r="F41" s="73" t="s">
        <v>1044</v>
      </c>
      <c r="G41" s="13">
        <v>44438</v>
      </c>
      <c r="H41" s="74" t="s">
        <v>1045</v>
      </c>
      <c r="I41" s="15">
        <v>60</v>
      </c>
      <c r="J41" s="15">
        <v>31</v>
      </c>
      <c r="K41" s="15">
        <v>10</v>
      </c>
      <c r="L41" s="15">
        <v>2</v>
      </c>
      <c r="M41" s="79">
        <v>4.6500000000000004</v>
      </c>
      <c r="N41" s="69">
        <v>5</v>
      </c>
      <c r="O41" s="61">
        <v>3000</v>
      </c>
      <c r="P41" s="62">
        <f>Table224523689101112131415161718192021222423456723456891011[[#This Row],[PEMBULATAN]]*O41</f>
        <v>15000</v>
      </c>
    </row>
    <row r="42" spans="1:16" ht="30.75" customHeight="1" x14ac:dyDescent="0.2">
      <c r="A42" s="108"/>
      <c r="B42" s="72"/>
      <c r="C42" s="84" t="s">
        <v>828</v>
      </c>
      <c r="D42" s="75" t="s">
        <v>54</v>
      </c>
      <c r="E42" s="13">
        <v>44433</v>
      </c>
      <c r="F42" s="73" t="s">
        <v>1044</v>
      </c>
      <c r="G42" s="13">
        <v>44438</v>
      </c>
      <c r="H42" s="74" t="s">
        <v>1045</v>
      </c>
      <c r="I42" s="15">
        <v>80</v>
      </c>
      <c r="J42" s="15">
        <v>43</v>
      </c>
      <c r="K42" s="15">
        <v>28</v>
      </c>
      <c r="L42" s="15">
        <v>10</v>
      </c>
      <c r="M42" s="79">
        <v>24.08</v>
      </c>
      <c r="N42" s="69">
        <v>24</v>
      </c>
      <c r="O42" s="61">
        <v>3000</v>
      </c>
      <c r="P42" s="62">
        <f>Table224523689101112131415161718192021222423456723456891011[[#This Row],[PEMBULATAN]]*O42</f>
        <v>72000</v>
      </c>
    </row>
    <row r="43" spans="1:16" ht="30.75" customHeight="1" x14ac:dyDescent="0.2">
      <c r="A43" s="108"/>
      <c r="B43" s="72"/>
      <c r="C43" s="89" t="s">
        <v>829</v>
      </c>
      <c r="D43" s="90" t="s">
        <v>54</v>
      </c>
      <c r="E43" s="91">
        <v>44433</v>
      </c>
      <c r="F43" s="92" t="s">
        <v>1044</v>
      </c>
      <c r="G43" s="91">
        <v>44438</v>
      </c>
      <c r="H43" s="93" t="s">
        <v>1045</v>
      </c>
      <c r="I43" s="94">
        <v>110</v>
      </c>
      <c r="J43" s="94">
        <v>59</v>
      </c>
      <c r="K43" s="94">
        <v>23</v>
      </c>
      <c r="L43" s="94">
        <v>13</v>
      </c>
      <c r="M43" s="95">
        <v>37.317500000000003</v>
      </c>
      <c r="N43" s="96">
        <v>37</v>
      </c>
      <c r="O43" s="61">
        <v>3000</v>
      </c>
      <c r="P43" s="62">
        <f>Table224523689101112131415161718192021222423456723456891011[[#This Row],[PEMBULATAN]]*O43</f>
        <v>111000</v>
      </c>
    </row>
    <row r="44" spans="1:16" ht="30.75" customHeight="1" x14ac:dyDescent="0.2">
      <c r="A44" s="108"/>
      <c r="B44" s="72"/>
      <c r="C44" s="89" t="s">
        <v>830</v>
      </c>
      <c r="D44" s="90" t="s">
        <v>54</v>
      </c>
      <c r="E44" s="91">
        <v>44433</v>
      </c>
      <c r="F44" s="92" t="s">
        <v>1044</v>
      </c>
      <c r="G44" s="91">
        <v>44438</v>
      </c>
      <c r="H44" s="93" t="s">
        <v>1045</v>
      </c>
      <c r="I44" s="94">
        <v>100</v>
      </c>
      <c r="J44" s="94">
        <v>51</v>
      </c>
      <c r="K44" s="94">
        <v>30</v>
      </c>
      <c r="L44" s="94">
        <v>24</v>
      </c>
      <c r="M44" s="95">
        <v>38.25</v>
      </c>
      <c r="N44" s="96">
        <v>38</v>
      </c>
      <c r="O44" s="61">
        <v>3000</v>
      </c>
      <c r="P44" s="62">
        <f>Table224523689101112131415161718192021222423456723456891011[[#This Row],[PEMBULATAN]]*O44</f>
        <v>114000</v>
      </c>
    </row>
    <row r="45" spans="1:16" ht="30.75" customHeight="1" x14ac:dyDescent="0.2">
      <c r="A45" s="108"/>
      <c r="B45" s="72"/>
      <c r="C45" s="89" t="s">
        <v>831</v>
      </c>
      <c r="D45" s="90" t="s">
        <v>54</v>
      </c>
      <c r="E45" s="91">
        <v>44433</v>
      </c>
      <c r="F45" s="92" t="s">
        <v>1044</v>
      </c>
      <c r="G45" s="91">
        <v>44438</v>
      </c>
      <c r="H45" s="93" t="s">
        <v>1045</v>
      </c>
      <c r="I45" s="94">
        <v>110</v>
      </c>
      <c r="J45" s="94">
        <v>41</v>
      </c>
      <c r="K45" s="94">
        <v>1</v>
      </c>
      <c r="L45" s="94">
        <v>12</v>
      </c>
      <c r="M45" s="95">
        <v>1.1274999999999999</v>
      </c>
      <c r="N45" s="96">
        <v>12</v>
      </c>
      <c r="O45" s="61">
        <v>3000</v>
      </c>
      <c r="P45" s="62">
        <f>Table224523689101112131415161718192021222423456723456891011[[#This Row],[PEMBULATAN]]*O45</f>
        <v>36000</v>
      </c>
    </row>
    <row r="46" spans="1:16" ht="30.75" customHeight="1" x14ac:dyDescent="0.2">
      <c r="A46" s="108"/>
      <c r="B46" s="72"/>
      <c r="C46" s="89" t="s">
        <v>832</v>
      </c>
      <c r="D46" s="90" t="s">
        <v>54</v>
      </c>
      <c r="E46" s="91">
        <v>44433</v>
      </c>
      <c r="F46" s="92" t="s">
        <v>1044</v>
      </c>
      <c r="G46" s="91">
        <v>44438</v>
      </c>
      <c r="H46" s="93" t="s">
        <v>1045</v>
      </c>
      <c r="I46" s="94">
        <v>80</v>
      </c>
      <c r="J46" s="94">
        <v>53</v>
      </c>
      <c r="K46" s="94">
        <v>22</v>
      </c>
      <c r="L46" s="94">
        <v>16</v>
      </c>
      <c r="M46" s="95">
        <v>23.32</v>
      </c>
      <c r="N46" s="96">
        <v>23</v>
      </c>
      <c r="O46" s="61">
        <v>3000</v>
      </c>
      <c r="P46" s="62">
        <f>Table224523689101112131415161718192021222423456723456891011[[#This Row],[PEMBULATAN]]*O46</f>
        <v>69000</v>
      </c>
    </row>
    <row r="47" spans="1:16" ht="30.75" customHeight="1" x14ac:dyDescent="0.2">
      <c r="A47" s="108"/>
      <c r="B47" s="72"/>
      <c r="C47" s="89" t="s">
        <v>833</v>
      </c>
      <c r="D47" s="90" t="s">
        <v>54</v>
      </c>
      <c r="E47" s="91">
        <v>44433</v>
      </c>
      <c r="F47" s="92" t="s">
        <v>1044</v>
      </c>
      <c r="G47" s="91">
        <v>44438</v>
      </c>
      <c r="H47" s="93" t="s">
        <v>1045</v>
      </c>
      <c r="I47" s="94">
        <v>75</v>
      </c>
      <c r="J47" s="94">
        <v>50</v>
      </c>
      <c r="K47" s="94">
        <v>22</v>
      </c>
      <c r="L47" s="94">
        <v>10</v>
      </c>
      <c r="M47" s="95">
        <v>20.625</v>
      </c>
      <c r="N47" s="96">
        <v>21</v>
      </c>
      <c r="O47" s="61">
        <v>3000</v>
      </c>
      <c r="P47" s="62">
        <f>Table224523689101112131415161718192021222423456723456891011[[#This Row],[PEMBULATAN]]*O47</f>
        <v>63000</v>
      </c>
    </row>
    <row r="48" spans="1:16" ht="30.75" customHeight="1" x14ac:dyDescent="0.2">
      <c r="A48" s="108"/>
      <c r="B48" s="72"/>
      <c r="C48" s="89" t="s">
        <v>834</v>
      </c>
      <c r="D48" s="90" t="s">
        <v>54</v>
      </c>
      <c r="E48" s="91">
        <v>44433</v>
      </c>
      <c r="F48" s="92" t="s">
        <v>1044</v>
      </c>
      <c r="G48" s="91">
        <v>44438</v>
      </c>
      <c r="H48" s="93" t="s">
        <v>1045</v>
      </c>
      <c r="I48" s="94">
        <v>61</v>
      </c>
      <c r="J48" s="94">
        <v>47</v>
      </c>
      <c r="K48" s="94">
        <v>22</v>
      </c>
      <c r="L48" s="94">
        <v>4</v>
      </c>
      <c r="M48" s="95">
        <v>15.7685</v>
      </c>
      <c r="N48" s="96">
        <v>16</v>
      </c>
      <c r="O48" s="61">
        <v>3000</v>
      </c>
      <c r="P48" s="62">
        <f>Table224523689101112131415161718192021222423456723456891011[[#This Row],[PEMBULATAN]]*O48</f>
        <v>48000</v>
      </c>
    </row>
    <row r="49" spans="1:16" ht="30.75" customHeight="1" x14ac:dyDescent="0.2">
      <c r="A49" s="108"/>
      <c r="B49" s="72"/>
      <c r="C49" s="89" t="s">
        <v>835</v>
      </c>
      <c r="D49" s="90" t="s">
        <v>54</v>
      </c>
      <c r="E49" s="91">
        <v>44433</v>
      </c>
      <c r="F49" s="92" t="s">
        <v>1044</v>
      </c>
      <c r="G49" s="91">
        <v>44438</v>
      </c>
      <c r="H49" s="93" t="s">
        <v>1045</v>
      </c>
      <c r="I49" s="94">
        <v>80</v>
      </c>
      <c r="J49" s="94">
        <v>52</v>
      </c>
      <c r="K49" s="94">
        <v>20</v>
      </c>
      <c r="L49" s="94">
        <v>12</v>
      </c>
      <c r="M49" s="95">
        <v>20.8</v>
      </c>
      <c r="N49" s="96">
        <v>21</v>
      </c>
      <c r="O49" s="61">
        <v>3000</v>
      </c>
      <c r="P49" s="62">
        <f>Table224523689101112131415161718192021222423456723456891011[[#This Row],[PEMBULATAN]]*O49</f>
        <v>63000</v>
      </c>
    </row>
    <row r="50" spans="1:16" ht="30.75" customHeight="1" x14ac:dyDescent="0.2">
      <c r="A50" s="108"/>
      <c r="B50" s="72"/>
      <c r="C50" s="89" t="s">
        <v>836</v>
      </c>
      <c r="D50" s="90" t="s">
        <v>54</v>
      </c>
      <c r="E50" s="91">
        <v>44433</v>
      </c>
      <c r="F50" s="92" t="s">
        <v>1044</v>
      </c>
      <c r="G50" s="91">
        <v>44438</v>
      </c>
      <c r="H50" s="93" t="s">
        <v>1045</v>
      </c>
      <c r="I50" s="94">
        <v>102</v>
      </c>
      <c r="J50" s="94">
        <v>50</v>
      </c>
      <c r="K50" s="94">
        <v>36</v>
      </c>
      <c r="L50" s="94">
        <v>27</v>
      </c>
      <c r="M50" s="95">
        <v>45.9</v>
      </c>
      <c r="N50" s="96">
        <v>46</v>
      </c>
      <c r="O50" s="61">
        <v>3000</v>
      </c>
      <c r="P50" s="62">
        <f>Table224523689101112131415161718192021222423456723456891011[[#This Row],[PEMBULATAN]]*O50</f>
        <v>138000</v>
      </c>
    </row>
    <row r="51" spans="1:16" ht="30.75" customHeight="1" x14ac:dyDescent="0.2">
      <c r="A51" s="108"/>
      <c r="B51" s="72"/>
      <c r="C51" s="89" t="s">
        <v>837</v>
      </c>
      <c r="D51" s="90" t="s">
        <v>54</v>
      </c>
      <c r="E51" s="91">
        <v>44433</v>
      </c>
      <c r="F51" s="92" t="s">
        <v>1044</v>
      </c>
      <c r="G51" s="91">
        <v>44438</v>
      </c>
      <c r="H51" s="93" t="s">
        <v>1045</v>
      </c>
      <c r="I51" s="94">
        <v>102</v>
      </c>
      <c r="J51" s="94">
        <v>60</v>
      </c>
      <c r="K51" s="94">
        <v>23</v>
      </c>
      <c r="L51" s="94">
        <v>14</v>
      </c>
      <c r="M51" s="95">
        <v>35.19</v>
      </c>
      <c r="N51" s="96">
        <v>35</v>
      </c>
      <c r="O51" s="61">
        <v>3000</v>
      </c>
      <c r="P51" s="62">
        <f>Table224523689101112131415161718192021222423456723456891011[[#This Row],[PEMBULATAN]]*O51</f>
        <v>105000</v>
      </c>
    </row>
    <row r="52" spans="1:16" ht="30.75" customHeight="1" x14ac:dyDescent="0.2">
      <c r="A52" s="108"/>
      <c r="B52" s="72"/>
      <c r="C52" s="89" t="s">
        <v>838</v>
      </c>
      <c r="D52" s="90" t="s">
        <v>54</v>
      </c>
      <c r="E52" s="91">
        <v>44433</v>
      </c>
      <c r="F52" s="92" t="s">
        <v>1044</v>
      </c>
      <c r="G52" s="91">
        <v>44438</v>
      </c>
      <c r="H52" s="93" t="s">
        <v>1045</v>
      </c>
      <c r="I52" s="94">
        <v>102</v>
      </c>
      <c r="J52" s="94">
        <v>6</v>
      </c>
      <c r="K52" s="94">
        <v>6</v>
      </c>
      <c r="L52" s="94">
        <v>1</v>
      </c>
      <c r="M52" s="95">
        <v>0.91800000000000004</v>
      </c>
      <c r="N52" s="96">
        <v>1</v>
      </c>
      <c r="O52" s="61">
        <v>3000</v>
      </c>
      <c r="P52" s="62">
        <f>Table224523689101112131415161718192021222423456723456891011[[#This Row],[PEMBULATAN]]*O52</f>
        <v>3000</v>
      </c>
    </row>
    <row r="53" spans="1:16" ht="30.75" customHeight="1" x14ac:dyDescent="0.2">
      <c r="A53" s="108"/>
      <c r="B53" s="72"/>
      <c r="C53" s="89" t="s">
        <v>839</v>
      </c>
      <c r="D53" s="90" t="s">
        <v>54</v>
      </c>
      <c r="E53" s="91">
        <v>44433</v>
      </c>
      <c r="F53" s="92" t="s">
        <v>1044</v>
      </c>
      <c r="G53" s="91">
        <v>44438</v>
      </c>
      <c r="H53" s="93" t="s">
        <v>1045</v>
      </c>
      <c r="I53" s="94">
        <v>92</v>
      </c>
      <c r="J53" s="94">
        <v>43</v>
      </c>
      <c r="K53" s="94">
        <v>40</v>
      </c>
      <c r="L53" s="94">
        <v>18</v>
      </c>
      <c r="M53" s="95">
        <v>39.56</v>
      </c>
      <c r="N53" s="96">
        <v>40</v>
      </c>
      <c r="O53" s="61">
        <v>3000</v>
      </c>
      <c r="P53" s="62">
        <f>Table224523689101112131415161718192021222423456723456891011[[#This Row],[PEMBULATAN]]*O53</f>
        <v>120000</v>
      </c>
    </row>
    <row r="54" spans="1:16" ht="30.75" customHeight="1" x14ac:dyDescent="0.2">
      <c r="A54" s="108"/>
      <c r="B54" s="72"/>
      <c r="C54" s="89" t="s">
        <v>840</v>
      </c>
      <c r="D54" s="90" t="s">
        <v>54</v>
      </c>
      <c r="E54" s="91">
        <v>44433</v>
      </c>
      <c r="F54" s="92" t="s">
        <v>1044</v>
      </c>
      <c r="G54" s="91">
        <v>44438</v>
      </c>
      <c r="H54" s="93" t="s">
        <v>1045</v>
      </c>
      <c r="I54" s="94">
        <v>100</v>
      </c>
      <c r="J54" s="94">
        <v>58</v>
      </c>
      <c r="K54" s="94">
        <v>22</v>
      </c>
      <c r="L54" s="94">
        <v>4</v>
      </c>
      <c r="M54" s="95">
        <v>31.9</v>
      </c>
      <c r="N54" s="96">
        <v>32</v>
      </c>
      <c r="O54" s="61">
        <v>3000</v>
      </c>
      <c r="P54" s="62">
        <f>Table224523689101112131415161718192021222423456723456891011[[#This Row],[PEMBULATAN]]*O54</f>
        <v>96000</v>
      </c>
    </row>
    <row r="55" spans="1:16" ht="30.75" customHeight="1" x14ac:dyDescent="0.2">
      <c r="A55" s="108"/>
      <c r="B55" s="72"/>
      <c r="C55" s="89" t="s">
        <v>841</v>
      </c>
      <c r="D55" s="90" t="s">
        <v>54</v>
      </c>
      <c r="E55" s="91">
        <v>44433</v>
      </c>
      <c r="F55" s="92" t="s">
        <v>1044</v>
      </c>
      <c r="G55" s="91">
        <v>44438</v>
      </c>
      <c r="H55" s="93" t="s">
        <v>1045</v>
      </c>
      <c r="I55" s="94">
        <v>52</v>
      </c>
      <c r="J55" s="94">
        <v>22</v>
      </c>
      <c r="K55" s="94">
        <v>48</v>
      </c>
      <c r="L55" s="94">
        <v>1</v>
      </c>
      <c r="M55" s="95">
        <v>13.728</v>
      </c>
      <c r="N55" s="96">
        <v>14</v>
      </c>
      <c r="O55" s="61">
        <v>3000</v>
      </c>
      <c r="P55" s="62">
        <f>Table224523689101112131415161718192021222423456723456891011[[#This Row],[PEMBULATAN]]*O55</f>
        <v>42000</v>
      </c>
    </row>
    <row r="56" spans="1:16" ht="30.75" customHeight="1" x14ac:dyDescent="0.2">
      <c r="A56" s="108"/>
      <c r="B56" s="72"/>
      <c r="C56" s="89" t="s">
        <v>842</v>
      </c>
      <c r="D56" s="90" t="s">
        <v>54</v>
      </c>
      <c r="E56" s="91">
        <v>44433</v>
      </c>
      <c r="F56" s="92" t="s">
        <v>1044</v>
      </c>
      <c r="G56" s="91">
        <v>44438</v>
      </c>
      <c r="H56" s="93" t="s">
        <v>1045</v>
      </c>
      <c r="I56" s="94">
        <v>100</v>
      </c>
      <c r="J56" s="94">
        <v>53</v>
      </c>
      <c r="K56" s="94">
        <v>20</v>
      </c>
      <c r="L56" s="94">
        <v>12</v>
      </c>
      <c r="M56" s="95">
        <v>26.5</v>
      </c>
      <c r="N56" s="96">
        <v>27</v>
      </c>
      <c r="O56" s="61">
        <v>3000</v>
      </c>
      <c r="P56" s="62">
        <f>Table224523689101112131415161718192021222423456723456891011[[#This Row],[PEMBULATAN]]*O56</f>
        <v>81000</v>
      </c>
    </row>
    <row r="57" spans="1:16" ht="30.75" customHeight="1" x14ac:dyDescent="0.2">
      <c r="A57" s="108"/>
      <c r="B57" s="72"/>
      <c r="C57" s="89" t="s">
        <v>843</v>
      </c>
      <c r="D57" s="90" t="s">
        <v>54</v>
      </c>
      <c r="E57" s="91">
        <v>44433</v>
      </c>
      <c r="F57" s="92" t="s">
        <v>1044</v>
      </c>
      <c r="G57" s="91">
        <v>44438</v>
      </c>
      <c r="H57" s="93" t="s">
        <v>1045</v>
      </c>
      <c r="I57" s="94">
        <v>37</v>
      </c>
      <c r="J57" s="94">
        <v>30</v>
      </c>
      <c r="K57" s="94">
        <v>23</v>
      </c>
      <c r="L57" s="94">
        <v>5</v>
      </c>
      <c r="M57" s="95">
        <v>6.3825000000000003</v>
      </c>
      <c r="N57" s="96">
        <v>6</v>
      </c>
      <c r="O57" s="61">
        <v>3000</v>
      </c>
      <c r="P57" s="62">
        <f>Table224523689101112131415161718192021222423456723456891011[[#This Row],[PEMBULATAN]]*O57</f>
        <v>18000</v>
      </c>
    </row>
    <row r="58" spans="1:16" ht="30.75" customHeight="1" x14ac:dyDescent="0.2">
      <c r="A58" s="108"/>
      <c r="B58" s="72"/>
      <c r="C58" s="89" t="s">
        <v>844</v>
      </c>
      <c r="D58" s="90" t="s">
        <v>54</v>
      </c>
      <c r="E58" s="91">
        <v>44433</v>
      </c>
      <c r="F58" s="92" t="s">
        <v>1044</v>
      </c>
      <c r="G58" s="91">
        <v>44438</v>
      </c>
      <c r="H58" s="93" t="s">
        <v>1045</v>
      </c>
      <c r="I58" s="94">
        <v>95</v>
      </c>
      <c r="J58" s="94">
        <v>51</v>
      </c>
      <c r="K58" s="94">
        <v>24</v>
      </c>
      <c r="L58" s="94">
        <v>12</v>
      </c>
      <c r="M58" s="95">
        <v>29.07</v>
      </c>
      <c r="N58" s="96">
        <v>29</v>
      </c>
      <c r="O58" s="61">
        <v>3000</v>
      </c>
      <c r="P58" s="62">
        <f>Table224523689101112131415161718192021222423456723456891011[[#This Row],[PEMBULATAN]]*O58</f>
        <v>87000</v>
      </c>
    </row>
    <row r="59" spans="1:16" ht="30.75" customHeight="1" x14ac:dyDescent="0.2">
      <c r="A59" s="108"/>
      <c r="B59" s="72"/>
      <c r="C59" s="89" t="s">
        <v>845</v>
      </c>
      <c r="D59" s="90" t="s">
        <v>54</v>
      </c>
      <c r="E59" s="91">
        <v>44433</v>
      </c>
      <c r="F59" s="92" t="s">
        <v>1044</v>
      </c>
      <c r="G59" s="91">
        <v>44438</v>
      </c>
      <c r="H59" s="93" t="s">
        <v>1045</v>
      </c>
      <c r="I59" s="94">
        <v>100</v>
      </c>
      <c r="J59" s="94">
        <v>53</v>
      </c>
      <c r="K59" s="94">
        <v>12</v>
      </c>
      <c r="L59" s="94">
        <v>7</v>
      </c>
      <c r="M59" s="95">
        <v>15.9</v>
      </c>
      <c r="N59" s="96">
        <v>16</v>
      </c>
      <c r="O59" s="61">
        <v>3000</v>
      </c>
      <c r="P59" s="62">
        <f>Table224523689101112131415161718192021222423456723456891011[[#This Row],[PEMBULATAN]]*O59</f>
        <v>48000</v>
      </c>
    </row>
    <row r="60" spans="1:16" ht="30.75" customHeight="1" x14ac:dyDescent="0.2">
      <c r="A60" s="108"/>
      <c r="B60" s="72"/>
      <c r="C60" s="89" t="s">
        <v>846</v>
      </c>
      <c r="D60" s="90" t="s">
        <v>54</v>
      </c>
      <c r="E60" s="91">
        <v>44433</v>
      </c>
      <c r="F60" s="92" t="s">
        <v>1044</v>
      </c>
      <c r="G60" s="91">
        <v>44438</v>
      </c>
      <c r="H60" s="93" t="s">
        <v>1045</v>
      </c>
      <c r="I60" s="94">
        <v>94</v>
      </c>
      <c r="J60" s="94">
        <v>15</v>
      </c>
      <c r="K60" s="94">
        <v>10</v>
      </c>
      <c r="L60" s="94">
        <v>1</v>
      </c>
      <c r="M60" s="95">
        <v>3.5249999999999999</v>
      </c>
      <c r="N60" s="96">
        <v>4</v>
      </c>
      <c r="O60" s="61">
        <v>3000</v>
      </c>
      <c r="P60" s="62">
        <f>Table224523689101112131415161718192021222423456723456891011[[#This Row],[PEMBULATAN]]*O60</f>
        <v>12000</v>
      </c>
    </row>
    <row r="61" spans="1:16" ht="30.75" customHeight="1" x14ac:dyDescent="0.2">
      <c r="A61" s="108"/>
      <c r="B61" s="72"/>
      <c r="C61" s="89" t="s">
        <v>847</v>
      </c>
      <c r="D61" s="90" t="s">
        <v>54</v>
      </c>
      <c r="E61" s="91">
        <v>44433</v>
      </c>
      <c r="F61" s="92" t="s">
        <v>1044</v>
      </c>
      <c r="G61" s="91">
        <v>44438</v>
      </c>
      <c r="H61" s="93" t="s">
        <v>1045</v>
      </c>
      <c r="I61" s="94">
        <v>91</v>
      </c>
      <c r="J61" s="94">
        <v>51</v>
      </c>
      <c r="K61" s="94">
        <v>20</v>
      </c>
      <c r="L61" s="94">
        <v>10</v>
      </c>
      <c r="M61" s="95">
        <v>23.204999999999998</v>
      </c>
      <c r="N61" s="96">
        <v>23</v>
      </c>
      <c r="O61" s="61">
        <v>3000</v>
      </c>
      <c r="P61" s="62">
        <f>Table224523689101112131415161718192021222423456723456891011[[#This Row],[PEMBULATAN]]*O61</f>
        <v>69000</v>
      </c>
    </row>
    <row r="62" spans="1:16" ht="30.75" customHeight="1" x14ac:dyDescent="0.2">
      <c r="A62" s="108"/>
      <c r="B62" s="72"/>
      <c r="C62" s="89" t="s">
        <v>848</v>
      </c>
      <c r="D62" s="90" t="s">
        <v>54</v>
      </c>
      <c r="E62" s="91">
        <v>44433</v>
      </c>
      <c r="F62" s="92" t="s">
        <v>1044</v>
      </c>
      <c r="G62" s="91">
        <v>44438</v>
      </c>
      <c r="H62" s="93" t="s">
        <v>1045</v>
      </c>
      <c r="I62" s="94">
        <v>73</v>
      </c>
      <c r="J62" s="94">
        <v>51</v>
      </c>
      <c r="K62" s="94">
        <v>40</v>
      </c>
      <c r="L62" s="94">
        <v>5</v>
      </c>
      <c r="M62" s="95">
        <v>37.229999999999997</v>
      </c>
      <c r="N62" s="96">
        <v>37</v>
      </c>
      <c r="O62" s="61">
        <v>3000</v>
      </c>
      <c r="P62" s="62">
        <f>Table224523689101112131415161718192021222423456723456891011[[#This Row],[PEMBULATAN]]*O62</f>
        <v>111000</v>
      </c>
    </row>
    <row r="63" spans="1:16" ht="30.75" customHeight="1" x14ac:dyDescent="0.2">
      <c r="A63" s="108"/>
      <c r="B63" s="72"/>
      <c r="C63" s="89" t="s">
        <v>849</v>
      </c>
      <c r="D63" s="90" t="s">
        <v>54</v>
      </c>
      <c r="E63" s="91">
        <v>44433</v>
      </c>
      <c r="F63" s="92" t="s">
        <v>1044</v>
      </c>
      <c r="G63" s="91">
        <v>44438</v>
      </c>
      <c r="H63" s="93" t="s">
        <v>1045</v>
      </c>
      <c r="I63" s="94">
        <v>100</v>
      </c>
      <c r="J63" s="94">
        <v>58</v>
      </c>
      <c r="K63" s="94">
        <v>23</v>
      </c>
      <c r="L63" s="94">
        <v>26</v>
      </c>
      <c r="M63" s="95">
        <v>33.35</v>
      </c>
      <c r="N63" s="96">
        <v>33</v>
      </c>
      <c r="O63" s="61">
        <v>3000</v>
      </c>
      <c r="P63" s="62">
        <f>Table224523689101112131415161718192021222423456723456891011[[#This Row],[PEMBULATAN]]*O63</f>
        <v>99000</v>
      </c>
    </row>
    <row r="64" spans="1:16" ht="30.75" customHeight="1" x14ac:dyDescent="0.2">
      <c r="A64" s="108"/>
      <c r="B64" s="72"/>
      <c r="C64" s="89" t="s">
        <v>850</v>
      </c>
      <c r="D64" s="90" t="s">
        <v>54</v>
      </c>
      <c r="E64" s="91">
        <v>44433</v>
      </c>
      <c r="F64" s="92" t="s">
        <v>1044</v>
      </c>
      <c r="G64" s="91">
        <v>44438</v>
      </c>
      <c r="H64" s="93" t="s">
        <v>1045</v>
      </c>
      <c r="I64" s="94">
        <v>72</v>
      </c>
      <c r="J64" s="94">
        <v>27</v>
      </c>
      <c r="K64" s="94">
        <v>17</v>
      </c>
      <c r="L64" s="94">
        <v>1</v>
      </c>
      <c r="M64" s="95">
        <v>8.2620000000000005</v>
      </c>
      <c r="N64" s="96">
        <v>8</v>
      </c>
      <c r="O64" s="61">
        <v>3000</v>
      </c>
      <c r="P64" s="62">
        <f>Table224523689101112131415161718192021222423456723456891011[[#This Row],[PEMBULATAN]]*O64</f>
        <v>24000</v>
      </c>
    </row>
    <row r="65" spans="1:16" ht="30.75" customHeight="1" x14ac:dyDescent="0.2">
      <c r="A65" s="108"/>
      <c r="B65" s="72"/>
      <c r="C65" s="89" t="s">
        <v>851</v>
      </c>
      <c r="D65" s="90" t="s">
        <v>54</v>
      </c>
      <c r="E65" s="91">
        <v>44433</v>
      </c>
      <c r="F65" s="92" t="s">
        <v>1044</v>
      </c>
      <c r="G65" s="91">
        <v>44438</v>
      </c>
      <c r="H65" s="93" t="s">
        <v>1045</v>
      </c>
      <c r="I65" s="94">
        <v>65</v>
      </c>
      <c r="J65" s="94">
        <v>40</v>
      </c>
      <c r="K65" s="94">
        <v>7</v>
      </c>
      <c r="L65" s="94">
        <v>1</v>
      </c>
      <c r="M65" s="95">
        <v>4.55</v>
      </c>
      <c r="N65" s="96">
        <v>5</v>
      </c>
      <c r="O65" s="61">
        <v>3000</v>
      </c>
      <c r="P65" s="62">
        <f>Table224523689101112131415161718192021222423456723456891011[[#This Row],[PEMBULATAN]]*O65</f>
        <v>15000</v>
      </c>
    </row>
    <row r="66" spans="1:16" ht="30.75" customHeight="1" x14ac:dyDescent="0.2">
      <c r="A66" s="108"/>
      <c r="B66" s="72"/>
      <c r="C66" s="89" t="s">
        <v>852</v>
      </c>
      <c r="D66" s="90" t="s">
        <v>54</v>
      </c>
      <c r="E66" s="91">
        <v>44433</v>
      </c>
      <c r="F66" s="92" t="s">
        <v>1044</v>
      </c>
      <c r="G66" s="91">
        <v>44438</v>
      </c>
      <c r="H66" s="93" t="s">
        <v>1045</v>
      </c>
      <c r="I66" s="94">
        <v>48</v>
      </c>
      <c r="J66" s="94">
        <v>25</v>
      </c>
      <c r="K66" s="94">
        <v>22</v>
      </c>
      <c r="L66" s="94">
        <v>4</v>
      </c>
      <c r="M66" s="95">
        <v>6.6</v>
      </c>
      <c r="N66" s="96">
        <v>7</v>
      </c>
      <c r="O66" s="61">
        <v>3000</v>
      </c>
      <c r="P66" s="62">
        <f>Table224523689101112131415161718192021222423456723456891011[[#This Row],[PEMBULATAN]]*O66</f>
        <v>21000</v>
      </c>
    </row>
    <row r="67" spans="1:16" ht="30.75" customHeight="1" x14ac:dyDescent="0.2">
      <c r="A67" s="108"/>
      <c r="B67" s="72"/>
      <c r="C67" s="89" t="s">
        <v>853</v>
      </c>
      <c r="D67" s="90" t="s">
        <v>54</v>
      </c>
      <c r="E67" s="91">
        <v>44433</v>
      </c>
      <c r="F67" s="92" t="s">
        <v>1044</v>
      </c>
      <c r="G67" s="91">
        <v>44438</v>
      </c>
      <c r="H67" s="93" t="s">
        <v>1045</v>
      </c>
      <c r="I67" s="94">
        <v>93</v>
      </c>
      <c r="J67" s="94">
        <v>46</v>
      </c>
      <c r="K67" s="94">
        <v>33</v>
      </c>
      <c r="L67" s="94">
        <v>14</v>
      </c>
      <c r="M67" s="95">
        <v>35.293500000000002</v>
      </c>
      <c r="N67" s="96">
        <v>35</v>
      </c>
      <c r="O67" s="61">
        <v>3000</v>
      </c>
      <c r="P67" s="62">
        <f>Table224523689101112131415161718192021222423456723456891011[[#This Row],[PEMBULATAN]]*O67</f>
        <v>105000</v>
      </c>
    </row>
    <row r="68" spans="1:16" ht="30.75" customHeight="1" x14ac:dyDescent="0.2">
      <c r="A68" s="108"/>
      <c r="B68" s="72"/>
      <c r="C68" s="89" t="s">
        <v>854</v>
      </c>
      <c r="D68" s="90" t="s">
        <v>54</v>
      </c>
      <c r="E68" s="91">
        <v>44433</v>
      </c>
      <c r="F68" s="92" t="s">
        <v>1044</v>
      </c>
      <c r="G68" s="91">
        <v>44438</v>
      </c>
      <c r="H68" s="93" t="s">
        <v>1045</v>
      </c>
      <c r="I68" s="94">
        <v>80</v>
      </c>
      <c r="J68" s="94">
        <v>41</v>
      </c>
      <c r="K68" s="94">
        <v>20</v>
      </c>
      <c r="L68" s="94">
        <v>57</v>
      </c>
      <c r="M68" s="95">
        <v>16.399999999999999</v>
      </c>
      <c r="N68" s="96">
        <v>57</v>
      </c>
      <c r="O68" s="61">
        <v>3000</v>
      </c>
      <c r="P68" s="62">
        <f>Table224523689101112131415161718192021222423456723456891011[[#This Row],[PEMBULATAN]]*O68</f>
        <v>171000</v>
      </c>
    </row>
    <row r="69" spans="1:16" ht="30.75" customHeight="1" x14ac:dyDescent="0.2">
      <c r="A69" s="108"/>
      <c r="B69" s="72"/>
      <c r="C69" s="89" t="s">
        <v>855</v>
      </c>
      <c r="D69" s="90" t="s">
        <v>54</v>
      </c>
      <c r="E69" s="91">
        <v>44433</v>
      </c>
      <c r="F69" s="92" t="s">
        <v>1044</v>
      </c>
      <c r="G69" s="91">
        <v>44438</v>
      </c>
      <c r="H69" s="93" t="s">
        <v>1045</v>
      </c>
      <c r="I69" s="94">
        <v>55</v>
      </c>
      <c r="J69" s="94">
        <v>46</v>
      </c>
      <c r="K69" s="94">
        <v>16</v>
      </c>
      <c r="L69" s="94">
        <v>3</v>
      </c>
      <c r="M69" s="95">
        <v>10.119999999999999</v>
      </c>
      <c r="N69" s="96">
        <v>10</v>
      </c>
      <c r="O69" s="61">
        <v>3000</v>
      </c>
      <c r="P69" s="62">
        <f>Table224523689101112131415161718192021222423456723456891011[[#This Row],[PEMBULATAN]]*O69</f>
        <v>30000</v>
      </c>
    </row>
    <row r="70" spans="1:16" ht="30.75" customHeight="1" x14ac:dyDescent="0.2">
      <c r="A70" s="108"/>
      <c r="B70" s="72"/>
      <c r="C70" s="89" t="s">
        <v>856</v>
      </c>
      <c r="D70" s="90" t="s">
        <v>54</v>
      </c>
      <c r="E70" s="91">
        <v>44433</v>
      </c>
      <c r="F70" s="92" t="s">
        <v>1044</v>
      </c>
      <c r="G70" s="91">
        <v>44438</v>
      </c>
      <c r="H70" s="93" t="s">
        <v>1045</v>
      </c>
      <c r="I70" s="94">
        <v>60</v>
      </c>
      <c r="J70" s="94">
        <v>50</v>
      </c>
      <c r="K70" s="94">
        <v>21</v>
      </c>
      <c r="L70" s="94">
        <v>11</v>
      </c>
      <c r="M70" s="95">
        <v>15.75</v>
      </c>
      <c r="N70" s="96">
        <v>16</v>
      </c>
      <c r="O70" s="61">
        <v>3000</v>
      </c>
      <c r="P70" s="62">
        <f>Table224523689101112131415161718192021222423456723456891011[[#This Row],[PEMBULATAN]]*O70</f>
        <v>48000</v>
      </c>
    </row>
    <row r="71" spans="1:16" ht="30.75" customHeight="1" x14ac:dyDescent="0.2">
      <c r="A71" s="108"/>
      <c r="B71" s="72"/>
      <c r="C71" s="89" t="s">
        <v>857</v>
      </c>
      <c r="D71" s="90" t="s">
        <v>54</v>
      </c>
      <c r="E71" s="91">
        <v>44433</v>
      </c>
      <c r="F71" s="92" t="s">
        <v>1044</v>
      </c>
      <c r="G71" s="91">
        <v>44438</v>
      </c>
      <c r="H71" s="93" t="s">
        <v>1045</v>
      </c>
      <c r="I71" s="94">
        <v>34</v>
      </c>
      <c r="J71" s="94">
        <v>35</v>
      </c>
      <c r="K71" s="94">
        <v>25</v>
      </c>
      <c r="L71" s="94">
        <v>6</v>
      </c>
      <c r="M71" s="95">
        <v>7.4375</v>
      </c>
      <c r="N71" s="96">
        <v>7</v>
      </c>
      <c r="O71" s="61">
        <v>3000</v>
      </c>
      <c r="P71" s="62">
        <f>Table224523689101112131415161718192021222423456723456891011[[#This Row],[PEMBULATAN]]*O71</f>
        <v>21000</v>
      </c>
    </row>
    <row r="72" spans="1:16" ht="30.75" customHeight="1" x14ac:dyDescent="0.2">
      <c r="A72" s="108"/>
      <c r="B72" s="72"/>
      <c r="C72" s="89" t="s">
        <v>858</v>
      </c>
      <c r="D72" s="90" t="s">
        <v>54</v>
      </c>
      <c r="E72" s="91">
        <v>44433</v>
      </c>
      <c r="F72" s="92" t="s">
        <v>1044</v>
      </c>
      <c r="G72" s="91">
        <v>44438</v>
      </c>
      <c r="H72" s="93" t="s">
        <v>1045</v>
      </c>
      <c r="I72" s="94">
        <v>46</v>
      </c>
      <c r="J72" s="94">
        <v>33</v>
      </c>
      <c r="K72" s="94">
        <v>30</v>
      </c>
      <c r="L72" s="94">
        <v>10</v>
      </c>
      <c r="M72" s="95">
        <v>11.385</v>
      </c>
      <c r="N72" s="96">
        <v>11</v>
      </c>
      <c r="O72" s="61">
        <v>3000</v>
      </c>
      <c r="P72" s="62">
        <f>Table224523689101112131415161718192021222423456723456891011[[#This Row],[PEMBULATAN]]*O72</f>
        <v>33000</v>
      </c>
    </row>
    <row r="73" spans="1:16" ht="30.75" customHeight="1" x14ac:dyDescent="0.2">
      <c r="A73" s="108"/>
      <c r="B73" s="72"/>
      <c r="C73" s="89" t="s">
        <v>859</v>
      </c>
      <c r="D73" s="90" t="s">
        <v>54</v>
      </c>
      <c r="E73" s="91">
        <v>44433</v>
      </c>
      <c r="F73" s="92" t="s">
        <v>1044</v>
      </c>
      <c r="G73" s="91">
        <v>44438</v>
      </c>
      <c r="H73" s="93" t="s">
        <v>1045</v>
      </c>
      <c r="I73" s="94">
        <v>46</v>
      </c>
      <c r="J73" s="94">
        <v>20</v>
      </c>
      <c r="K73" s="94">
        <v>52</v>
      </c>
      <c r="L73" s="94">
        <v>12</v>
      </c>
      <c r="M73" s="95">
        <v>11.96</v>
      </c>
      <c r="N73" s="96">
        <v>12</v>
      </c>
      <c r="O73" s="61">
        <v>3000</v>
      </c>
      <c r="P73" s="62">
        <f>Table224523689101112131415161718192021222423456723456891011[[#This Row],[PEMBULATAN]]*O73</f>
        <v>36000</v>
      </c>
    </row>
    <row r="74" spans="1:16" ht="30.75" customHeight="1" x14ac:dyDescent="0.2">
      <c r="A74" s="108"/>
      <c r="B74" s="72"/>
      <c r="C74" s="89" t="s">
        <v>860</v>
      </c>
      <c r="D74" s="90" t="s">
        <v>54</v>
      </c>
      <c r="E74" s="91">
        <v>44433</v>
      </c>
      <c r="F74" s="92" t="s">
        <v>1044</v>
      </c>
      <c r="G74" s="91">
        <v>44438</v>
      </c>
      <c r="H74" s="93" t="s">
        <v>1045</v>
      </c>
      <c r="I74" s="94">
        <v>32</v>
      </c>
      <c r="J74" s="94">
        <v>30</v>
      </c>
      <c r="K74" s="94">
        <v>16</v>
      </c>
      <c r="L74" s="94">
        <v>5</v>
      </c>
      <c r="M74" s="95">
        <v>3.84</v>
      </c>
      <c r="N74" s="96">
        <v>5</v>
      </c>
      <c r="O74" s="61">
        <v>3000</v>
      </c>
      <c r="P74" s="62">
        <f>Table224523689101112131415161718192021222423456723456891011[[#This Row],[PEMBULATAN]]*O74</f>
        <v>15000</v>
      </c>
    </row>
    <row r="75" spans="1:16" ht="30.75" customHeight="1" x14ac:dyDescent="0.2">
      <c r="A75" s="108"/>
      <c r="B75" s="72"/>
      <c r="C75" s="89" t="s">
        <v>861</v>
      </c>
      <c r="D75" s="90" t="s">
        <v>54</v>
      </c>
      <c r="E75" s="91">
        <v>44433</v>
      </c>
      <c r="F75" s="92" t="s">
        <v>1044</v>
      </c>
      <c r="G75" s="91">
        <v>44438</v>
      </c>
      <c r="H75" s="93" t="s">
        <v>1045</v>
      </c>
      <c r="I75" s="94">
        <v>80</v>
      </c>
      <c r="J75" s="94">
        <v>16</v>
      </c>
      <c r="K75" s="94">
        <v>10</v>
      </c>
      <c r="L75" s="94">
        <v>1</v>
      </c>
      <c r="M75" s="95">
        <v>3.2</v>
      </c>
      <c r="N75" s="96">
        <v>3</v>
      </c>
      <c r="O75" s="61">
        <v>3000</v>
      </c>
      <c r="P75" s="62">
        <f>Table224523689101112131415161718192021222423456723456891011[[#This Row],[PEMBULATAN]]*O75</f>
        <v>9000</v>
      </c>
    </row>
    <row r="76" spans="1:16" ht="30.75" customHeight="1" x14ac:dyDescent="0.2">
      <c r="A76" s="108"/>
      <c r="B76" s="72"/>
      <c r="C76" s="89" t="s">
        <v>862</v>
      </c>
      <c r="D76" s="90" t="s">
        <v>54</v>
      </c>
      <c r="E76" s="91">
        <v>44433</v>
      </c>
      <c r="F76" s="92" t="s">
        <v>1044</v>
      </c>
      <c r="G76" s="91">
        <v>44438</v>
      </c>
      <c r="H76" s="93" t="s">
        <v>1045</v>
      </c>
      <c r="I76" s="94">
        <v>50</v>
      </c>
      <c r="J76" s="94">
        <v>40</v>
      </c>
      <c r="K76" s="94">
        <v>16</v>
      </c>
      <c r="L76" s="94">
        <v>3</v>
      </c>
      <c r="M76" s="95">
        <v>8</v>
      </c>
      <c r="N76" s="96">
        <v>8</v>
      </c>
      <c r="O76" s="61">
        <v>3000</v>
      </c>
      <c r="P76" s="62">
        <f>Table224523689101112131415161718192021222423456723456891011[[#This Row],[PEMBULATAN]]*O76</f>
        <v>24000</v>
      </c>
    </row>
    <row r="77" spans="1:16" ht="30.75" customHeight="1" x14ac:dyDescent="0.2">
      <c r="A77" s="108"/>
      <c r="B77" s="72"/>
      <c r="C77" s="89" t="s">
        <v>863</v>
      </c>
      <c r="D77" s="90" t="s">
        <v>54</v>
      </c>
      <c r="E77" s="91">
        <v>44433</v>
      </c>
      <c r="F77" s="92" t="s">
        <v>1044</v>
      </c>
      <c r="G77" s="91">
        <v>44438</v>
      </c>
      <c r="H77" s="93" t="s">
        <v>1045</v>
      </c>
      <c r="I77" s="94">
        <v>140</v>
      </c>
      <c r="J77" s="94">
        <v>30</v>
      </c>
      <c r="K77" s="94">
        <v>13</v>
      </c>
      <c r="L77" s="94">
        <v>5</v>
      </c>
      <c r="M77" s="95">
        <v>13.65</v>
      </c>
      <c r="N77" s="96">
        <v>14</v>
      </c>
      <c r="O77" s="61">
        <v>3000</v>
      </c>
      <c r="P77" s="62">
        <f>Table224523689101112131415161718192021222423456723456891011[[#This Row],[PEMBULATAN]]*O77</f>
        <v>42000</v>
      </c>
    </row>
    <row r="78" spans="1:16" ht="30.75" customHeight="1" x14ac:dyDescent="0.2">
      <c r="A78" s="108"/>
      <c r="B78" s="72"/>
      <c r="C78" s="89" t="s">
        <v>864</v>
      </c>
      <c r="D78" s="90" t="s">
        <v>54</v>
      </c>
      <c r="E78" s="91">
        <v>44433</v>
      </c>
      <c r="F78" s="92" t="s">
        <v>1044</v>
      </c>
      <c r="G78" s="91">
        <v>44438</v>
      </c>
      <c r="H78" s="93" t="s">
        <v>1045</v>
      </c>
      <c r="I78" s="94">
        <v>86</v>
      </c>
      <c r="J78" s="94">
        <v>20</v>
      </c>
      <c r="K78" s="94">
        <v>5</v>
      </c>
      <c r="L78" s="94">
        <v>1</v>
      </c>
      <c r="M78" s="95">
        <v>2.15</v>
      </c>
      <c r="N78" s="96">
        <v>2</v>
      </c>
      <c r="O78" s="61">
        <v>3000</v>
      </c>
      <c r="P78" s="62">
        <f>Table224523689101112131415161718192021222423456723456891011[[#This Row],[PEMBULATAN]]*O78</f>
        <v>6000</v>
      </c>
    </row>
    <row r="79" spans="1:16" ht="30.75" customHeight="1" x14ac:dyDescent="0.2">
      <c r="A79" s="108"/>
      <c r="B79" s="72"/>
      <c r="C79" s="89" t="s">
        <v>865</v>
      </c>
      <c r="D79" s="90" t="s">
        <v>54</v>
      </c>
      <c r="E79" s="91">
        <v>44433</v>
      </c>
      <c r="F79" s="92" t="s">
        <v>1044</v>
      </c>
      <c r="G79" s="91">
        <v>44438</v>
      </c>
      <c r="H79" s="93" t="s">
        <v>1045</v>
      </c>
      <c r="I79" s="94">
        <v>103</v>
      </c>
      <c r="J79" s="94">
        <v>6</v>
      </c>
      <c r="K79" s="94">
        <v>6</v>
      </c>
      <c r="L79" s="94">
        <v>1</v>
      </c>
      <c r="M79" s="95">
        <v>0.92700000000000005</v>
      </c>
      <c r="N79" s="96">
        <v>1</v>
      </c>
      <c r="O79" s="61">
        <v>3000</v>
      </c>
      <c r="P79" s="62">
        <f>Table224523689101112131415161718192021222423456723456891011[[#This Row],[PEMBULATAN]]*O79</f>
        <v>3000</v>
      </c>
    </row>
    <row r="80" spans="1:16" ht="30.75" customHeight="1" x14ac:dyDescent="0.2">
      <c r="A80" s="108"/>
      <c r="B80" s="72"/>
      <c r="C80" s="89" t="s">
        <v>866</v>
      </c>
      <c r="D80" s="90" t="s">
        <v>54</v>
      </c>
      <c r="E80" s="91">
        <v>44433</v>
      </c>
      <c r="F80" s="92" t="s">
        <v>1044</v>
      </c>
      <c r="G80" s="91">
        <v>44438</v>
      </c>
      <c r="H80" s="93" t="s">
        <v>1045</v>
      </c>
      <c r="I80" s="94">
        <v>92</v>
      </c>
      <c r="J80" s="94">
        <v>25</v>
      </c>
      <c r="K80" s="94">
        <v>25</v>
      </c>
      <c r="L80" s="94">
        <v>1</v>
      </c>
      <c r="M80" s="95">
        <v>14.375</v>
      </c>
      <c r="N80" s="96">
        <v>14</v>
      </c>
      <c r="O80" s="61">
        <v>3000</v>
      </c>
      <c r="P80" s="62">
        <f>Table224523689101112131415161718192021222423456723456891011[[#This Row],[PEMBULATAN]]*O80</f>
        <v>42000</v>
      </c>
    </row>
    <row r="81" spans="1:16" ht="30.75" customHeight="1" x14ac:dyDescent="0.2">
      <c r="A81" s="108"/>
      <c r="B81" s="72"/>
      <c r="C81" s="89" t="s">
        <v>867</v>
      </c>
      <c r="D81" s="90" t="s">
        <v>54</v>
      </c>
      <c r="E81" s="91">
        <v>44433</v>
      </c>
      <c r="F81" s="92" t="s">
        <v>1044</v>
      </c>
      <c r="G81" s="91">
        <v>44438</v>
      </c>
      <c r="H81" s="93" t="s">
        <v>1045</v>
      </c>
      <c r="I81" s="94">
        <v>34</v>
      </c>
      <c r="J81" s="94">
        <v>40</v>
      </c>
      <c r="K81" s="94">
        <v>20</v>
      </c>
      <c r="L81" s="94">
        <v>5</v>
      </c>
      <c r="M81" s="95">
        <v>6.8</v>
      </c>
      <c r="N81" s="96">
        <v>7</v>
      </c>
      <c r="O81" s="61">
        <v>3000</v>
      </c>
      <c r="P81" s="62">
        <f>Table224523689101112131415161718192021222423456723456891011[[#This Row],[PEMBULATAN]]*O81</f>
        <v>21000</v>
      </c>
    </row>
    <row r="82" spans="1:16" ht="30.75" customHeight="1" x14ac:dyDescent="0.2">
      <c r="A82" s="108"/>
      <c r="B82" s="72"/>
      <c r="C82" s="89" t="s">
        <v>868</v>
      </c>
      <c r="D82" s="90" t="s">
        <v>54</v>
      </c>
      <c r="E82" s="91">
        <v>44433</v>
      </c>
      <c r="F82" s="92" t="s">
        <v>1044</v>
      </c>
      <c r="G82" s="91">
        <v>44438</v>
      </c>
      <c r="H82" s="93" t="s">
        <v>1045</v>
      </c>
      <c r="I82" s="94">
        <v>70</v>
      </c>
      <c r="J82" s="94">
        <v>60</v>
      </c>
      <c r="K82" s="94">
        <v>30</v>
      </c>
      <c r="L82" s="94">
        <v>12</v>
      </c>
      <c r="M82" s="95">
        <v>31.5</v>
      </c>
      <c r="N82" s="96">
        <v>32</v>
      </c>
      <c r="O82" s="61">
        <v>3000</v>
      </c>
      <c r="P82" s="62">
        <f>Table224523689101112131415161718192021222423456723456891011[[#This Row],[PEMBULATAN]]*O82</f>
        <v>96000</v>
      </c>
    </row>
    <row r="83" spans="1:16" ht="30.75" customHeight="1" x14ac:dyDescent="0.2">
      <c r="A83" s="108"/>
      <c r="B83" s="72"/>
      <c r="C83" s="89" t="s">
        <v>869</v>
      </c>
      <c r="D83" s="90" t="s">
        <v>54</v>
      </c>
      <c r="E83" s="91">
        <v>44433</v>
      </c>
      <c r="F83" s="92" t="s">
        <v>1044</v>
      </c>
      <c r="G83" s="91">
        <v>44438</v>
      </c>
      <c r="H83" s="93" t="s">
        <v>1045</v>
      </c>
      <c r="I83" s="94">
        <v>60</v>
      </c>
      <c r="J83" s="94">
        <v>50</v>
      </c>
      <c r="K83" s="94">
        <v>20</v>
      </c>
      <c r="L83" s="94">
        <v>9</v>
      </c>
      <c r="M83" s="95">
        <v>15</v>
      </c>
      <c r="N83" s="96">
        <v>15</v>
      </c>
      <c r="O83" s="61">
        <v>3000</v>
      </c>
      <c r="P83" s="62">
        <f>Table224523689101112131415161718192021222423456723456891011[[#This Row],[PEMBULATAN]]*O83</f>
        <v>45000</v>
      </c>
    </row>
    <row r="84" spans="1:16" ht="30.75" customHeight="1" x14ac:dyDescent="0.2">
      <c r="A84" s="108"/>
      <c r="B84" s="72"/>
      <c r="C84" s="89" t="s">
        <v>870</v>
      </c>
      <c r="D84" s="90" t="s">
        <v>54</v>
      </c>
      <c r="E84" s="91">
        <v>44433</v>
      </c>
      <c r="F84" s="92" t="s">
        <v>1044</v>
      </c>
      <c r="G84" s="91">
        <v>44438</v>
      </c>
      <c r="H84" s="93" t="s">
        <v>1045</v>
      </c>
      <c r="I84" s="94">
        <v>61</v>
      </c>
      <c r="J84" s="94">
        <v>43</v>
      </c>
      <c r="K84" s="94">
        <v>51</v>
      </c>
      <c r="L84" s="94">
        <v>30</v>
      </c>
      <c r="M84" s="95">
        <v>33.443249999999999</v>
      </c>
      <c r="N84" s="96">
        <v>33</v>
      </c>
      <c r="O84" s="61">
        <v>3000</v>
      </c>
      <c r="P84" s="62">
        <f>Table224523689101112131415161718192021222423456723456891011[[#This Row],[PEMBULATAN]]*O84</f>
        <v>99000</v>
      </c>
    </row>
    <row r="85" spans="1:16" ht="30.75" customHeight="1" x14ac:dyDescent="0.2">
      <c r="A85" s="108"/>
      <c r="B85" s="72"/>
      <c r="C85" s="89" t="s">
        <v>871</v>
      </c>
      <c r="D85" s="90" t="s">
        <v>54</v>
      </c>
      <c r="E85" s="91">
        <v>44433</v>
      </c>
      <c r="F85" s="92" t="s">
        <v>1044</v>
      </c>
      <c r="G85" s="91">
        <v>44438</v>
      </c>
      <c r="H85" s="93" t="s">
        <v>1045</v>
      </c>
      <c r="I85" s="94">
        <v>90</v>
      </c>
      <c r="J85" s="94">
        <v>50</v>
      </c>
      <c r="K85" s="94">
        <v>10</v>
      </c>
      <c r="L85" s="94">
        <v>15</v>
      </c>
      <c r="M85" s="95">
        <v>11.25</v>
      </c>
      <c r="N85" s="96">
        <v>15</v>
      </c>
      <c r="O85" s="61">
        <v>3000</v>
      </c>
      <c r="P85" s="62">
        <f>Table224523689101112131415161718192021222423456723456891011[[#This Row],[PEMBULATAN]]*O85</f>
        <v>45000</v>
      </c>
    </row>
    <row r="86" spans="1:16" ht="30.75" customHeight="1" x14ac:dyDescent="0.2">
      <c r="A86" s="108"/>
      <c r="B86" s="72"/>
      <c r="C86" s="89" t="s">
        <v>872</v>
      </c>
      <c r="D86" s="90" t="s">
        <v>54</v>
      </c>
      <c r="E86" s="91">
        <v>44433</v>
      </c>
      <c r="F86" s="92" t="s">
        <v>1044</v>
      </c>
      <c r="G86" s="91">
        <v>44438</v>
      </c>
      <c r="H86" s="93" t="s">
        <v>1045</v>
      </c>
      <c r="I86" s="94">
        <v>80</v>
      </c>
      <c r="J86" s="94">
        <v>51</v>
      </c>
      <c r="K86" s="94">
        <v>22</v>
      </c>
      <c r="L86" s="94">
        <v>11</v>
      </c>
      <c r="M86" s="95">
        <v>22.44</v>
      </c>
      <c r="N86" s="96">
        <v>22</v>
      </c>
      <c r="O86" s="61">
        <v>3000</v>
      </c>
      <c r="P86" s="62">
        <f>Table224523689101112131415161718192021222423456723456891011[[#This Row],[PEMBULATAN]]*O86</f>
        <v>66000</v>
      </c>
    </row>
    <row r="87" spans="1:16" ht="30.75" customHeight="1" x14ac:dyDescent="0.2">
      <c r="A87" s="108"/>
      <c r="B87" s="72"/>
      <c r="C87" s="89" t="s">
        <v>873</v>
      </c>
      <c r="D87" s="90" t="s">
        <v>54</v>
      </c>
      <c r="E87" s="91">
        <v>44433</v>
      </c>
      <c r="F87" s="92" t="s">
        <v>1044</v>
      </c>
      <c r="G87" s="91">
        <v>44438</v>
      </c>
      <c r="H87" s="93" t="s">
        <v>1045</v>
      </c>
      <c r="I87" s="94">
        <v>110</v>
      </c>
      <c r="J87" s="94">
        <v>60</v>
      </c>
      <c r="K87" s="94">
        <v>25</v>
      </c>
      <c r="L87" s="94">
        <v>28</v>
      </c>
      <c r="M87" s="95">
        <v>41.25</v>
      </c>
      <c r="N87" s="96">
        <v>41</v>
      </c>
      <c r="O87" s="61">
        <v>3000</v>
      </c>
      <c r="P87" s="62">
        <f>Table224523689101112131415161718192021222423456723456891011[[#This Row],[PEMBULATAN]]*O87</f>
        <v>123000</v>
      </c>
    </row>
    <row r="88" spans="1:16" ht="30.75" customHeight="1" x14ac:dyDescent="0.2">
      <c r="A88" s="108"/>
      <c r="B88" s="72"/>
      <c r="C88" s="89" t="s">
        <v>874</v>
      </c>
      <c r="D88" s="90" t="s">
        <v>54</v>
      </c>
      <c r="E88" s="91">
        <v>44433</v>
      </c>
      <c r="F88" s="92" t="s">
        <v>1044</v>
      </c>
      <c r="G88" s="91">
        <v>44438</v>
      </c>
      <c r="H88" s="93" t="s">
        <v>1045</v>
      </c>
      <c r="I88" s="94">
        <v>80</v>
      </c>
      <c r="J88" s="94">
        <v>60</v>
      </c>
      <c r="K88" s="94">
        <v>20</v>
      </c>
      <c r="L88" s="94">
        <v>12</v>
      </c>
      <c r="M88" s="95">
        <v>24</v>
      </c>
      <c r="N88" s="96">
        <v>24</v>
      </c>
      <c r="O88" s="61">
        <v>3000</v>
      </c>
      <c r="P88" s="62">
        <f>Table224523689101112131415161718192021222423456723456891011[[#This Row],[PEMBULATAN]]*O88</f>
        <v>72000</v>
      </c>
    </row>
    <row r="89" spans="1:16" ht="30.75" customHeight="1" x14ac:dyDescent="0.2">
      <c r="A89" s="108"/>
      <c r="B89" s="72"/>
      <c r="C89" s="89" t="s">
        <v>875</v>
      </c>
      <c r="D89" s="90" t="s">
        <v>54</v>
      </c>
      <c r="E89" s="91">
        <v>44433</v>
      </c>
      <c r="F89" s="92" t="s">
        <v>1044</v>
      </c>
      <c r="G89" s="91">
        <v>44438</v>
      </c>
      <c r="H89" s="93" t="s">
        <v>1045</v>
      </c>
      <c r="I89" s="94">
        <v>80</v>
      </c>
      <c r="J89" s="94">
        <v>51</v>
      </c>
      <c r="K89" s="94">
        <v>18</v>
      </c>
      <c r="L89" s="94">
        <v>10</v>
      </c>
      <c r="M89" s="95">
        <v>18.36</v>
      </c>
      <c r="N89" s="96">
        <v>18</v>
      </c>
      <c r="O89" s="61">
        <v>3000</v>
      </c>
      <c r="P89" s="62">
        <f>Table224523689101112131415161718192021222423456723456891011[[#This Row],[PEMBULATAN]]*O89</f>
        <v>54000</v>
      </c>
    </row>
    <row r="90" spans="1:16" ht="30.75" customHeight="1" x14ac:dyDescent="0.2">
      <c r="A90" s="108"/>
      <c r="B90" s="72"/>
      <c r="C90" s="89" t="s">
        <v>876</v>
      </c>
      <c r="D90" s="90" t="s">
        <v>54</v>
      </c>
      <c r="E90" s="91">
        <v>44433</v>
      </c>
      <c r="F90" s="92" t="s">
        <v>1044</v>
      </c>
      <c r="G90" s="91">
        <v>44438</v>
      </c>
      <c r="H90" s="93" t="s">
        <v>1045</v>
      </c>
      <c r="I90" s="94">
        <v>80</v>
      </c>
      <c r="J90" s="94">
        <v>60</v>
      </c>
      <c r="K90" s="94">
        <v>20</v>
      </c>
      <c r="L90" s="94">
        <v>15</v>
      </c>
      <c r="M90" s="95">
        <v>24</v>
      </c>
      <c r="N90" s="96">
        <v>24</v>
      </c>
      <c r="O90" s="61">
        <v>3000</v>
      </c>
      <c r="P90" s="62">
        <f>Table224523689101112131415161718192021222423456723456891011[[#This Row],[PEMBULATAN]]*O90</f>
        <v>72000</v>
      </c>
    </row>
    <row r="91" spans="1:16" ht="30.75" customHeight="1" x14ac:dyDescent="0.2">
      <c r="A91" s="108"/>
      <c r="B91" s="72"/>
      <c r="C91" s="89" t="s">
        <v>877</v>
      </c>
      <c r="D91" s="90" t="s">
        <v>54</v>
      </c>
      <c r="E91" s="91">
        <v>44433</v>
      </c>
      <c r="F91" s="92" t="s">
        <v>1044</v>
      </c>
      <c r="G91" s="91">
        <v>44438</v>
      </c>
      <c r="H91" s="93" t="s">
        <v>1045</v>
      </c>
      <c r="I91" s="94">
        <v>90</v>
      </c>
      <c r="J91" s="94">
        <v>43</v>
      </c>
      <c r="K91" s="94">
        <v>20</v>
      </c>
      <c r="L91" s="94">
        <v>20</v>
      </c>
      <c r="M91" s="95">
        <v>19.350000000000001</v>
      </c>
      <c r="N91" s="96">
        <v>20</v>
      </c>
      <c r="O91" s="61">
        <v>3000</v>
      </c>
      <c r="P91" s="62">
        <f>Table224523689101112131415161718192021222423456723456891011[[#This Row],[PEMBULATAN]]*O91</f>
        <v>60000</v>
      </c>
    </row>
    <row r="92" spans="1:16" ht="30.75" customHeight="1" x14ac:dyDescent="0.2">
      <c r="A92" s="108"/>
      <c r="B92" s="72"/>
      <c r="C92" s="89" t="s">
        <v>878</v>
      </c>
      <c r="D92" s="90" t="s">
        <v>54</v>
      </c>
      <c r="E92" s="91">
        <v>44433</v>
      </c>
      <c r="F92" s="92" t="s">
        <v>1044</v>
      </c>
      <c r="G92" s="91">
        <v>44438</v>
      </c>
      <c r="H92" s="93" t="s">
        <v>1045</v>
      </c>
      <c r="I92" s="94">
        <v>70</v>
      </c>
      <c r="J92" s="94">
        <v>54</v>
      </c>
      <c r="K92" s="94">
        <v>13</v>
      </c>
      <c r="L92" s="94">
        <v>9</v>
      </c>
      <c r="M92" s="95">
        <v>12.285</v>
      </c>
      <c r="N92" s="96">
        <v>12</v>
      </c>
      <c r="O92" s="61">
        <v>3000</v>
      </c>
      <c r="P92" s="62">
        <f>Table224523689101112131415161718192021222423456723456891011[[#This Row],[PEMBULATAN]]*O92</f>
        <v>36000</v>
      </c>
    </row>
    <row r="93" spans="1:16" ht="30.75" customHeight="1" x14ac:dyDescent="0.2">
      <c r="A93" s="108"/>
      <c r="B93" s="72"/>
      <c r="C93" s="89" t="s">
        <v>879</v>
      </c>
      <c r="D93" s="90" t="s">
        <v>54</v>
      </c>
      <c r="E93" s="91">
        <v>44433</v>
      </c>
      <c r="F93" s="92" t="s">
        <v>1044</v>
      </c>
      <c r="G93" s="91">
        <v>44438</v>
      </c>
      <c r="H93" s="93" t="s">
        <v>1045</v>
      </c>
      <c r="I93" s="94">
        <v>60</v>
      </c>
      <c r="J93" s="94">
        <v>50</v>
      </c>
      <c r="K93" s="94">
        <v>22</v>
      </c>
      <c r="L93" s="94">
        <v>7</v>
      </c>
      <c r="M93" s="95">
        <v>16.5</v>
      </c>
      <c r="N93" s="96">
        <v>17</v>
      </c>
      <c r="O93" s="61">
        <v>3000</v>
      </c>
      <c r="P93" s="62">
        <f>Table224523689101112131415161718192021222423456723456891011[[#This Row],[PEMBULATAN]]*O93</f>
        <v>51000</v>
      </c>
    </row>
    <row r="94" spans="1:16" ht="30.75" customHeight="1" x14ac:dyDescent="0.2">
      <c r="A94" s="108"/>
      <c r="B94" s="72"/>
      <c r="C94" s="89" t="s">
        <v>880</v>
      </c>
      <c r="D94" s="90" t="s">
        <v>54</v>
      </c>
      <c r="E94" s="91">
        <v>44433</v>
      </c>
      <c r="F94" s="92" t="s">
        <v>1044</v>
      </c>
      <c r="G94" s="91">
        <v>44438</v>
      </c>
      <c r="H94" s="93" t="s">
        <v>1045</v>
      </c>
      <c r="I94" s="94">
        <v>87</v>
      </c>
      <c r="J94" s="94">
        <v>59</v>
      </c>
      <c r="K94" s="94">
        <v>22</v>
      </c>
      <c r="L94" s="94">
        <v>14</v>
      </c>
      <c r="M94" s="95">
        <v>28.2315</v>
      </c>
      <c r="N94" s="96">
        <v>28</v>
      </c>
      <c r="O94" s="61">
        <v>3000</v>
      </c>
      <c r="P94" s="62">
        <f>Table224523689101112131415161718192021222423456723456891011[[#This Row],[PEMBULATAN]]*O94</f>
        <v>84000</v>
      </c>
    </row>
    <row r="95" spans="1:16" ht="30.75" customHeight="1" x14ac:dyDescent="0.2">
      <c r="A95" s="108"/>
      <c r="B95" s="72"/>
      <c r="C95" s="89" t="s">
        <v>881</v>
      </c>
      <c r="D95" s="90" t="s">
        <v>54</v>
      </c>
      <c r="E95" s="91">
        <v>44433</v>
      </c>
      <c r="F95" s="92" t="s">
        <v>1044</v>
      </c>
      <c r="G95" s="91">
        <v>44438</v>
      </c>
      <c r="H95" s="93" t="s">
        <v>1045</v>
      </c>
      <c r="I95" s="94">
        <v>70</v>
      </c>
      <c r="J95" s="94">
        <v>54</v>
      </c>
      <c r="K95" s="94">
        <v>22</v>
      </c>
      <c r="L95" s="94">
        <v>11</v>
      </c>
      <c r="M95" s="95">
        <v>20.79</v>
      </c>
      <c r="N95" s="96">
        <v>21</v>
      </c>
      <c r="O95" s="61">
        <v>3000</v>
      </c>
      <c r="P95" s="62">
        <f>Table224523689101112131415161718192021222423456723456891011[[#This Row],[PEMBULATAN]]*O95</f>
        <v>63000</v>
      </c>
    </row>
    <row r="96" spans="1:16" ht="30.75" customHeight="1" x14ac:dyDescent="0.2">
      <c r="A96" s="108"/>
      <c r="B96" s="72"/>
      <c r="C96" s="89" t="s">
        <v>882</v>
      </c>
      <c r="D96" s="90" t="s">
        <v>54</v>
      </c>
      <c r="E96" s="91">
        <v>44433</v>
      </c>
      <c r="F96" s="92" t="s">
        <v>1044</v>
      </c>
      <c r="G96" s="91">
        <v>44438</v>
      </c>
      <c r="H96" s="93" t="s">
        <v>1045</v>
      </c>
      <c r="I96" s="94">
        <v>83</v>
      </c>
      <c r="J96" s="94">
        <v>44</v>
      </c>
      <c r="K96" s="94">
        <v>22</v>
      </c>
      <c r="L96" s="94">
        <v>10</v>
      </c>
      <c r="M96" s="95">
        <v>20.085999999999999</v>
      </c>
      <c r="N96" s="96">
        <v>20</v>
      </c>
      <c r="O96" s="61">
        <v>3000</v>
      </c>
      <c r="P96" s="62">
        <f>Table224523689101112131415161718192021222423456723456891011[[#This Row],[PEMBULATAN]]*O96</f>
        <v>60000</v>
      </c>
    </row>
    <row r="97" spans="1:16" ht="30.75" customHeight="1" x14ac:dyDescent="0.2">
      <c r="A97" s="108"/>
      <c r="B97" s="72"/>
      <c r="C97" s="89" t="s">
        <v>883</v>
      </c>
      <c r="D97" s="90" t="s">
        <v>54</v>
      </c>
      <c r="E97" s="91">
        <v>44433</v>
      </c>
      <c r="F97" s="92" t="s">
        <v>1044</v>
      </c>
      <c r="G97" s="91">
        <v>44438</v>
      </c>
      <c r="H97" s="93" t="s">
        <v>1045</v>
      </c>
      <c r="I97" s="94">
        <v>93</v>
      </c>
      <c r="J97" s="94">
        <v>50</v>
      </c>
      <c r="K97" s="94">
        <v>30</v>
      </c>
      <c r="L97" s="94">
        <v>18</v>
      </c>
      <c r="M97" s="95">
        <v>34.875</v>
      </c>
      <c r="N97" s="96">
        <v>35</v>
      </c>
      <c r="O97" s="61">
        <v>3000</v>
      </c>
      <c r="P97" s="62">
        <f>Table224523689101112131415161718192021222423456723456891011[[#This Row],[PEMBULATAN]]*O97</f>
        <v>105000</v>
      </c>
    </row>
    <row r="98" spans="1:16" ht="30.75" customHeight="1" x14ac:dyDescent="0.2">
      <c r="A98" s="108"/>
      <c r="B98" s="72"/>
      <c r="C98" s="89" t="s">
        <v>884</v>
      </c>
      <c r="D98" s="90" t="s">
        <v>54</v>
      </c>
      <c r="E98" s="91">
        <v>44433</v>
      </c>
      <c r="F98" s="92" t="s">
        <v>1044</v>
      </c>
      <c r="G98" s="91">
        <v>44438</v>
      </c>
      <c r="H98" s="93" t="s">
        <v>1045</v>
      </c>
      <c r="I98" s="94">
        <v>90</v>
      </c>
      <c r="J98" s="94">
        <v>50</v>
      </c>
      <c r="K98" s="94">
        <v>11</v>
      </c>
      <c r="L98" s="94">
        <v>5</v>
      </c>
      <c r="M98" s="95">
        <v>12.375</v>
      </c>
      <c r="N98" s="96">
        <v>12</v>
      </c>
      <c r="O98" s="61">
        <v>3000</v>
      </c>
      <c r="P98" s="62">
        <f>Table224523689101112131415161718192021222423456723456891011[[#This Row],[PEMBULATAN]]*O98</f>
        <v>36000</v>
      </c>
    </row>
    <row r="99" spans="1:16" ht="30.75" customHeight="1" x14ac:dyDescent="0.2">
      <c r="A99" s="108"/>
      <c r="B99" s="72"/>
      <c r="C99" s="89" t="s">
        <v>885</v>
      </c>
      <c r="D99" s="90" t="s">
        <v>54</v>
      </c>
      <c r="E99" s="91">
        <v>44433</v>
      </c>
      <c r="F99" s="92" t="s">
        <v>1044</v>
      </c>
      <c r="G99" s="91">
        <v>44438</v>
      </c>
      <c r="H99" s="93" t="s">
        <v>1045</v>
      </c>
      <c r="I99" s="94">
        <v>70</v>
      </c>
      <c r="J99" s="94">
        <v>52</v>
      </c>
      <c r="K99" s="94">
        <v>20</v>
      </c>
      <c r="L99" s="94">
        <v>12</v>
      </c>
      <c r="M99" s="95">
        <v>18.2</v>
      </c>
      <c r="N99" s="96">
        <v>18</v>
      </c>
      <c r="O99" s="61">
        <v>3000</v>
      </c>
      <c r="P99" s="62">
        <f>Table224523689101112131415161718192021222423456723456891011[[#This Row],[PEMBULATAN]]*O99</f>
        <v>54000</v>
      </c>
    </row>
    <row r="100" spans="1:16" ht="30.75" customHeight="1" x14ac:dyDescent="0.2">
      <c r="A100" s="108"/>
      <c r="B100" s="72"/>
      <c r="C100" s="89" t="s">
        <v>886</v>
      </c>
      <c r="D100" s="90" t="s">
        <v>54</v>
      </c>
      <c r="E100" s="91">
        <v>44433</v>
      </c>
      <c r="F100" s="92" t="s">
        <v>1044</v>
      </c>
      <c r="G100" s="91">
        <v>44438</v>
      </c>
      <c r="H100" s="93" t="s">
        <v>1045</v>
      </c>
      <c r="I100" s="94">
        <v>91</v>
      </c>
      <c r="J100" s="94">
        <v>53</v>
      </c>
      <c r="K100" s="94">
        <v>20</v>
      </c>
      <c r="L100" s="94">
        <v>10</v>
      </c>
      <c r="M100" s="95">
        <v>24.114999999999998</v>
      </c>
      <c r="N100" s="96">
        <v>24</v>
      </c>
      <c r="O100" s="61">
        <v>3000</v>
      </c>
      <c r="P100" s="62">
        <f>Table224523689101112131415161718192021222423456723456891011[[#This Row],[PEMBULATAN]]*O100</f>
        <v>72000</v>
      </c>
    </row>
    <row r="101" spans="1:16" ht="30.75" customHeight="1" x14ac:dyDescent="0.2">
      <c r="A101" s="108"/>
      <c r="B101" s="72"/>
      <c r="C101" s="89" t="s">
        <v>887</v>
      </c>
      <c r="D101" s="90" t="s">
        <v>54</v>
      </c>
      <c r="E101" s="91">
        <v>44433</v>
      </c>
      <c r="F101" s="92" t="s">
        <v>1044</v>
      </c>
      <c r="G101" s="91">
        <v>44438</v>
      </c>
      <c r="H101" s="93" t="s">
        <v>1045</v>
      </c>
      <c r="I101" s="94">
        <v>90</v>
      </c>
      <c r="J101" s="94">
        <v>45</v>
      </c>
      <c r="K101" s="94">
        <v>20</v>
      </c>
      <c r="L101" s="94">
        <v>11</v>
      </c>
      <c r="M101" s="95">
        <v>20.25</v>
      </c>
      <c r="N101" s="96">
        <v>20</v>
      </c>
      <c r="O101" s="61">
        <v>3000</v>
      </c>
      <c r="P101" s="62">
        <f>Table224523689101112131415161718192021222423456723456891011[[#This Row],[PEMBULATAN]]*O101</f>
        <v>60000</v>
      </c>
    </row>
    <row r="102" spans="1:16" ht="30.75" customHeight="1" x14ac:dyDescent="0.2">
      <c r="A102" s="108"/>
      <c r="B102" s="72"/>
      <c r="C102" s="89" t="s">
        <v>888</v>
      </c>
      <c r="D102" s="90" t="s">
        <v>54</v>
      </c>
      <c r="E102" s="91">
        <v>44433</v>
      </c>
      <c r="F102" s="92" t="s">
        <v>1044</v>
      </c>
      <c r="G102" s="91">
        <v>44438</v>
      </c>
      <c r="H102" s="93" t="s">
        <v>1045</v>
      </c>
      <c r="I102" s="94">
        <v>70</v>
      </c>
      <c r="J102" s="94">
        <v>33</v>
      </c>
      <c r="K102" s="94">
        <v>32</v>
      </c>
      <c r="L102" s="94">
        <v>10</v>
      </c>
      <c r="M102" s="95">
        <v>18.48</v>
      </c>
      <c r="N102" s="96">
        <v>18</v>
      </c>
      <c r="O102" s="61">
        <v>3000</v>
      </c>
      <c r="P102" s="62">
        <f>Table224523689101112131415161718192021222423456723456891011[[#This Row],[PEMBULATAN]]*O102</f>
        <v>54000</v>
      </c>
    </row>
    <row r="103" spans="1:16" ht="30.75" customHeight="1" x14ac:dyDescent="0.2">
      <c r="A103" s="108"/>
      <c r="B103" s="72"/>
      <c r="C103" s="89" t="s">
        <v>889</v>
      </c>
      <c r="D103" s="90" t="s">
        <v>54</v>
      </c>
      <c r="E103" s="91">
        <v>44433</v>
      </c>
      <c r="F103" s="92" t="s">
        <v>1044</v>
      </c>
      <c r="G103" s="91">
        <v>44438</v>
      </c>
      <c r="H103" s="93" t="s">
        <v>1045</v>
      </c>
      <c r="I103" s="94">
        <v>60</v>
      </c>
      <c r="J103" s="94">
        <v>50</v>
      </c>
      <c r="K103" s="94">
        <v>20</v>
      </c>
      <c r="L103" s="94">
        <v>5</v>
      </c>
      <c r="M103" s="95">
        <v>15</v>
      </c>
      <c r="N103" s="96">
        <v>15</v>
      </c>
      <c r="O103" s="61">
        <v>3000</v>
      </c>
      <c r="P103" s="62">
        <f>Table224523689101112131415161718192021222423456723456891011[[#This Row],[PEMBULATAN]]*O103</f>
        <v>45000</v>
      </c>
    </row>
    <row r="104" spans="1:16" ht="30.75" customHeight="1" x14ac:dyDescent="0.2">
      <c r="A104" s="108"/>
      <c r="B104" s="72"/>
      <c r="C104" s="89" t="s">
        <v>890</v>
      </c>
      <c r="D104" s="90" t="s">
        <v>54</v>
      </c>
      <c r="E104" s="91">
        <v>44433</v>
      </c>
      <c r="F104" s="92" t="s">
        <v>1044</v>
      </c>
      <c r="G104" s="91">
        <v>44438</v>
      </c>
      <c r="H104" s="93" t="s">
        <v>1045</v>
      </c>
      <c r="I104" s="94">
        <v>30</v>
      </c>
      <c r="J104" s="94">
        <v>22</v>
      </c>
      <c r="K104" s="94">
        <v>10</v>
      </c>
      <c r="L104" s="94">
        <v>2</v>
      </c>
      <c r="M104" s="95">
        <v>1.65</v>
      </c>
      <c r="N104" s="96">
        <v>2</v>
      </c>
      <c r="O104" s="61">
        <v>3000</v>
      </c>
      <c r="P104" s="62">
        <f>Table224523689101112131415161718192021222423456723456891011[[#This Row],[PEMBULATAN]]*O104</f>
        <v>6000</v>
      </c>
    </row>
    <row r="105" spans="1:16" ht="30.75" customHeight="1" x14ac:dyDescent="0.2">
      <c r="A105" s="108"/>
      <c r="B105" s="72"/>
      <c r="C105" s="89" t="s">
        <v>891</v>
      </c>
      <c r="D105" s="90" t="s">
        <v>54</v>
      </c>
      <c r="E105" s="91">
        <v>44433</v>
      </c>
      <c r="F105" s="92" t="s">
        <v>1044</v>
      </c>
      <c r="G105" s="91">
        <v>44438</v>
      </c>
      <c r="H105" s="93" t="s">
        <v>1045</v>
      </c>
      <c r="I105" s="94">
        <v>80</v>
      </c>
      <c r="J105" s="94">
        <v>42</v>
      </c>
      <c r="K105" s="94">
        <v>14</v>
      </c>
      <c r="L105" s="94">
        <v>9</v>
      </c>
      <c r="M105" s="95">
        <v>11.76</v>
      </c>
      <c r="N105" s="96">
        <v>12</v>
      </c>
      <c r="O105" s="61">
        <v>3000</v>
      </c>
      <c r="P105" s="62">
        <f>Table224523689101112131415161718192021222423456723456891011[[#This Row],[PEMBULATAN]]*O105</f>
        <v>36000</v>
      </c>
    </row>
    <row r="106" spans="1:16" ht="30.75" customHeight="1" x14ac:dyDescent="0.2">
      <c r="A106" s="108"/>
      <c r="B106" s="72"/>
      <c r="C106" s="89" t="s">
        <v>892</v>
      </c>
      <c r="D106" s="90" t="s">
        <v>54</v>
      </c>
      <c r="E106" s="91">
        <v>44433</v>
      </c>
      <c r="F106" s="92" t="s">
        <v>1044</v>
      </c>
      <c r="G106" s="91">
        <v>44438</v>
      </c>
      <c r="H106" s="93" t="s">
        <v>1045</v>
      </c>
      <c r="I106" s="94">
        <v>100</v>
      </c>
      <c r="J106" s="94">
        <v>51</v>
      </c>
      <c r="K106" s="94">
        <v>20</v>
      </c>
      <c r="L106" s="94">
        <v>19</v>
      </c>
      <c r="M106" s="95">
        <v>25.5</v>
      </c>
      <c r="N106" s="96">
        <v>26</v>
      </c>
      <c r="O106" s="61">
        <v>3000</v>
      </c>
      <c r="P106" s="62">
        <f>Table224523689101112131415161718192021222423456723456891011[[#This Row],[PEMBULATAN]]*O106</f>
        <v>78000</v>
      </c>
    </row>
    <row r="107" spans="1:16" ht="30.75" customHeight="1" x14ac:dyDescent="0.2">
      <c r="A107" s="108"/>
      <c r="B107" s="72"/>
      <c r="C107" s="89" t="s">
        <v>893</v>
      </c>
      <c r="D107" s="90" t="s">
        <v>54</v>
      </c>
      <c r="E107" s="91">
        <v>44433</v>
      </c>
      <c r="F107" s="92" t="s">
        <v>1044</v>
      </c>
      <c r="G107" s="91">
        <v>44438</v>
      </c>
      <c r="H107" s="93" t="s">
        <v>1045</v>
      </c>
      <c r="I107" s="94">
        <v>92</v>
      </c>
      <c r="J107" s="94">
        <v>60</v>
      </c>
      <c r="K107" s="94">
        <v>26</v>
      </c>
      <c r="L107" s="94">
        <v>16</v>
      </c>
      <c r="M107" s="95">
        <v>35.880000000000003</v>
      </c>
      <c r="N107" s="96">
        <v>36</v>
      </c>
      <c r="O107" s="61">
        <v>3000</v>
      </c>
      <c r="P107" s="62">
        <f>Table224523689101112131415161718192021222423456723456891011[[#This Row],[PEMBULATAN]]*O107</f>
        <v>108000</v>
      </c>
    </row>
    <row r="108" spans="1:16" ht="30.75" customHeight="1" x14ac:dyDescent="0.2">
      <c r="A108" s="108"/>
      <c r="B108" s="72"/>
      <c r="C108" s="89" t="s">
        <v>894</v>
      </c>
      <c r="D108" s="90" t="s">
        <v>54</v>
      </c>
      <c r="E108" s="91">
        <v>44433</v>
      </c>
      <c r="F108" s="92" t="s">
        <v>1044</v>
      </c>
      <c r="G108" s="91">
        <v>44438</v>
      </c>
      <c r="H108" s="93" t="s">
        <v>1045</v>
      </c>
      <c r="I108" s="94">
        <v>93</v>
      </c>
      <c r="J108" s="94">
        <v>54</v>
      </c>
      <c r="K108" s="94">
        <v>25</v>
      </c>
      <c r="L108" s="94">
        <v>22</v>
      </c>
      <c r="M108" s="95">
        <v>31.387499999999999</v>
      </c>
      <c r="N108" s="96">
        <v>31</v>
      </c>
      <c r="O108" s="61">
        <v>3000</v>
      </c>
      <c r="P108" s="62">
        <f>Table224523689101112131415161718192021222423456723456891011[[#This Row],[PEMBULATAN]]*O108</f>
        <v>93000</v>
      </c>
    </row>
    <row r="109" spans="1:16" ht="30.75" customHeight="1" x14ac:dyDescent="0.2">
      <c r="A109" s="108"/>
      <c r="B109" s="72"/>
      <c r="C109" s="89" t="s">
        <v>895</v>
      </c>
      <c r="D109" s="90" t="s">
        <v>54</v>
      </c>
      <c r="E109" s="91">
        <v>44433</v>
      </c>
      <c r="F109" s="92" t="s">
        <v>1044</v>
      </c>
      <c r="G109" s="91">
        <v>44438</v>
      </c>
      <c r="H109" s="93" t="s">
        <v>1045</v>
      </c>
      <c r="I109" s="94">
        <v>70</v>
      </c>
      <c r="J109" s="94">
        <v>41</v>
      </c>
      <c r="K109" s="94">
        <v>22</v>
      </c>
      <c r="L109" s="94">
        <v>8</v>
      </c>
      <c r="M109" s="95">
        <v>15.785</v>
      </c>
      <c r="N109" s="96">
        <v>16</v>
      </c>
      <c r="O109" s="61">
        <v>3000</v>
      </c>
      <c r="P109" s="62">
        <f>Table224523689101112131415161718192021222423456723456891011[[#This Row],[PEMBULATAN]]*O109</f>
        <v>48000</v>
      </c>
    </row>
    <row r="110" spans="1:16" ht="30.75" customHeight="1" x14ac:dyDescent="0.2">
      <c r="A110" s="108"/>
      <c r="B110" s="72"/>
      <c r="C110" s="89" t="s">
        <v>896</v>
      </c>
      <c r="D110" s="90" t="s">
        <v>54</v>
      </c>
      <c r="E110" s="91">
        <v>44433</v>
      </c>
      <c r="F110" s="92" t="s">
        <v>1044</v>
      </c>
      <c r="G110" s="91">
        <v>44438</v>
      </c>
      <c r="H110" s="93" t="s">
        <v>1045</v>
      </c>
      <c r="I110" s="94">
        <v>83</v>
      </c>
      <c r="J110" s="94">
        <v>58</v>
      </c>
      <c r="K110" s="94">
        <v>20</v>
      </c>
      <c r="L110" s="94">
        <v>11</v>
      </c>
      <c r="M110" s="95">
        <v>24.07</v>
      </c>
      <c r="N110" s="96">
        <v>24</v>
      </c>
      <c r="O110" s="61">
        <v>3000</v>
      </c>
      <c r="P110" s="62">
        <f>Table224523689101112131415161718192021222423456723456891011[[#This Row],[PEMBULATAN]]*O110</f>
        <v>72000</v>
      </c>
    </row>
    <row r="111" spans="1:16" ht="30.75" customHeight="1" x14ac:dyDescent="0.2">
      <c r="A111" s="108"/>
      <c r="B111" s="72"/>
      <c r="C111" s="84" t="s">
        <v>897</v>
      </c>
      <c r="D111" s="75" t="s">
        <v>54</v>
      </c>
      <c r="E111" s="13">
        <v>44433</v>
      </c>
      <c r="F111" s="73" t="s">
        <v>1044</v>
      </c>
      <c r="G111" s="13">
        <v>44438</v>
      </c>
      <c r="H111" s="74" t="s">
        <v>1045</v>
      </c>
      <c r="I111" s="15">
        <v>93</v>
      </c>
      <c r="J111" s="15">
        <v>60</v>
      </c>
      <c r="K111" s="15">
        <v>32</v>
      </c>
      <c r="L111" s="15">
        <v>13</v>
      </c>
      <c r="M111" s="79">
        <v>44.64</v>
      </c>
      <c r="N111" s="69">
        <v>45</v>
      </c>
      <c r="O111" s="61">
        <v>3000</v>
      </c>
      <c r="P111" s="62">
        <f>Table224523689101112131415161718192021222423456723456891011[[#This Row],[PEMBULATAN]]*O111</f>
        <v>135000</v>
      </c>
    </row>
    <row r="112" spans="1:16" ht="30.75" customHeight="1" x14ac:dyDescent="0.2">
      <c r="A112" s="108"/>
      <c r="B112" s="72"/>
      <c r="C112" s="84" t="s">
        <v>898</v>
      </c>
      <c r="D112" s="75" t="s">
        <v>54</v>
      </c>
      <c r="E112" s="13">
        <v>44433</v>
      </c>
      <c r="F112" s="73" t="s">
        <v>1044</v>
      </c>
      <c r="G112" s="13">
        <v>44438</v>
      </c>
      <c r="H112" s="74" t="s">
        <v>1045</v>
      </c>
      <c r="I112" s="15">
        <v>81</v>
      </c>
      <c r="J112" s="15">
        <v>40</v>
      </c>
      <c r="K112" s="15">
        <v>10</v>
      </c>
      <c r="L112" s="15">
        <v>5</v>
      </c>
      <c r="M112" s="79">
        <v>8.1</v>
      </c>
      <c r="N112" s="69">
        <v>8</v>
      </c>
      <c r="O112" s="61">
        <v>3000</v>
      </c>
      <c r="P112" s="62">
        <f>Table224523689101112131415161718192021222423456723456891011[[#This Row],[PEMBULATAN]]*O112</f>
        <v>24000</v>
      </c>
    </row>
    <row r="113" spans="1:16" ht="30.75" customHeight="1" x14ac:dyDescent="0.2">
      <c r="A113" s="108"/>
      <c r="B113" s="72"/>
      <c r="C113" s="84" t="s">
        <v>899</v>
      </c>
      <c r="D113" s="75" t="s">
        <v>54</v>
      </c>
      <c r="E113" s="13">
        <v>44433</v>
      </c>
      <c r="F113" s="73" t="s">
        <v>1044</v>
      </c>
      <c r="G113" s="13">
        <v>44438</v>
      </c>
      <c r="H113" s="74" t="s">
        <v>1045</v>
      </c>
      <c r="I113" s="15">
        <v>70</v>
      </c>
      <c r="J113" s="15">
        <v>51</v>
      </c>
      <c r="K113" s="15">
        <v>22</v>
      </c>
      <c r="L113" s="15">
        <v>4</v>
      </c>
      <c r="M113" s="79">
        <v>19.635000000000002</v>
      </c>
      <c r="N113" s="69">
        <v>20</v>
      </c>
      <c r="O113" s="61">
        <v>3000</v>
      </c>
      <c r="P113" s="62">
        <f>Table224523689101112131415161718192021222423456723456891011[[#This Row],[PEMBULATAN]]*O113</f>
        <v>60000</v>
      </c>
    </row>
    <row r="114" spans="1:16" ht="30.75" customHeight="1" x14ac:dyDescent="0.2">
      <c r="A114" s="108"/>
      <c r="B114" s="72"/>
      <c r="C114" s="84" t="s">
        <v>900</v>
      </c>
      <c r="D114" s="75" t="s">
        <v>54</v>
      </c>
      <c r="E114" s="13">
        <v>44433</v>
      </c>
      <c r="F114" s="73" t="s">
        <v>1044</v>
      </c>
      <c r="G114" s="13">
        <v>44438</v>
      </c>
      <c r="H114" s="74" t="s">
        <v>1045</v>
      </c>
      <c r="I114" s="15">
        <v>98</v>
      </c>
      <c r="J114" s="15">
        <v>60</v>
      </c>
      <c r="K114" s="15">
        <v>31</v>
      </c>
      <c r="L114" s="15">
        <v>18</v>
      </c>
      <c r="M114" s="79">
        <v>45.57</v>
      </c>
      <c r="N114" s="69">
        <v>46</v>
      </c>
      <c r="O114" s="61">
        <v>3000</v>
      </c>
      <c r="P114" s="62">
        <f>Table224523689101112131415161718192021222423456723456891011[[#This Row],[PEMBULATAN]]*O114</f>
        <v>138000</v>
      </c>
    </row>
    <row r="115" spans="1:16" ht="30.75" customHeight="1" x14ac:dyDescent="0.2">
      <c r="A115" s="108"/>
      <c r="B115" s="72"/>
      <c r="C115" s="84" t="s">
        <v>901</v>
      </c>
      <c r="D115" s="75" t="s">
        <v>54</v>
      </c>
      <c r="E115" s="13">
        <v>44433</v>
      </c>
      <c r="F115" s="73" t="s">
        <v>1044</v>
      </c>
      <c r="G115" s="13">
        <v>44438</v>
      </c>
      <c r="H115" s="74" t="s">
        <v>1045</v>
      </c>
      <c r="I115" s="15">
        <v>83</v>
      </c>
      <c r="J115" s="15">
        <v>41</v>
      </c>
      <c r="K115" s="15">
        <v>40</v>
      </c>
      <c r="L115" s="15">
        <v>10</v>
      </c>
      <c r="M115" s="79">
        <v>34.03</v>
      </c>
      <c r="N115" s="69">
        <v>34</v>
      </c>
      <c r="O115" s="61">
        <v>3000</v>
      </c>
      <c r="P115" s="62">
        <f>Table224523689101112131415161718192021222423456723456891011[[#This Row],[PEMBULATAN]]*O115</f>
        <v>102000</v>
      </c>
    </row>
    <row r="116" spans="1:16" ht="30.75" customHeight="1" x14ac:dyDescent="0.2">
      <c r="A116" s="108"/>
      <c r="B116" s="72"/>
      <c r="C116" s="84" t="s">
        <v>902</v>
      </c>
      <c r="D116" s="75" t="s">
        <v>54</v>
      </c>
      <c r="E116" s="13">
        <v>44433</v>
      </c>
      <c r="F116" s="73" t="s">
        <v>1044</v>
      </c>
      <c r="G116" s="13">
        <v>44438</v>
      </c>
      <c r="H116" s="74" t="s">
        <v>1045</v>
      </c>
      <c r="I116" s="15">
        <v>81</v>
      </c>
      <c r="J116" s="15">
        <v>60</v>
      </c>
      <c r="K116" s="15">
        <v>23</v>
      </c>
      <c r="L116" s="15">
        <v>9</v>
      </c>
      <c r="M116" s="79">
        <v>27.945</v>
      </c>
      <c r="N116" s="69">
        <v>28</v>
      </c>
      <c r="O116" s="61">
        <v>3000</v>
      </c>
      <c r="P116" s="62">
        <f>Table224523689101112131415161718192021222423456723456891011[[#This Row],[PEMBULATAN]]*O116</f>
        <v>84000</v>
      </c>
    </row>
    <row r="117" spans="1:16" ht="30.75" customHeight="1" x14ac:dyDescent="0.2">
      <c r="A117" s="108"/>
      <c r="B117" s="72"/>
      <c r="C117" s="84" t="s">
        <v>903</v>
      </c>
      <c r="D117" s="75" t="s">
        <v>54</v>
      </c>
      <c r="E117" s="13">
        <v>44433</v>
      </c>
      <c r="F117" s="73" t="s">
        <v>1044</v>
      </c>
      <c r="G117" s="13">
        <v>44438</v>
      </c>
      <c r="H117" s="74" t="s">
        <v>1045</v>
      </c>
      <c r="I117" s="15">
        <v>100</v>
      </c>
      <c r="J117" s="15">
        <v>90</v>
      </c>
      <c r="K117" s="15">
        <v>30</v>
      </c>
      <c r="L117" s="15">
        <v>17</v>
      </c>
      <c r="M117" s="79">
        <v>67.5</v>
      </c>
      <c r="N117" s="69">
        <v>68</v>
      </c>
      <c r="O117" s="61">
        <v>3000</v>
      </c>
      <c r="P117" s="62">
        <f>Table224523689101112131415161718192021222423456723456891011[[#This Row],[PEMBULATAN]]*O117</f>
        <v>204000</v>
      </c>
    </row>
    <row r="118" spans="1:16" ht="30.75" customHeight="1" x14ac:dyDescent="0.2">
      <c r="A118" s="108"/>
      <c r="B118" s="72"/>
      <c r="C118" s="84" t="s">
        <v>904</v>
      </c>
      <c r="D118" s="75" t="s">
        <v>54</v>
      </c>
      <c r="E118" s="13">
        <v>44433</v>
      </c>
      <c r="F118" s="73" t="s">
        <v>1044</v>
      </c>
      <c r="G118" s="13">
        <v>44438</v>
      </c>
      <c r="H118" s="74" t="s">
        <v>1045</v>
      </c>
      <c r="I118" s="15">
        <v>100</v>
      </c>
      <c r="J118" s="15">
        <v>30</v>
      </c>
      <c r="K118" s="15">
        <v>32</v>
      </c>
      <c r="L118" s="15">
        <v>14</v>
      </c>
      <c r="M118" s="79">
        <v>24</v>
      </c>
      <c r="N118" s="69">
        <v>24</v>
      </c>
      <c r="O118" s="61">
        <v>3000</v>
      </c>
      <c r="P118" s="62">
        <f>Table224523689101112131415161718192021222423456723456891011[[#This Row],[PEMBULATAN]]*O118</f>
        <v>72000</v>
      </c>
    </row>
    <row r="119" spans="1:16" ht="30.75" customHeight="1" x14ac:dyDescent="0.2">
      <c r="A119" s="108"/>
      <c r="B119" s="72"/>
      <c r="C119" s="84" t="s">
        <v>905</v>
      </c>
      <c r="D119" s="75" t="s">
        <v>54</v>
      </c>
      <c r="E119" s="13">
        <v>44433</v>
      </c>
      <c r="F119" s="73" t="s">
        <v>1044</v>
      </c>
      <c r="G119" s="13">
        <v>44438</v>
      </c>
      <c r="H119" s="74" t="s">
        <v>1045</v>
      </c>
      <c r="I119" s="15">
        <v>93</v>
      </c>
      <c r="J119" s="15">
        <v>60</v>
      </c>
      <c r="K119" s="15">
        <v>22</v>
      </c>
      <c r="L119" s="15">
        <v>14</v>
      </c>
      <c r="M119" s="79">
        <v>30.69</v>
      </c>
      <c r="N119" s="69">
        <v>31</v>
      </c>
      <c r="O119" s="61">
        <v>3000</v>
      </c>
      <c r="P119" s="62">
        <f>Table224523689101112131415161718192021222423456723456891011[[#This Row],[PEMBULATAN]]*O119</f>
        <v>93000</v>
      </c>
    </row>
    <row r="120" spans="1:16" ht="30.75" customHeight="1" x14ac:dyDescent="0.2">
      <c r="A120" s="108"/>
      <c r="B120" s="72"/>
      <c r="C120" s="84" t="s">
        <v>906</v>
      </c>
      <c r="D120" s="75" t="s">
        <v>54</v>
      </c>
      <c r="E120" s="13">
        <v>44433</v>
      </c>
      <c r="F120" s="73" t="s">
        <v>1044</v>
      </c>
      <c r="G120" s="13">
        <v>44438</v>
      </c>
      <c r="H120" s="74" t="s">
        <v>1045</v>
      </c>
      <c r="I120" s="15">
        <v>81</v>
      </c>
      <c r="J120" s="15">
        <v>60</v>
      </c>
      <c r="K120" s="15">
        <v>22</v>
      </c>
      <c r="L120" s="15">
        <v>14</v>
      </c>
      <c r="M120" s="79">
        <v>26.73</v>
      </c>
      <c r="N120" s="69">
        <v>27</v>
      </c>
      <c r="O120" s="61">
        <v>3000</v>
      </c>
      <c r="P120" s="62">
        <f>Table224523689101112131415161718192021222423456723456891011[[#This Row],[PEMBULATAN]]*O120</f>
        <v>81000</v>
      </c>
    </row>
    <row r="121" spans="1:16" ht="30.75" customHeight="1" x14ac:dyDescent="0.2">
      <c r="A121" s="108"/>
      <c r="B121" s="72"/>
      <c r="C121" s="84" t="s">
        <v>907</v>
      </c>
      <c r="D121" s="75" t="s">
        <v>54</v>
      </c>
      <c r="E121" s="13">
        <v>44433</v>
      </c>
      <c r="F121" s="73" t="s">
        <v>1044</v>
      </c>
      <c r="G121" s="13">
        <v>44438</v>
      </c>
      <c r="H121" s="74" t="s">
        <v>1045</v>
      </c>
      <c r="I121" s="15">
        <v>83</v>
      </c>
      <c r="J121" s="15">
        <v>47</v>
      </c>
      <c r="K121" s="15">
        <v>32</v>
      </c>
      <c r="L121" s="15">
        <v>7</v>
      </c>
      <c r="M121" s="79">
        <v>31.207999999999998</v>
      </c>
      <c r="N121" s="69">
        <v>31</v>
      </c>
      <c r="O121" s="61">
        <v>3000</v>
      </c>
      <c r="P121" s="62">
        <f>Table224523689101112131415161718192021222423456723456891011[[#This Row],[PEMBULATAN]]*O121</f>
        <v>93000</v>
      </c>
    </row>
    <row r="122" spans="1:16" ht="30.75" customHeight="1" x14ac:dyDescent="0.2">
      <c r="A122" s="108"/>
      <c r="B122" s="72"/>
      <c r="C122" s="84" t="s">
        <v>908</v>
      </c>
      <c r="D122" s="75" t="s">
        <v>54</v>
      </c>
      <c r="E122" s="13">
        <v>44433</v>
      </c>
      <c r="F122" s="73" t="s">
        <v>1044</v>
      </c>
      <c r="G122" s="13">
        <v>44438</v>
      </c>
      <c r="H122" s="74" t="s">
        <v>1045</v>
      </c>
      <c r="I122" s="15">
        <v>100</v>
      </c>
      <c r="J122" s="15">
        <v>80</v>
      </c>
      <c r="K122" s="15">
        <v>14</v>
      </c>
      <c r="L122" s="15">
        <v>23</v>
      </c>
      <c r="M122" s="79">
        <v>28</v>
      </c>
      <c r="N122" s="69">
        <v>28</v>
      </c>
      <c r="O122" s="61">
        <v>3000</v>
      </c>
      <c r="P122" s="62">
        <f>Table224523689101112131415161718192021222423456723456891011[[#This Row],[PEMBULATAN]]*O122</f>
        <v>84000</v>
      </c>
    </row>
    <row r="123" spans="1:16" ht="30.75" customHeight="1" x14ac:dyDescent="0.2">
      <c r="A123" s="108"/>
      <c r="B123" s="72"/>
      <c r="C123" s="84" t="s">
        <v>909</v>
      </c>
      <c r="D123" s="75" t="s">
        <v>54</v>
      </c>
      <c r="E123" s="13">
        <v>44433</v>
      </c>
      <c r="F123" s="73" t="s">
        <v>1044</v>
      </c>
      <c r="G123" s="13">
        <v>44438</v>
      </c>
      <c r="H123" s="74" t="s">
        <v>1045</v>
      </c>
      <c r="I123" s="15">
        <v>21</v>
      </c>
      <c r="J123" s="15">
        <v>13</v>
      </c>
      <c r="K123" s="15">
        <v>15</v>
      </c>
      <c r="L123" s="15">
        <v>2</v>
      </c>
      <c r="M123" s="79">
        <v>1.0237499999999999</v>
      </c>
      <c r="N123" s="69">
        <v>2</v>
      </c>
      <c r="O123" s="61">
        <v>3000</v>
      </c>
      <c r="P123" s="62">
        <f>Table224523689101112131415161718192021222423456723456891011[[#This Row],[PEMBULATAN]]*O123</f>
        <v>6000</v>
      </c>
    </row>
    <row r="124" spans="1:16" ht="30.75" customHeight="1" x14ac:dyDescent="0.2">
      <c r="A124" s="108"/>
      <c r="B124" s="72"/>
      <c r="C124" s="84" t="s">
        <v>910</v>
      </c>
      <c r="D124" s="75" t="s">
        <v>54</v>
      </c>
      <c r="E124" s="13">
        <v>44433</v>
      </c>
      <c r="F124" s="73" t="s">
        <v>1044</v>
      </c>
      <c r="G124" s="13">
        <v>44438</v>
      </c>
      <c r="H124" s="74" t="s">
        <v>1045</v>
      </c>
      <c r="I124" s="15">
        <v>83</v>
      </c>
      <c r="J124" s="15">
        <v>60</v>
      </c>
      <c r="K124" s="15">
        <v>10</v>
      </c>
      <c r="L124" s="15">
        <v>6</v>
      </c>
      <c r="M124" s="79">
        <v>12.45</v>
      </c>
      <c r="N124" s="69">
        <v>12</v>
      </c>
      <c r="O124" s="61">
        <v>3000</v>
      </c>
      <c r="P124" s="62">
        <f>Table224523689101112131415161718192021222423456723456891011[[#This Row],[PEMBULATAN]]*O124</f>
        <v>36000</v>
      </c>
    </row>
    <row r="125" spans="1:16" ht="30.75" customHeight="1" x14ac:dyDescent="0.2">
      <c r="A125" s="108"/>
      <c r="B125" s="72"/>
      <c r="C125" s="84" t="s">
        <v>911</v>
      </c>
      <c r="D125" s="75" t="s">
        <v>54</v>
      </c>
      <c r="E125" s="13">
        <v>44433</v>
      </c>
      <c r="F125" s="73" t="s">
        <v>1044</v>
      </c>
      <c r="G125" s="13">
        <v>44438</v>
      </c>
      <c r="H125" s="74" t="s">
        <v>1045</v>
      </c>
      <c r="I125" s="15">
        <v>20</v>
      </c>
      <c r="J125" s="15">
        <v>34</v>
      </c>
      <c r="K125" s="15">
        <v>130</v>
      </c>
      <c r="L125" s="15">
        <v>15</v>
      </c>
      <c r="M125" s="79">
        <v>22.1</v>
      </c>
      <c r="N125" s="69">
        <v>22</v>
      </c>
      <c r="O125" s="61">
        <v>3000</v>
      </c>
      <c r="P125" s="62">
        <f>Table224523689101112131415161718192021222423456723456891011[[#This Row],[PEMBULATAN]]*O125</f>
        <v>66000</v>
      </c>
    </row>
    <row r="126" spans="1:16" ht="30.75" customHeight="1" x14ac:dyDescent="0.2">
      <c r="A126" s="108"/>
      <c r="B126" s="72"/>
      <c r="C126" s="84" t="s">
        <v>912</v>
      </c>
      <c r="D126" s="75" t="s">
        <v>54</v>
      </c>
      <c r="E126" s="13">
        <v>44433</v>
      </c>
      <c r="F126" s="73" t="s">
        <v>1044</v>
      </c>
      <c r="G126" s="13">
        <v>44438</v>
      </c>
      <c r="H126" s="74" t="s">
        <v>1045</v>
      </c>
      <c r="I126" s="15">
        <v>96</v>
      </c>
      <c r="J126" s="15">
        <v>60</v>
      </c>
      <c r="K126" s="15">
        <v>33</v>
      </c>
      <c r="L126" s="15">
        <v>21</v>
      </c>
      <c r="M126" s="79">
        <v>47.52</v>
      </c>
      <c r="N126" s="69">
        <v>48</v>
      </c>
      <c r="O126" s="61">
        <v>3000</v>
      </c>
      <c r="P126" s="62">
        <f>Table224523689101112131415161718192021222423456723456891011[[#This Row],[PEMBULATAN]]*O126</f>
        <v>144000</v>
      </c>
    </row>
    <row r="127" spans="1:16" ht="30.75" customHeight="1" x14ac:dyDescent="0.2">
      <c r="A127" s="108"/>
      <c r="B127" s="72"/>
      <c r="C127" s="84" t="s">
        <v>913</v>
      </c>
      <c r="D127" s="75" t="s">
        <v>54</v>
      </c>
      <c r="E127" s="13">
        <v>44433</v>
      </c>
      <c r="F127" s="73" t="s">
        <v>1044</v>
      </c>
      <c r="G127" s="13">
        <v>44438</v>
      </c>
      <c r="H127" s="74" t="s">
        <v>1045</v>
      </c>
      <c r="I127" s="15">
        <v>112</v>
      </c>
      <c r="J127" s="15">
        <v>62</v>
      </c>
      <c r="K127" s="15">
        <v>35</v>
      </c>
      <c r="L127" s="15">
        <v>39</v>
      </c>
      <c r="M127" s="79">
        <v>60.76</v>
      </c>
      <c r="N127" s="69">
        <v>61</v>
      </c>
      <c r="O127" s="61">
        <v>3000</v>
      </c>
      <c r="P127" s="62">
        <f>Table224523689101112131415161718192021222423456723456891011[[#This Row],[PEMBULATAN]]*O127</f>
        <v>183000</v>
      </c>
    </row>
    <row r="128" spans="1:16" ht="30.75" customHeight="1" x14ac:dyDescent="0.2">
      <c r="A128" s="108"/>
      <c r="B128" s="72"/>
      <c r="C128" s="84" t="s">
        <v>914</v>
      </c>
      <c r="D128" s="75" t="s">
        <v>54</v>
      </c>
      <c r="E128" s="13">
        <v>44433</v>
      </c>
      <c r="F128" s="73" t="s">
        <v>1044</v>
      </c>
      <c r="G128" s="13">
        <v>44438</v>
      </c>
      <c r="H128" s="74" t="s">
        <v>1045</v>
      </c>
      <c r="I128" s="15">
        <v>100</v>
      </c>
      <c r="J128" s="15">
        <v>52</v>
      </c>
      <c r="K128" s="15">
        <v>30</v>
      </c>
      <c r="L128" s="15">
        <v>37</v>
      </c>
      <c r="M128" s="79">
        <v>39</v>
      </c>
      <c r="N128" s="69">
        <v>39</v>
      </c>
      <c r="O128" s="61">
        <v>3000</v>
      </c>
      <c r="P128" s="62">
        <f>Table224523689101112131415161718192021222423456723456891011[[#This Row],[PEMBULATAN]]*O128</f>
        <v>117000</v>
      </c>
    </row>
    <row r="129" spans="1:16" ht="30.75" customHeight="1" x14ac:dyDescent="0.2">
      <c r="A129" s="108"/>
      <c r="B129" s="72"/>
      <c r="C129" s="84" t="s">
        <v>915</v>
      </c>
      <c r="D129" s="75" t="s">
        <v>54</v>
      </c>
      <c r="E129" s="13">
        <v>44433</v>
      </c>
      <c r="F129" s="73" t="s">
        <v>1044</v>
      </c>
      <c r="G129" s="13">
        <v>44438</v>
      </c>
      <c r="H129" s="74" t="s">
        <v>1045</v>
      </c>
      <c r="I129" s="15">
        <v>90</v>
      </c>
      <c r="J129" s="15">
        <v>50</v>
      </c>
      <c r="K129" s="15">
        <v>26</v>
      </c>
      <c r="L129" s="15">
        <v>24</v>
      </c>
      <c r="M129" s="79">
        <v>29.25</v>
      </c>
      <c r="N129" s="69">
        <v>29</v>
      </c>
      <c r="O129" s="61">
        <v>3000</v>
      </c>
      <c r="P129" s="62">
        <f>Table224523689101112131415161718192021222423456723456891011[[#This Row],[PEMBULATAN]]*O129</f>
        <v>87000</v>
      </c>
    </row>
    <row r="130" spans="1:16" ht="30.75" customHeight="1" x14ac:dyDescent="0.2">
      <c r="A130" s="108"/>
      <c r="B130" s="72"/>
      <c r="C130" s="84" t="s">
        <v>916</v>
      </c>
      <c r="D130" s="75" t="s">
        <v>54</v>
      </c>
      <c r="E130" s="13">
        <v>44433</v>
      </c>
      <c r="F130" s="73" t="s">
        <v>1044</v>
      </c>
      <c r="G130" s="13">
        <v>44438</v>
      </c>
      <c r="H130" s="74" t="s">
        <v>1045</v>
      </c>
      <c r="I130" s="15">
        <v>40</v>
      </c>
      <c r="J130" s="15">
        <v>39</v>
      </c>
      <c r="K130" s="15">
        <v>22</v>
      </c>
      <c r="L130" s="15">
        <v>2</v>
      </c>
      <c r="M130" s="79">
        <v>8.58</v>
      </c>
      <c r="N130" s="69">
        <v>9</v>
      </c>
      <c r="O130" s="61">
        <v>3000</v>
      </c>
      <c r="P130" s="62">
        <f>Table224523689101112131415161718192021222423456723456891011[[#This Row],[PEMBULATAN]]*O130</f>
        <v>27000</v>
      </c>
    </row>
    <row r="131" spans="1:16" ht="30.75" customHeight="1" x14ac:dyDescent="0.2">
      <c r="A131" s="108"/>
      <c r="B131" s="72"/>
      <c r="C131" s="84" t="s">
        <v>917</v>
      </c>
      <c r="D131" s="75" t="s">
        <v>54</v>
      </c>
      <c r="E131" s="13">
        <v>44433</v>
      </c>
      <c r="F131" s="73" t="s">
        <v>1044</v>
      </c>
      <c r="G131" s="13">
        <v>44438</v>
      </c>
      <c r="H131" s="74" t="s">
        <v>1045</v>
      </c>
      <c r="I131" s="15">
        <v>47</v>
      </c>
      <c r="J131" s="15">
        <v>53</v>
      </c>
      <c r="K131" s="15">
        <v>23</v>
      </c>
      <c r="L131" s="15">
        <v>8</v>
      </c>
      <c r="M131" s="79">
        <v>14.32325</v>
      </c>
      <c r="N131" s="69">
        <v>14</v>
      </c>
      <c r="O131" s="61">
        <v>3000</v>
      </c>
      <c r="P131" s="62">
        <f>Table224523689101112131415161718192021222423456723456891011[[#This Row],[PEMBULATAN]]*O131</f>
        <v>42000</v>
      </c>
    </row>
    <row r="132" spans="1:16" ht="30.75" customHeight="1" x14ac:dyDescent="0.2">
      <c r="A132" s="108"/>
      <c r="B132" s="72"/>
      <c r="C132" s="84" t="s">
        <v>918</v>
      </c>
      <c r="D132" s="75" t="s">
        <v>54</v>
      </c>
      <c r="E132" s="13">
        <v>44433</v>
      </c>
      <c r="F132" s="73" t="s">
        <v>1044</v>
      </c>
      <c r="G132" s="13">
        <v>44438</v>
      </c>
      <c r="H132" s="74" t="s">
        <v>1045</v>
      </c>
      <c r="I132" s="15">
        <v>90</v>
      </c>
      <c r="J132" s="15">
        <v>50</v>
      </c>
      <c r="K132" s="15">
        <v>39</v>
      </c>
      <c r="L132" s="15">
        <v>12</v>
      </c>
      <c r="M132" s="79">
        <v>43.875</v>
      </c>
      <c r="N132" s="69">
        <v>44</v>
      </c>
      <c r="O132" s="61">
        <v>3000</v>
      </c>
      <c r="P132" s="62">
        <f>Table224523689101112131415161718192021222423456723456891011[[#This Row],[PEMBULATAN]]*O132</f>
        <v>132000</v>
      </c>
    </row>
    <row r="133" spans="1:16" ht="30.75" customHeight="1" x14ac:dyDescent="0.2">
      <c r="A133" s="108"/>
      <c r="B133" s="72"/>
      <c r="C133" s="84" t="s">
        <v>919</v>
      </c>
      <c r="D133" s="75" t="s">
        <v>54</v>
      </c>
      <c r="E133" s="13">
        <v>44433</v>
      </c>
      <c r="F133" s="73" t="s">
        <v>1044</v>
      </c>
      <c r="G133" s="13">
        <v>44438</v>
      </c>
      <c r="H133" s="74" t="s">
        <v>1045</v>
      </c>
      <c r="I133" s="15">
        <v>65</v>
      </c>
      <c r="J133" s="15">
        <v>58</v>
      </c>
      <c r="K133" s="15">
        <v>25</v>
      </c>
      <c r="L133" s="15">
        <v>9</v>
      </c>
      <c r="M133" s="79">
        <v>23.5625</v>
      </c>
      <c r="N133" s="69">
        <v>24</v>
      </c>
      <c r="O133" s="61">
        <v>3000</v>
      </c>
      <c r="P133" s="62">
        <f>Table224523689101112131415161718192021222423456723456891011[[#This Row],[PEMBULATAN]]*O133</f>
        <v>72000</v>
      </c>
    </row>
    <row r="134" spans="1:16" ht="30.75" customHeight="1" x14ac:dyDescent="0.2">
      <c r="A134" s="108"/>
      <c r="B134" s="72"/>
      <c r="C134" s="84" t="s">
        <v>920</v>
      </c>
      <c r="D134" s="75" t="s">
        <v>54</v>
      </c>
      <c r="E134" s="13">
        <v>44433</v>
      </c>
      <c r="F134" s="73" t="s">
        <v>1044</v>
      </c>
      <c r="G134" s="13">
        <v>44438</v>
      </c>
      <c r="H134" s="74" t="s">
        <v>1045</v>
      </c>
      <c r="I134" s="15">
        <v>53</v>
      </c>
      <c r="J134" s="15">
        <v>58</v>
      </c>
      <c r="K134" s="15">
        <v>21</v>
      </c>
      <c r="L134" s="15">
        <v>7</v>
      </c>
      <c r="M134" s="79">
        <v>16.138500000000001</v>
      </c>
      <c r="N134" s="69">
        <v>16</v>
      </c>
      <c r="O134" s="61">
        <v>3000</v>
      </c>
      <c r="P134" s="62">
        <f>Table224523689101112131415161718192021222423456723456891011[[#This Row],[PEMBULATAN]]*O134</f>
        <v>48000</v>
      </c>
    </row>
    <row r="135" spans="1:16" ht="30.75" customHeight="1" x14ac:dyDescent="0.2">
      <c r="A135" s="108"/>
      <c r="B135" s="72"/>
      <c r="C135" s="84" t="s">
        <v>921</v>
      </c>
      <c r="D135" s="75" t="s">
        <v>54</v>
      </c>
      <c r="E135" s="13">
        <v>44433</v>
      </c>
      <c r="F135" s="73" t="s">
        <v>1044</v>
      </c>
      <c r="G135" s="13">
        <v>44438</v>
      </c>
      <c r="H135" s="74" t="s">
        <v>1045</v>
      </c>
      <c r="I135" s="15">
        <v>90</v>
      </c>
      <c r="J135" s="15">
        <v>61</v>
      </c>
      <c r="K135" s="15">
        <v>24</v>
      </c>
      <c r="L135" s="15">
        <v>7</v>
      </c>
      <c r="M135" s="79">
        <v>32.94</v>
      </c>
      <c r="N135" s="69">
        <v>33</v>
      </c>
      <c r="O135" s="61">
        <v>3000</v>
      </c>
      <c r="P135" s="62">
        <f>Table224523689101112131415161718192021222423456723456891011[[#This Row],[PEMBULATAN]]*O135</f>
        <v>99000</v>
      </c>
    </row>
    <row r="136" spans="1:16" ht="30.75" customHeight="1" x14ac:dyDescent="0.2">
      <c r="A136" s="108"/>
      <c r="B136" s="72"/>
      <c r="C136" s="84" t="s">
        <v>922</v>
      </c>
      <c r="D136" s="75" t="s">
        <v>54</v>
      </c>
      <c r="E136" s="13">
        <v>44433</v>
      </c>
      <c r="F136" s="73" t="s">
        <v>1044</v>
      </c>
      <c r="G136" s="13">
        <v>44438</v>
      </c>
      <c r="H136" s="74" t="s">
        <v>1045</v>
      </c>
      <c r="I136" s="15">
        <v>50</v>
      </c>
      <c r="J136" s="15">
        <v>30</v>
      </c>
      <c r="K136" s="15">
        <v>28</v>
      </c>
      <c r="L136" s="15">
        <v>3</v>
      </c>
      <c r="M136" s="79">
        <v>10.5</v>
      </c>
      <c r="N136" s="69">
        <v>11</v>
      </c>
      <c r="O136" s="61">
        <v>3000</v>
      </c>
      <c r="P136" s="62">
        <f>Table224523689101112131415161718192021222423456723456891011[[#This Row],[PEMBULATAN]]*O136</f>
        <v>33000</v>
      </c>
    </row>
    <row r="137" spans="1:16" ht="30.75" customHeight="1" x14ac:dyDescent="0.2">
      <c r="A137" s="108"/>
      <c r="B137" s="72"/>
      <c r="C137" s="84" t="s">
        <v>923</v>
      </c>
      <c r="D137" s="75" t="s">
        <v>54</v>
      </c>
      <c r="E137" s="13">
        <v>44433</v>
      </c>
      <c r="F137" s="73" t="s">
        <v>1044</v>
      </c>
      <c r="G137" s="13">
        <v>44438</v>
      </c>
      <c r="H137" s="74" t="s">
        <v>1045</v>
      </c>
      <c r="I137" s="15">
        <v>80</v>
      </c>
      <c r="J137" s="15">
        <v>59</v>
      </c>
      <c r="K137" s="15">
        <v>29</v>
      </c>
      <c r="L137" s="15">
        <v>21</v>
      </c>
      <c r="M137" s="79">
        <v>34.22</v>
      </c>
      <c r="N137" s="69">
        <v>34</v>
      </c>
      <c r="O137" s="61">
        <v>3000</v>
      </c>
      <c r="P137" s="62">
        <f>Table224523689101112131415161718192021222423456723456891011[[#This Row],[PEMBULATAN]]*O137</f>
        <v>102000</v>
      </c>
    </row>
    <row r="138" spans="1:16" ht="30.75" customHeight="1" x14ac:dyDescent="0.2">
      <c r="A138" s="108"/>
      <c r="B138" s="72"/>
      <c r="C138" s="84" t="s">
        <v>924</v>
      </c>
      <c r="D138" s="75" t="s">
        <v>54</v>
      </c>
      <c r="E138" s="13">
        <v>44433</v>
      </c>
      <c r="F138" s="73" t="s">
        <v>1044</v>
      </c>
      <c r="G138" s="13">
        <v>44438</v>
      </c>
      <c r="H138" s="74" t="s">
        <v>1045</v>
      </c>
      <c r="I138" s="15">
        <v>104</v>
      </c>
      <c r="J138" s="15">
        <v>10</v>
      </c>
      <c r="K138" s="15">
        <v>10</v>
      </c>
      <c r="L138" s="15">
        <v>2</v>
      </c>
      <c r="M138" s="79">
        <v>2.6</v>
      </c>
      <c r="N138" s="69">
        <v>3</v>
      </c>
      <c r="O138" s="61">
        <v>3000</v>
      </c>
      <c r="P138" s="62">
        <f>Table224523689101112131415161718192021222423456723456891011[[#This Row],[PEMBULATAN]]*O138</f>
        <v>9000</v>
      </c>
    </row>
    <row r="139" spans="1:16" ht="30.75" customHeight="1" x14ac:dyDescent="0.2">
      <c r="A139" s="108"/>
      <c r="B139" s="72"/>
      <c r="C139" s="84" t="s">
        <v>925</v>
      </c>
      <c r="D139" s="75" t="s">
        <v>54</v>
      </c>
      <c r="E139" s="13">
        <v>44433</v>
      </c>
      <c r="F139" s="73" t="s">
        <v>1044</v>
      </c>
      <c r="G139" s="13">
        <v>44438</v>
      </c>
      <c r="H139" s="74" t="s">
        <v>1045</v>
      </c>
      <c r="I139" s="15">
        <v>54</v>
      </c>
      <c r="J139" s="15">
        <v>31</v>
      </c>
      <c r="K139" s="15">
        <v>80</v>
      </c>
      <c r="L139" s="15">
        <v>21</v>
      </c>
      <c r="M139" s="79">
        <v>33.479999999999997</v>
      </c>
      <c r="N139" s="69">
        <v>33</v>
      </c>
      <c r="O139" s="61">
        <v>3000</v>
      </c>
      <c r="P139" s="62">
        <f>Table224523689101112131415161718192021222423456723456891011[[#This Row],[PEMBULATAN]]*O139</f>
        <v>99000</v>
      </c>
    </row>
    <row r="140" spans="1:16" ht="30.75" customHeight="1" x14ac:dyDescent="0.2">
      <c r="A140" s="108"/>
      <c r="B140" s="72"/>
      <c r="C140" s="84" t="s">
        <v>926</v>
      </c>
      <c r="D140" s="75" t="s">
        <v>54</v>
      </c>
      <c r="E140" s="13">
        <v>44433</v>
      </c>
      <c r="F140" s="73" t="s">
        <v>1044</v>
      </c>
      <c r="G140" s="13">
        <v>44438</v>
      </c>
      <c r="H140" s="74" t="s">
        <v>1045</v>
      </c>
      <c r="I140" s="15">
        <v>82</v>
      </c>
      <c r="J140" s="15">
        <v>20</v>
      </c>
      <c r="K140" s="15">
        <v>52</v>
      </c>
      <c r="L140" s="15">
        <v>16</v>
      </c>
      <c r="M140" s="79">
        <v>21.32</v>
      </c>
      <c r="N140" s="69">
        <v>21</v>
      </c>
      <c r="O140" s="61">
        <v>3000</v>
      </c>
      <c r="P140" s="62">
        <f>Table224523689101112131415161718192021222423456723456891011[[#This Row],[PEMBULATAN]]*O140</f>
        <v>63000</v>
      </c>
    </row>
    <row r="141" spans="1:16" ht="30.75" customHeight="1" x14ac:dyDescent="0.2">
      <c r="A141" s="108"/>
      <c r="B141" s="72"/>
      <c r="C141" s="84" t="s">
        <v>927</v>
      </c>
      <c r="D141" s="75" t="s">
        <v>54</v>
      </c>
      <c r="E141" s="13">
        <v>44433</v>
      </c>
      <c r="F141" s="73" t="s">
        <v>1044</v>
      </c>
      <c r="G141" s="13">
        <v>44438</v>
      </c>
      <c r="H141" s="74" t="s">
        <v>1045</v>
      </c>
      <c r="I141" s="15">
        <v>46</v>
      </c>
      <c r="J141" s="15">
        <v>30</v>
      </c>
      <c r="K141" s="15">
        <v>31</v>
      </c>
      <c r="L141" s="15">
        <v>12</v>
      </c>
      <c r="M141" s="79">
        <v>10.695</v>
      </c>
      <c r="N141" s="69">
        <v>12</v>
      </c>
      <c r="O141" s="61">
        <v>3000</v>
      </c>
      <c r="P141" s="62">
        <f>Table224523689101112131415161718192021222423456723456891011[[#This Row],[PEMBULATAN]]*O141</f>
        <v>36000</v>
      </c>
    </row>
    <row r="142" spans="1:16" ht="30.75" customHeight="1" x14ac:dyDescent="0.2">
      <c r="A142" s="108"/>
      <c r="B142" s="72"/>
      <c r="C142" s="84" t="s">
        <v>928</v>
      </c>
      <c r="D142" s="75" t="s">
        <v>54</v>
      </c>
      <c r="E142" s="13">
        <v>44433</v>
      </c>
      <c r="F142" s="73" t="s">
        <v>1044</v>
      </c>
      <c r="G142" s="13">
        <v>44438</v>
      </c>
      <c r="H142" s="74" t="s">
        <v>1045</v>
      </c>
      <c r="I142" s="15">
        <v>88</v>
      </c>
      <c r="J142" s="15">
        <v>52</v>
      </c>
      <c r="K142" s="15">
        <v>35</v>
      </c>
      <c r="L142" s="15">
        <v>10</v>
      </c>
      <c r="M142" s="79">
        <v>40.04</v>
      </c>
      <c r="N142" s="69">
        <v>40</v>
      </c>
      <c r="O142" s="61">
        <v>3000</v>
      </c>
      <c r="P142" s="62">
        <f>Table224523689101112131415161718192021222423456723456891011[[#This Row],[PEMBULATAN]]*O142</f>
        <v>120000</v>
      </c>
    </row>
    <row r="143" spans="1:16" ht="30.75" customHeight="1" x14ac:dyDescent="0.2">
      <c r="A143" s="108"/>
      <c r="B143" s="72"/>
      <c r="C143" s="84" t="s">
        <v>929</v>
      </c>
      <c r="D143" s="75" t="s">
        <v>54</v>
      </c>
      <c r="E143" s="13">
        <v>44433</v>
      </c>
      <c r="F143" s="73" t="s">
        <v>1044</v>
      </c>
      <c r="G143" s="13">
        <v>44438</v>
      </c>
      <c r="H143" s="74" t="s">
        <v>1045</v>
      </c>
      <c r="I143" s="15">
        <v>89</v>
      </c>
      <c r="J143" s="15">
        <v>60</v>
      </c>
      <c r="K143" s="15">
        <v>29</v>
      </c>
      <c r="L143" s="15">
        <v>12</v>
      </c>
      <c r="M143" s="79">
        <v>38.715000000000003</v>
      </c>
      <c r="N143" s="69">
        <v>39</v>
      </c>
      <c r="O143" s="61">
        <v>3000</v>
      </c>
      <c r="P143" s="62">
        <f>Table224523689101112131415161718192021222423456723456891011[[#This Row],[PEMBULATAN]]*O143</f>
        <v>117000</v>
      </c>
    </row>
    <row r="144" spans="1:16" ht="30.75" customHeight="1" x14ac:dyDescent="0.2">
      <c r="A144" s="108"/>
      <c r="B144" s="72"/>
      <c r="C144" s="84" t="s">
        <v>930</v>
      </c>
      <c r="D144" s="75" t="s">
        <v>54</v>
      </c>
      <c r="E144" s="13">
        <v>44433</v>
      </c>
      <c r="F144" s="73" t="s">
        <v>1044</v>
      </c>
      <c r="G144" s="13">
        <v>44438</v>
      </c>
      <c r="H144" s="74" t="s">
        <v>1045</v>
      </c>
      <c r="I144" s="15">
        <v>32</v>
      </c>
      <c r="J144" s="15">
        <v>80</v>
      </c>
      <c r="K144" s="15">
        <v>30</v>
      </c>
      <c r="L144" s="15">
        <v>51</v>
      </c>
      <c r="M144" s="79">
        <v>19.2</v>
      </c>
      <c r="N144" s="69">
        <v>51</v>
      </c>
      <c r="O144" s="61">
        <v>3000</v>
      </c>
      <c r="P144" s="62">
        <f>Table224523689101112131415161718192021222423456723456891011[[#This Row],[PEMBULATAN]]*O144</f>
        <v>153000</v>
      </c>
    </row>
    <row r="145" spans="1:16" ht="30.75" customHeight="1" x14ac:dyDescent="0.2">
      <c r="A145" s="108"/>
      <c r="B145" s="72"/>
      <c r="C145" s="84" t="s">
        <v>931</v>
      </c>
      <c r="D145" s="75" t="s">
        <v>54</v>
      </c>
      <c r="E145" s="13">
        <v>44433</v>
      </c>
      <c r="F145" s="73" t="s">
        <v>1044</v>
      </c>
      <c r="G145" s="13">
        <v>44438</v>
      </c>
      <c r="H145" s="74" t="s">
        <v>1045</v>
      </c>
      <c r="I145" s="15">
        <v>89</v>
      </c>
      <c r="J145" s="15">
        <v>59</v>
      </c>
      <c r="K145" s="15">
        <v>29</v>
      </c>
      <c r="L145" s="15">
        <v>16</v>
      </c>
      <c r="M145" s="79">
        <v>38.069749999999999</v>
      </c>
      <c r="N145" s="69">
        <v>38</v>
      </c>
      <c r="O145" s="61">
        <v>3000</v>
      </c>
      <c r="P145" s="62">
        <f>Table224523689101112131415161718192021222423456723456891011[[#This Row],[PEMBULATAN]]*O145</f>
        <v>114000</v>
      </c>
    </row>
    <row r="146" spans="1:16" ht="30.75" customHeight="1" x14ac:dyDescent="0.2">
      <c r="A146" s="108"/>
      <c r="B146" s="72"/>
      <c r="C146" s="84" t="s">
        <v>932</v>
      </c>
      <c r="D146" s="75" t="s">
        <v>54</v>
      </c>
      <c r="E146" s="13">
        <v>44433</v>
      </c>
      <c r="F146" s="73" t="s">
        <v>1044</v>
      </c>
      <c r="G146" s="13">
        <v>44438</v>
      </c>
      <c r="H146" s="74" t="s">
        <v>1045</v>
      </c>
      <c r="I146" s="15">
        <v>80</v>
      </c>
      <c r="J146" s="15">
        <v>55</v>
      </c>
      <c r="K146" s="15">
        <v>25</v>
      </c>
      <c r="L146" s="15">
        <v>10</v>
      </c>
      <c r="M146" s="79">
        <v>27.5</v>
      </c>
      <c r="N146" s="69">
        <v>28</v>
      </c>
      <c r="O146" s="61">
        <v>3000</v>
      </c>
      <c r="P146" s="62">
        <f>Table224523689101112131415161718192021222423456723456891011[[#This Row],[PEMBULATAN]]*O146</f>
        <v>84000</v>
      </c>
    </row>
    <row r="147" spans="1:16" ht="30.75" customHeight="1" x14ac:dyDescent="0.2">
      <c r="A147" s="108"/>
      <c r="B147" s="72"/>
      <c r="C147" s="84" t="s">
        <v>933</v>
      </c>
      <c r="D147" s="75" t="s">
        <v>54</v>
      </c>
      <c r="E147" s="13">
        <v>44433</v>
      </c>
      <c r="F147" s="73" t="s">
        <v>1044</v>
      </c>
      <c r="G147" s="13">
        <v>44438</v>
      </c>
      <c r="H147" s="74" t="s">
        <v>1045</v>
      </c>
      <c r="I147" s="15">
        <v>60</v>
      </c>
      <c r="J147" s="15">
        <v>39</v>
      </c>
      <c r="K147" s="15">
        <v>29</v>
      </c>
      <c r="L147" s="15">
        <v>5</v>
      </c>
      <c r="M147" s="79">
        <v>16.965</v>
      </c>
      <c r="N147" s="69">
        <v>17</v>
      </c>
      <c r="O147" s="61">
        <v>3000</v>
      </c>
      <c r="P147" s="62">
        <f>Table224523689101112131415161718192021222423456723456891011[[#This Row],[PEMBULATAN]]*O147</f>
        <v>51000</v>
      </c>
    </row>
    <row r="148" spans="1:16" ht="30.75" customHeight="1" x14ac:dyDescent="0.2">
      <c r="A148" s="108"/>
      <c r="B148" s="72"/>
      <c r="C148" s="84" t="s">
        <v>934</v>
      </c>
      <c r="D148" s="75" t="s">
        <v>54</v>
      </c>
      <c r="E148" s="13">
        <v>44433</v>
      </c>
      <c r="F148" s="73" t="s">
        <v>1044</v>
      </c>
      <c r="G148" s="13">
        <v>44438</v>
      </c>
      <c r="H148" s="74" t="s">
        <v>1045</v>
      </c>
      <c r="I148" s="15">
        <v>60</v>
      </c>
      <c r="J148" s="15">
        <v>36</v>
      </c>
      <c r="K148" s="15">
        <v>29</v>
      </c>
      <c r="L148" s="15">
        <v>3</v>
      </c>
      <c r="M148" s="79">
        <v>15.66</v>
      </c>
      <c r="N148" s="69">
        <v>16</v>
      </c>
      <c r="O148" s="61">
        <v>3000</v>
      </c>
      <c r="P148" s="62">
        <f>Table224523689101112131415161718192021222423456723456891011[[#This Row],[PEMBULATAN]]*O148</f>
        <v>48000</v>
      </c>
    </row>
    <row r="149" spans="1:16" ht="30.75" customHeight="1" x14ac:dyDescent="0.2">
      <c r="A149" s="108"/>
      <c r="B149" s="72"/>
      <c r="C149" s="84" t="s">
        <v>935</v>
      </c>
      <c r="D149" s="75" t="s">
        <v>54</v>
      </c>
      <c r="E149" s="13">
        <v>44433</v>
      </c>
      <c r="F149" s="73" t="s">
        <v>1044</v>
      </c>
      <c r="G149" s="13">
        <v>44438</v>
      </c>
      <c r="H149" s="74" t="s">
        <v>1045</v>
      </c>
      <c r="I149" s="15">
        <v>69</v>
      </c>
      <c r="J149" s="15">
        <v>65</v>
      </c>
      <c r="K149" s="15">
        <v>25</v>
      </c>
      <c r="L149" s="15">
        <v>9</v>
      </c>
      <c r="M149" s="79">
        <v>28.03125</v>
      </c>
      <c r="N149" s="69">
        <v>28</v>
      </c>
      <c r="O149" s="61">
        <v>3000</v>
      </c>
      <c r="P149" s="62">
        <f>Table224523689101112131415161718192021222423456723456891011[[#This Row],[PEMBULATAN]]*O149</f>
        <v>84000</v>
      </c>
    </row>
    <row r="150" spans="1:16" ht="30.75" customHeight="1" x14ac:dyDescent="0.2">
      <c r="A150" s="108"/>
      <c r="B150" s="72"/>
      <c r="C150" s="84" t="s">
        <v>936</v>
      </c>
      <c r="D150" s="75" t="s">
        <v>54</v>
      </c>
      <c r="E150" s="13">
        <v>44433</v>
      </c>
      <c r="F150" s="73" t="s">
        <v>1044</v>
      </c>
      <c r="G150" s="13">
        <v>44438</v>
      </c>
      <c r="H150" s="74" t="s">
        <v>1045</v>
      </c>
      <c r="I150" s="15">
        <v>90</v>
      </c>
      <c r="J150" s="15">
        <v>53</v>
      </c>
      <c r="K150" s="15">
        <v>25</v>
      </c>
      <c r="L150" s="15">
        <v>20</v>
      </c>
      <c r="M150" s="79">
        <v>29.8125</v>
      </c>
      <c r="N150" s="69">
        <v>30</v>
      </c>
      <c r="O150" s="61">
        <v>3000</v>
      </c>
      <c r="P150" s="62">
        <f>Table224523689101112131415161718192021222423456723456891011[[#This Row],[PEMBULATAN]]*O150</f>
        <v>90000</v>
      </c>
    </row>
    <row r="151" spans="1:16" ht="30.75" customHeight="1" x14ac:dyDescent="0.2">
      <c r="A151" s="108"/>
      <c r="B151" s="72"/>
      <c r="C151" s="84" t="s">
        <v>937</v>
      </c>
      <c r="D151" s="75" t="s">
        <v>54</v>
      </c>
      <c r="E151" s="13">
        <v>44433</v>
      </c>
      <c r="F151" s="73" t="s">
        <v>1044</v>
      </c>
      <c r="G151" s="13">
        <v>44438</v>
      </c>
      <c r="H151" s="74" t="s">
        <v>1045</v>
      </c>
      <c r="I151" s="15">
        <v>70</v>
      </c>
      <c r="J151" s="15">
        <v>57</v>
      </c>
      <c r="K151" s="15">
        <v>27</v>
      </c>
      <c r="L151" s="15">
        <v>12</v>
      </c>
      <c r="M151" s="79">
        <v>26.932500000000001</v>
      </c>
      <c r="N151" s="69">
        <v>27</v>
      </c>
      <c r="O151" s="61">
        <v>3000</v>
      </c>
      <c r="P151" s="62">
        <f>Table224523689101112131415161718192021222423456723456891011[[#This Row],[PEMBULATAN]]*O151</f>
        <v>81000</v>
      </c>
    </row>
    <row r="152" spans="1:16" ht="30.75" customHeight="1" x14ac:dyDescent="0.2">
      <c r="A152" s="108"/>
      <c r="B152" s="72"/>
      <c r="C152" s="84" t="s">
        <v>938</v>
      </c>
      <c r="D152" s="75" t="s">
        <v>54</v>
      </c>
      <c r="E152" s="13">
        <v>44433</v>
      </c>
      <c r="F152" s="73" t="s">
        <v>1044</v>
      </c>
      <c r="G152" s="13">
        <v>44438</v>
      </c>
      <c r="H152" s="74" t="s">
        <v>1045</v>
      </c>
      <c r="I152" s="15">
        <v>40</v>
      </c>
      <c r="J152" s="15">
        <v>40</v>
      </c>
      <c r="K152" s="15">
        <v>20</v>
      </c>
      <c r="L152" s="15">
        <v>3</v>
      </c>
      <c r="M152" s="79">
        <v>8</v>
      </c>
      <c r="N152" s="69">
        <v>8</v>
      </c>
      <c r="O152" s="61">
        <v>3000</v>
      </c>
      <c r="P152" s="62">
        <f>Table224523689101112131415161718192021222423456723456891011[[#This Row],[PEMBULATAN]]*O152</f>
        <v>24000</v>
      </c>
    </row>
    <row r="153" spans="1:16" ht="30.75" customHeight="1" x14ac:dyDescent="0.2">
      <c r="A153" s="108"/>
      <c r="B153" s="72"/>
      <c r="C153" s="84" t="s">
        <v>939</v>
      </c>
      <c r="D153" s="75" t="s">
        <v>54</v>
      </c>
      <c r="E153" s="13">
        <v>44433</v>
      </c>
      <c r="F153" s="73" t="s">
        <v>1044</v>
      </c>
      <c r="G153" s="13">
        <v>44438</v>
      </c>
      <c r="H153" s="74" t="s">
        <v>1045</v>
      </c>
      <c r="I153" s="15">
        <v>60</v>
      </c>
      <c r="J153" s="15">
        <v>50</v>
      </c>
      <c r="K153" s="15">
        <v>27</v>
      </c>
      <c r="L153" s="15">
        <v>11</v>
      </c>
      <c r="M153" s="79">
        <v>20.25</v>
      </c>
      <c r="N153" s="69">
        <v>20</v>
      </c>
      <c r="O153" s="61">
        <v>3000</v>
      </c>
      <c r="P153" s="62">
        <f>Table224523689101112131415161718192021222423456723456891011[[#This Row],[PEMBULATAN]]*O153</f>
        <v>60000</v>
      </c>
    </row>
    <row r="154" spans="1:16" ht="30.75" customHeight="1" x14ac:dyDescent="0.2">
      <c r="A154" s="108"/>
      <c r="B154" s="72"/>
      <c r="C154" s="84" t="s">
        <v>940</v>
      </c>
      <c r="D154" s="75" t="s">
        <v>54</v>
      </c>
      <c r="E154" s="13">
        <v>44433</v>
      </c>
      <c r="F154" s="73" t="s">
        <v>1044</v>
      </c>
      <c r="G154" s="13">
        <v>44438</v>
      </c>
      <c r="H154" s="74" t="s">
        <v>1045</v>
      </c>
      <c r="I154" s="15">
        <v>95</v>
      </c>
      <c r="J154" s="15">
        <v>59</v>
      </c>
      <c r="K154" s="15">
        <v>23</v>
      </c>
      <c r="L154" s="15">
        <v>10</v>
      </c>
      <c r="M154" s="79">
        <v>32.228749999999998</v>
      </c>
      <c r="N154" s="69">
        <v>32</v>
      </c>
      <c r="O154" s="61">
        <v>3000</v>
      </c>
      <c r="P154" s="62">
        <f>Table224523689101112131415161718192021222423456723456891011[[#This Row],[PEMBULATAN]]*O154</f>
        <v>96000</v>
      </c>
    </row>
    <row r="155" spans="1:16" ht="30.75" customHeight="1" x14ac:dyDescent="0.2">
      <c r="A155" s="108"/>
      <c r="B155" s="72"/>
      <c r="C155" s="84" t="s">
        <v>941</v>
      </c>
      <c r="D155" s="75" t="s">
        <v>54</v>
      </c>
      <c r="E155" s="13">
        <v>44433</v>
      </c>
      <c r="F155" s="73" t="s">
        <v>1044</v>
      </c>
      <c r="G155" s="13">
        <v>44438</v>
      </c>
      <c r="H155" s="74" t="s">
        <v>1045</v>
      </c>
      <c r="I155" s="15">
        <v>90</v>
      </c>
      <c r="J155" s="15">
        <v>60</v>
      </c>
      <c r="K155" s="15">
        <v>27</v>
      </c>
      <c r="L155" s="15">
        <v>15</v>
      </c>
      <c r="M155" s="79">
        <v>36.450000000000003</v>
      </c>
      <c r="N155" s="69">
        <v>36</v>
      </c>
      <c r="O155" s="61">
        <v>3000</v>
      </c>
      <c r="P155" s="62">
        <f>Table224523689101112131415161718192021222423456723456891011[[#This Row],[PEMBULATAN]]*O155</f>
        <v>108000</v>
      </c>
    </row>
    <row r="156" spans="1:16" ht="30.75" customHeight="1" x14ac:dyDescent="0.2">
      <c r="A156" s="108"/>
      <c r="B156" s="72"/>
      <c r="C156" s="84" t="s">
        <v>942</v>
      </c>
      <c r="D156" s="75" t="s">
        <v>54</v>
      </c>
      <c r="E156" s="13">
        <v>44433</v>
      </c>
      <c r="F156" s="73" t="s">
        <v>1044</v>
      </c>
      <c r="G156" s="13">
        <v>44438</v>
      </c>
      <c r="H156" s="74" t="s">
        <v>1045</v>
      </c>
      <c r="I156" s="15">
        <v>90</v>
      </c>
      <c r="J156" s="15">
        <v>60</v>
      </c>
      <c r="K156" s="15">
        <v>20</v>
      </c>
      <c r="L156" s="15">
        <v>12</v>
      </c>
      <c r="M156" s="79">
        <v>27</v>
      </c>
      <c r="N156" s="69">
        <v>27</v>
      </c>
      <c r="O156" s="61">
        <v>3000</v>
      </c>
      <c r="P156" s="62">
        <f>Table224523689101112131415161718192021222423456723456891011[[#This Row],[PEMBULATAN]]*O156</f>
        <v>81000</v>
      </c>
    </row>
    <row r="157" spans="1:16" ht="30.75" customHeight="1" x14ac:dyDescent="0.2">
      <c r="A157" s="108"/>
      <c r="B157" s="72"/>
      <c r="C157" s="84" t="s">
        <v>943</v>
      </c>
      <c r="D157" s="75" t="s">
        <v>54</v>
      </c>
      <c r="E157" s="13">
        <v>44433</v>
      </c>
      <c r="F157" s="73" t="s">
        <v>1044</v>
      </c>
      <c r="G157" s="13">
        <v>44438</v>
      </c>
      <c r="H157" s="74" t="s">
        <v>1045</v>
      </c>
      <c r="I157" s="15">
        <v>100</v>
      </c>
      <c r="J157" s="15">
        <v>41</v>
      </c>
      <c r="K157" s="15">
        <v>34</v>
      </c>
      <c r="L157" s="15">
        <v>14</v>
      </c>
      <c r="M157" s="79">
        <v>34.85</v>
      </c>
      <c r="N157" s="69">
        <v>35</v>
      </c>
      <c r="O157" s="61">
        <v>3000</v>
      </c>
      <c r="P157" s="62">
        <f>Table224523689101112131415161718192021222423456723456891011[[#This Row],[PEMBULATAN]]*O157</f>
        <v>105000</v>
      </c>
    </row>
    <row r="158" spans="1:16" ht="30.75" customHeight="1" x14ac:dyDescent="0.2">
      <c r="A158" s="108"/>
      <c r="B158" s="72"/>
      <c r="C158" s="84" t="s">
        <v>944</v>
      </c>
      <c r="D158" s="75" t="s">
        <v>54</v>
      </c>
      <c r="E158" s="13">
        <v>44433</v>
      </c>
      <c r="F158" s="73" t="s">
        <v>1044</v>
      </c>
      <c r="G158" s="13">
        <v>44438</v>
      </c>
      <c r="H158" s="74" t="s">
        <v>1045</v>
      </c>
      <c r="I158" s="15">
        <v>80</v>
      </c>
      <c r="J158" s="15">
        <v>63</v>
      </c>
      <c r="K158" s="15">
        <v>25</v>
      </c>
      <c r="L158" s="15">
        <v>10</v>
      </c>
      <c r="M158" s="79">
        <v>31.5</v>
      </c>
      <c r="N158" s="69">
        <v>32</v>
      </c>
      <c r="O158" s="61">
        <v>3000</v>
      </c>
      <c r="P158" s="62">
        <f>Table224523689101112131415161718192021222423456723456891011[[#This Row],[PEMBULATAN]]*O158</f>
        <v>96000</v>
      </c>
    </row>
    <row r="159" spans="1:16" ht="30.75" customHeight="1" x14ac:dyDescent="0.2">
      <c r="A159" s="108"/>
      <c r="B159" s="72"/>
      <c r="C159" s="84" t="s">
        <v>945</v>
      </c>
      <c r="D159" s="75" t="s">
        <v>54</v>
      </c>
      <c r="E159" s="13">
        <v>44433</v>
      </c>
      <c r="F159" s="73" t="s">
        <v>1044</v>
      </c>
      <c r="G159" s="13">
        <v>44438</v>
      </c>
      <c r="H159" s="74" t="s">
        <v>1045</v>
      </c>
      <c r="I159" s="15">
        <v>78</v>
      </c>
      <c r="J159" s="15">
        <v>63</v>
      </c>
      <c r="K159" s="15">
        <v>29</v>
      </c>
      <c r="L159" s="15">
        <v>7</v>
      </c>
      <c r="M159" s="79">
        <v>35.6265</v>
      </c>
      <c r="N159" s="69">
        <v>36</v>
      </c>
      <c r="O159" s="61">
        <v>3000</v>
      </c>
      <c r="P159" s="62">
        <f>Table224523689101112131415161718192021222423456723456891011[[#This Row],[PEMBULATAN]]*O159</f>
        <v>108000</v>
      </c>
    </row>
    <row r="160" spans="1:16" ht="30.75" customHeight="1" x14ac:dyDescent="0.2">
      <c r="A160" s="108"/>
      <c r="B160" s="72"/>
      <c r="C160" s="84" t="s">
        <v>946</v>
      </c>
      <c r="D160" s="75" t="s">
        <v>54</v>
      </c>
      <c r="E160" s="13">
        <v>44433</v>
      </c>
      <c r="F160" s="73" t="s">
        <v>1044</v>
      </c>
      <c r="G160" s="13">
        <v>44438</v>
      </c>
      <c r="H160" s="74" t="s">
        <v>1045</v>
      </c>
      <c r="I160" s="15">
        <v>88</v>
      </c>
      <c r="J160" s="15">
        <v>69</v>
      </c>
      <c r="K160" s="15">
        <v>40</v>
      </c>
      <c r="L160" s="15">
        <v>15</v>
      </c>
      <c r="M160" s="79">
        <v>60.72</v>
      </c>
      <c r="N160" s="69">
        <v>61</v>
      </c>
      <c r="O160" s="61">
        <v>3000</v>
      </c>
      <c r="P160" s="62">
        <f>Table224523689101112131415161718192021222423456723456891011[[#This Row],[PEMBULATAN]]*O160</f>
        <v>183000</v>
      </c>
    </row>
    <row r="161" spans="1:16" ht="30.75" customHeight="1" x14ac:dyDescent="0.2">
      <c r="A161" s="108"/>
      <c r="B161" s="72"/>
      <c r="C161" s="84" t="s">
        <v>947</v>
      </c>
      <c r="D161" s="75" t="s">
        <v>54</v>
      </c>
      <c r="E161" s="13">
        <v>44433</v>
      </c>
      <c r="F161" s="73" t="s">
        <v>1044</v>
      </c>
      <c r="G161" s="13">
        <v>44438</v>
      </c>
      <c r="H161" s="74" t="s">
        <v>1045</v>
      </c>
      <c r="I161" s="15">
        <v>100</v>
      </c>
      <c r="J161" s="15">
        <v>57</v>
      </c>
      <c r="K161" s="15">
        <v>27</v>
      </c>
      <c r="L161" s="15">
        <v>18</v>
      </c>
      <c r="M161" s="79">
        <v>38.475000000000001</v>
      </c>
      <c r="N161" s="69">
        <v>38</v>
      </c>
      <c r="O161" s="61">
        <v>3000</v>
      </c>
      <c r="P161" s="62">
        <f>Table224523689101112131415161718192021222423456723456891011[[#This Row],[PEMBULATAN]]*O161</f>
        <v>114000</v>
      </c>
    </row>
    <row r="162" spans="1:16" ht="30.75" customHeight="1" x14ac:dyDescent="0.2">
      <c r="A162" s="108"/>
      <c r="B162" s="72"/>
      <c r="C162" s="84" t="s">
        <v>948</v>
      </c>
      <c r="D162" s="75" t="s">
        <v>54</v>
      </c>
      <c r="E162" s="13">
        <v>44433</v>
      </c>
      <c r="F162" s="73" t="s">
        <v>1044</v>
      </c>
      <c r="G162" s="13">
        <v>44438</v>
      </c>
      <c r="H162" s="74" t="s">
        <v>1045</v>
      </c>
      <c r="I162" s="15">
        <v>100</v>
      </c>
      <c r="J162" s="15">
        <v>54</v>
      </c>
      <c r="K162" s="15">
        <v>37</v>
      </c>
      <c r="L162" s="15">
        <v>16</v>
      </c>
      <c r="M162" s="79">
        <v>49.95</v>
      </c>
      <c r="N162" s="69">
        <v>50</v>
      </c>
      <c r="O162" s="61">
        <v>3000</v>
      </c>
      <c r="P162" s="62">
        <f>Table224523689101112131415161718192021222423456723456891011[[#This Row],[PEMBULATAN]]*O162</f>
        <v>150000</v>
      </c>
    </row>
    <row r="163" spans="1:16" ht="30.75" customHeight="1" x14ac:dyDescent="0.2">
      <c r="A163" s="108"/>
      <c r="B163" s="72"/>
      <c r="C163" s="84" t="s">
        <v>949</v>
      </c>
      <c r="D163" s="75" t="s">
        <v>54</v>
      </c>
      <c r="E163" s="13">
        <v>44433</v>
      </c>
      <c r="F163" s="73" t="s">
        <v>1044</v>
      </c>
      <c r="G163" s="13">
        <v>44438</v>
      </c>
      <c r="H163" s="74" t="s">
        <v>1045</v>
      </c>
      <c r="I163" s="15">
        <v>90</v>
      </c>
      <c r="J163" s="15">
        <v>39</v>
      </c>
      <c r="K163" s="15">
        <v>16</v>
      </c>
      <c r="L163" s="15">
        <v>5</v>
      </c>
      <c r="M163" s="79">
        <v>14.04</v>
      </c>
      <c r="N163" s="69">
        <v>14</v>
      </c>
      <c r="O163" s="61">
        <v>3000</v>
      </c>
      <c r="P163" s="62">
        <f>Table224523689101112131415161718192021222423456723456891011[[#This Row],[PEMBULATAN]]*O163</f>
        <v>42000</v>
      </c>
    </row>
    <row r="164" spans="1:16" ht="30.75" customHeight="1" x14ac:dyDescent="0.2">
      <c r="A164" s="108"/>
      <c r="B164" s="72"/>
      <c r="C164" s="84" t="s">
        <v>950</v>
      </c>
      <c r="D164" s="75" t="s">
        <v>54</v>
      </c>
      <c r="E164" s="13">
        <v>44433</v>
      </c>
      <c r="F164" s="73" t="s">
        <v>1044</v>
      </c>
      <c r="G164" s="13">
        <v>44438</v>
      </c>
      <c r="H164" s="74" t="s">
        <v>1045</v>
      </c>
      <c r="I164" s="15">
        <v>91</v>
      </c>
      <c r="J164" s="15">
        <v>61</v>
      </c>
      <c r="K164" s="15">
        <v>29</v>
      </c>
      <c r="L164" s="15">
        <v>19</v>
      </c>
      <c r="M164" s="79">
        <v>40.244750000000003</v>
      </c>
      <c r="N164" s="69">
        <v>40</v>
      </c>
      <c r="O164" s="61">
        <v>3000</v>
      </c>
      <c r="P164" s="62">
        <f>Table224523689101112131415161718192021222423456723456891011[[#This Row],[PEMBULATAN]]*O164</f>
        <v>120000</v>
      </c>
    </row>
    <row r="165" spans="1:16" ht="30.75" customHeight="1" x14ac:dyDescent="0.2">
      <c r="A165" s="108"/>
      <c r="B165" s="72"/>
      <c r="C165" s="84" t="s">
        <v>951</v>
      </c>
      <c r="D165" s="75" t="s">
        <v>54</v>
      </c>
      <c r="E165" s="13">
        <v>44433</v>
      </c>
      <c r="F165" s="73" t="s">
        <v>1044</v>
      </c>
      <c r="G165" s="13">
        <v>44438</v>
      </c>
      <c r="H165" s="74" t="s">
        <v>1045</v>
      </c>
      <c r="I165" s="15">
        <v>97</v>
      </c>
      <c r="J165" s="15">
        <v>62</v>
      </c>
      <c r="K165" s="15">
        <v>11</v>
      </c>
      <c r="L165" s="15">
        <v>19</v>
      </c>
      <c r="M165" s="79">
        <v>16.538499999999999</v>
      </c>
      <c r="N165" s="69">
        <v>19</v>
      </c>
      <c r="O165" s="61">
        <v>3000</v>
      </c>
      <c r="P165" s="62">
        <f>Table224523689101112131415161718192021222423456723456891011[[#This Row],[PEMBULATAN]]*O165</f>
        <v>57000</v>
      </c>
    </row>
    <row r="166" spans="1:16" ht="30.75" customHeight="1" x14ac:dyDescent="0.2">
      <c r="A166" s="108"/>
      <c r="B166" s="72"/>
      <c r="C166" s="84" t="s">
        <v>952</v>
      </c>
      <c r="D166" s="75" t="s">
        <v>54</v>
      </c>
      <c r="E166" s="13">
        <v>44433</v>
      </c>
      <c r="F166" s="73" t="s">
        <v>1044</v>
      </c>
      <c r="G166" s="13">
        <v>44438</v>
      </c>
      <c r="H166" s="74" t="s">
        <v>1045</v>
      </c>
      <c r="I166" s="15">
        <v>100</v>
      </c>
      <c r="J166" s="15">
        <v>56</v>
      </c>
      <c r="K166" s="15">
        <v>35</v>
      </c>
      <c r="L166" s="15">
        <v>18</v>
      </c>
      <c r="M166" s="79">
        <v>49</v>
      </c>
      <c r="N166" s="69">
        <v>49</v>
      </c>
      <c r="O166" s="61">
        <v>3000</v>
      </c>
      <c r="P166" s="62">
        <f>Table224523689101112131415161718192021222423456723456891011[[#This Row],[PEMBULATAN]]*O166</f>
        <v>147000</v>
      </c>
    </row>
    <row r="167" spans="1:16" ht="30.75" customHeight="1" x14ac:dyDescent="0.2">
      <c r="A167" s="108"/>
      <c r="B167" s="72"/>
      <c r="C167" s="84" t="s">
        <v>953</v>
      </c>
      <c r="D167" s="75" t="s">
        <v>54</v>
      </c>
      <c r="E167" s="13">
        <v>44433</v>
      </c>
      <c r="F167" s="73" t="s">
        <v>1044</v>
      </c>
      <c r="G167" s="13">
        <v>44438</v>
      </c>
      <c r="H167" s="74" t="s">
        <v>1045</v>
      </c>
      <c r="I167" s="15">
        <v>100</v>
      </c>
      <c r="J167" s="15">
        <v>60</v>
      </c>
      <c r="K167" s="15">
        <v>20</v>
      </c>
      <c r="L167" s="15">
        <v>13</v>
      </c>
      <c r="M167" s="79">
        <v>30</v>
      </c>
      <c r="N167" s="69">
        <v>30</v>
      </c>
      <c r="O167" s="61">
        <v>3000</v>
      </c>
      <c r="P167" s="62">
        <f>Table224523689101112131415161718192021222423456723456891011[[#This Row],[PEMBULATAN]]*O167</f>
        <v>90000</v>
      </c>
    </row>
    <row r="168" spans="1:16" ht="30.75" customHeight="1" x14ac:dyDescent="0.2">
      <c r="A168" s="108"/>
      <c r="B168" s="72"/>
      <c r="C168" s="84" t="s">
        <v>954</v>
      </c>
      <c r="D168" s="75" t="s">
        <v>54</v>
      </c>
      <c r="E168" s="13">
        <v>44433</v>
      </c>
      <c r="F168" s="73" t="s">
        <v>1044</v>
      </c>
      <c r="G168" s="13">
        <v>44438</v>
      </c>
      <c r="H168" s="74" t="s">
        <v>1045</v>
      </c>
      <c r="I168" s="15">
        <v>99</v>
      </c>
      <c r="J168" s="15">
        <v>66</v>
      </c>
      <c r="K168" s="15">
        <v>30</v>
      </c>
      <c r="L168" s="15">
        <v>17</v>
      </c>
      <c r="M168" s="79">
        <v>49.005000000000003</v>
      </c>
      <c r="N168" s="69">
        <v>49</v>
      </c>
      <c r="O168" s="61">
        <v>3000</v>
      </c>
      <c r="P168" s="62">
        <f>Table224523689101112131415161718192021222423456723456891011[[#This Row],[PEMBULATAN]]*O168</f>
        <v>147000</v>
      </c>
    </row>
    <row r="169" spans="1:16" ht="30.75" customHeight="1" x14ac:dyDescent="0.2">
      <c r="A169" s="108"/>
      <c r="B169" s="72"/>
      <c r="C169" s="84" t="s">
        <v>955</v>
      </c>
      <c r="D169" s="75" t="s">
        <v>54</v>
      </c>
      <c r="E169" s="13">
        <v>44433</v>
      </c>
      <c r="F169" s="73" t="s">
        <v>1044</v>
      </c>
      <c r="G169" s="13">
        <v>44438</v>
      </c>
      <c r="H169" s="74" t="s">
        <v>1045</v>
      </c>
      <c r="I169" s="15">
        <v>70</v>
      </c>
      <c r="J169" s="15">
        <v>50</v>
      </c>
      <c r="K169" s="15">
        <v>29</v>
      </c>
      <c r="L169" s="15">
        <v>7</v>
      </c>
      <c r="M169" s="79">
        <v>25.375</v>
      </c>
      <c r="N169" s="69">
        <v>25</v>
      </c>
      <c r="O169" s="61">
        <v>3000</v>
      </c>
      <c r="P169" s="62">
        <f>Table224523689101112131415161718192021222423456723456891011[[#This Row],[PEMBULATAN]]*O169</f>
        <v>75000</v>
      </c>
    </row>
    <row r="170" spans="1:16" ht="30.75" customHeight="1" x14ac:dyDescent="0.2">
      <c r="A170" s="108"/>
      <c r="B170" s="72"/>
      <c r="C170" s="84" t="s">
        <v>956</v>
      </c>
      <c r="D170" s="75" t="s">
        <v>54</v>
      </c>
      <c r="E170" s="13">
        <v>44433</v>
      </c>
      <c r="F170" s="73" t="s">
        <v>1044</v>
      </c>
      <c r="G170" s="13">
        <v>44438</v>
      </c>
      <c r="H170" s="74" t="s">
        <v>1045</v>
      </c>
      <c r="I170" s="15">
        <v>90</v>
      </c>
      <c r="J170" s="15">
        <v>60</v>
      </c>
      <c r="K170" s="15">
        <v>25</v>
      </c>
      <c r="L170" s="15">
        <v>7</v>
      </c>
      <c r="M170" s="79">
        <v>33.75</v>
      </c>
      <c r="N170" s="69">
        <v>34</v>
      </c>
      <c r="O170" s="61">
        <v>3000</v>
      </c>
      <c r="P170" s="62">
        <f>Table224523689101112131415161718192021222423456723456891011[[#This Row],[PEMBULATAN]]*O170</f>
        <v>102000</v>
      </c>
    </row>
    <row r="171" spans="1:16" ht="30.75" customHeight="1" x14ac:dyDescent="0.2">
      <c r="A171" s="108"/>
      <c r="B171" s="72"/>
      <c r="C171" s="84" t="s">
        <v>957</v>
      </c>
      <c r="D171" s="75" t="s">
        <v>54</v>
      </c>
      <c r="E171" s="13">
        <v>44433</v>
      </c>
      <c r="F171" s="73" t="s">
        <v>1044</v>
      </c>
      <c r="G171" s="13">
        <v>44438</v>
      </c>
      <c r="H171" s="74" t="s">
        <v>1045</v>
      </c>
      <c r="I171" s="15">
        <v>100</v>
      </c>
      <c r="J171" s="15">
        <v>51</v>
      </c>
      <c r="K171" s="15">
        <v>31</v>
      </c>
      <c r="L171" s="15">
        <v>31</v>
      </c>
      <c r="M171" s="79">
        <v>39.524999999999999</v>
      </c>
      <c r="N171" s="69">
        <v>40</v>
      </c>
      <c r="O171" s="61">
        <v>3000</v>
      </c>
      <c r="P171" s="62">
        <f>Table224523689101112131415161718192021222423456723456891011[[#This Row],[PEMBULATAN]]*O171</f>
        <v>120000</v>
      </c>
    </row>
    <row r="172" spans="1:16" ht="30.75" customHeight="1" x14ac:dyDescent="0.2">
      <c r="A172" s="108"/>
      <c r="B172" s="72"/>
      <c r="C172" s="84" t="s">
        <v>958</v>
      </c>
      <c r="D172" s="75" t="s">
        <v>54</v>
      </c>
      <c r="E172" s="13">
        <v>44433</v>
      </c>
      <c r="F172" s="73" t="s">
        <v>1044</v>
      </c>
      <c r="G172" s="13">
        <v>44438</v>
      </c>
      <c r="H172" s="74" t="s">
        <v>1045</v>
      </c>
      <c r="I172" s="15">
        <v>210</v>
      </c>
      <c r="J172" s="15">
        <v>6</v>
      </c>
      <c r="K172" s="15">
        <v>6</v>
      </c>
      <c r="L172" s="15">
        <v>1</v>
      </c>
      <c r="M172" s="79">
        <v>1.89</v>
      </c>
      <c r="N172" s="69">
        <v>2</v>
      </c>
      <c r="O172" s="61">
        <v>3000</v>
      </c>
      <c r="P172" s="62">
        <f>Table224523689101112131415161718192021222423456723456891011[[#This Row],[PEMBULATAN]]*O172</f>
        <v>6000</v>
      </c>
    </row>
    <row r="173" spans="1:16" ht="30.75" customHeight="1" x14ac:dyDescent="0.2">
      <c r="A173" s="108"/>
      <c r="B173" s="72"/>
      <c r="C173" s="84" t="s">
        <v>959</v>
      </c>
      <c r="D173" s="75" t="s">
        <v>54</v>
      </c>
      <c r="E173" s="13">
        <v>44433</v>
      </c>
      <c r="F173" s="73" t="s">
        <v>1044</v>
      </c>
      <c r="G173" s="13">
        <v>44438</v>
      </c>
      <c r="H173" s="74" t="s">
        <v>1045</v>
      </c>
      <c r="I173" s="15">
        <v>93</v>
      </c>
      <c r="J173" s="15">
        <v>55</v>
      </c>
      <c r="K173" s="15">
        <v>26</v>
      </c>
      <c r="L173" s="15">
        <v>5</v>
      </c>
      <c r="M173" s="79">
        <v>33.247500000000002</v>
      </c>
      <c r="N173" s="69">
        <v>33</v>
      </c>
      <c r="O173" s="61">
        <v>3000</v>
      </c>
      <c r="P173" s="62">
        <f>Table224523689101112131415161718192021222423456723456891011[[#This Row],[PEMBULATAN]]*O173</f>
        <v>99000</v>
      </c>
    </row>
    <row r="174" spans="1:16" ht="30.75" customHeight="1" x14ac:dyDescent="0.2">
      <c r="A174" s="108"/>
      <c r="B174" s="72"/>
      <c r="C174" s="84" t="s">
        <v>960</v>
      </c>
      <c r="D174" s="75" t="s">
        <v>54</v>
      </c>
      <c r="E174" s="13">
        <v>44433</v>
      </c>
      <c r="F174" s="73" t="s">
        <v>1044</v>
      </c>
      <c r="G174" s="13">
        <v>44438</v>
      </c>
      <c r="H174" s="74" t="s">
        <v>1045</v>
      </c>
      <c r="I174" s="15">
        <v>90</v>
      </c>
      <c r="J174" s="15">
        <v>50</v>
      </c>
      <c r="K174" s="15">
        <v>30</v>
      </c>
      <c r="L174" s="15">
        <v>16</v>
      </c>
      <c r="M174" s="79">
        <v>33.75</v>
      </c>
      <c r="N174" s="69">
        <v>34</v>
      </c>
      <c r="O174" s="61">
        <v>3000</v>
      </c>
      <c r="P174" s="62">
        <f>Table224523689101112131415161718192021222423456723456891011[[#This Row],[PEMBULATAN]]*O174</f>
        <v>102000</v>
      </c>
    </row>
    <row r="175" spans="1:16" ht="30.75" customHeight="1" x14ac:dyDescent="0.2">
      <c r="A175" s="108"/>
      <c r="B175" s="72"/>
      <c r="C175" s="84" t="s">
        <v>961</v>
      </c>
      <c r="D175" s="75" t="s">
        <v>54</v>
      </c>
      <c r="E175" s="13">
        <v>44433</v>
      </c>
      <c r="F175" s="73" t="s">
        <v>1044</v>
      </c>
      <c r="G175" s="13">
        <v>44438</v>
      </c>
      <c r="H175" s="74" t="s">
        <v>1045</v>
      </c>
      <c r="I175" s="15">
        <v>94</v>
      </c>
      <c r="J175" s="15">
        <v>51</v>
      </c>
      <c r="K175" s="15">
        <v>31</v>
      </c>
      <c r="L175" s="15">
        <v>20</v>
      </c>
      <c r="M175" s="79">
        <v>37.153500000000001</v>
      </c>
      <c r="N175" s="69">
        <v>37</v>
      </c>
      <c r="O175" s="61">
        <v>3000</v>
      </c>
      <c r="P175" s="62">
        <f>Table224523689101112131415161718192021222423456723456891011[[#This Row],[PEMBULATAN]]*O175</f>
        <v>111000</v>
      </c>
    </row>
    <row r="176" spans="1:16" ht="30.75" customHeight="1" x14ac:dyDescent="0.2">
      <c r="A176" s="108"/>
      <c r="B176" s="72"/>
      <c r="C176" s="84" t="s">
        <v>962</v>
      </c>
      <c r="D176" s="75" t="s">
        <v>54</v>
      </c>
      <c r="E176" s="13">
        <v>44433</v>
      </c>
      <c r="F176" s="73" t="s">
        <v>1044</v>
      </c>
      <c r="G176" s="13">
        <v>44438</v>
      </c>
      <c r="H176" s="74" t="s">
        <v>1045</v>
      </c>
      <c r="I176" s="15">
        <v>115</v>
      </c>
      <c r="J176" s="15">
        <v>50</v>
      </c>
      <c r="K176" s="15">
        <v>27</v>
      </c>
      <c r="L176" s="15">
        <v>17</v>
      </c>
      <c r="M176" s="79">
        <v>38.8125</v>
      </c>
      <c r="N176" s="69">
        <v>39</v>
      </c>
      <c r="O176" s="61">
        <v>3000</v>
      </c>
      <c r="P176" s="62">
        <f>Table224523689101112131415161718192021222423456723456891011[[#This Row],[PEMBULATAN]]*O176</f>
        <v>117000</v>
      </c>
    </row>
    <row r="177" spans="1:16" ht="30.75" customHeight="1" x14ac:dyDescent="0.2">
      <c r="A177" s="108"/>
      <c r="B177" s="72"/>
      <c r="C177" s="84" t="s">
        <v>963</v>
      </c>
      <c r="D177" s="75" t="s">
        <v>54</v>
      </c>
      <c r="E177" s="13">
        <v>44433</v>
      </c>
      <c r="F177" s="73" t="s">
        <v>1044</v>
      </c>
      <c r="G177" s="13">
        <v>44438</v>
      </c>
      <c r="H177" s="74" t="s">
        <v>1045</v>
      </c>
      <c r="I177" s="15">
        <v>95</v>
      </c>
      <c r="J177" s="15">
        <v>63</v>
      </c>
      <c r="K177" s="15">
        <v>29</v>
      </c>
      <c r="L177" s="15">
        <v>9</v>
      </c>
      <c r="M177" s="79">
        <v>43.391249999999999</v>
      </c>
      <c r="N177" s="69">
        <v>43</v>
      </c>
      <c r="O177" s="61">
        <v>3000</v>
      </c>
      <c r="P177" s="62">
        <f>Table224523689101112131415161718192021222423456723456891011[[#This Row],[PEMBULATAN]]*O177</f>
        <v>129000</v>
      </c>
    </row>
    <row r="178" spans="1:16" ht="30.75" customHeight="1" x14ac:dyDescent="0.2">
      <c r="A178" s="108"/>
      <c r="B178" s="72"/>
      <c r="C178" s="84" t="s">
        <v>964</v>
      </c>
      <c r="D178" s="75" t="s">
        <v>54</v>
      </c>
      <c r="E178" s="13">
        <v>44433</v>
      </c>
      <c r="F178" s="73" t="s">
        <v>1044</v>
      </c>
      <c r="G178" s="13">
        <v>44438</v>
      </c>
      <c r="H178" s="74" t="s">
        <v>1045</v>
      </c>
      <c r="I178" s="15">
        <v>93</v>
      </c>
      <c r="J178" s="15">
        <v>61</v>
      </c>
      <c r="K178" s="15">
        <v>26</v>
      </c>
      <c r="L178" s="15">
        <v>12</v>
      </c>
      <c r="M178" s="79">
        <v>36.874499999999998</v>
      </c>
      <c r="N178" s="69">
        <v>37</v>
      </c>
      <c r="O178" s="61">
        <v>3000</v>
      </c>
      <c r="P178" s="62">
        <f>Table224523689101112131415161718192021222423456723456891011[[#This Row],[PEMBULATAN]]*O178</f>
        <v>111000</v>
      </c>
    </row>
    <row r="179" spans="1:16" ht="30.75" customHeight="1" x14ac:dyDescent="0.2">
      <c r="A179" s="108"/>
      <c r="B179" s="72"/>
      <c r="C179" s="84" t="s">
        <v>965</v>
      </c>
      <c r="D179" s="75" t="s">
        <v>54</v>
      </c>
      <c r="E179" s="13">
        <v>44433</v>
      </c>
      <c r="F179" s="73" t="s">
        <v>1044</v>
      </c>
      <c r="G179" s="13">
        <v>44438</v>
      </c>
      <c r="H179" s="74" t="s">
        <v>1045</v>
      </c>
      <c r="I179" s="15">
        <v>50</v>
      </c>
      <c r="J179" s="15">
        <v>45</v>
      </c>
      <c r="K179" s="15">
        <v>29</v>
      </c>
      <c r="L179" s="15">
        <v>4</v>
      </c>
      <c r="M179" s="79">
        <v>16.3125</v>
      </c>
      <c r="N179" s="69">
        <v>16</v>
      </c>
      <c r="O179" s="61">
        <v>3000</v>
      </c>
      <c r="P179" s="62">
        <f>Table224523689101112131415161718192021222423456723456891011[[#This Row],[PEMBULATAN]]*O179</f>
        <v>48000</v>
      </c>
    </row>
    <row r="180" spans="1:16" ht="30.75" customHeight="1" x14ac:dyDescent="0.2">
      <c r="A180" s="108"/>
      <c r="B180" s="72"/>
      <c r="C180" s="84" t="s">
        <v>966</v>
      </c>
      <c r="D180" s="75" t="s">
        <v>54</v>
      </c>
      <c r="E180" s="13">
        <v>44433</v>
      </c>
      <c r="F180" s="73" t="s">
        <v>1044</v>
      </c>
      <c r="G180" s="13">
        <v>44438</v>
      </c>
      <c r="H180" s="74" t="s">
        <v>1045</v>
      </c>
      <c r="I180" s="15">
        <v>90</v>
      </c>
      <c r="J180" s="15">
        <v>51</v>
      </c>
      <c r="K180" s="15">
        <v>36</v>
      </c>
      <c r="L180" s="15">
        <v>22</v>
      </c>
      <c r="M180" s="79">
        <v>41.31</v>
      </c>
      <c r="N180" s="69">
        <v>41</v>
      </c>
      <c r="O180" s="61">
        <v>3000</v>
      </c>
      <c r="P180" s="62">
        <f>Table224523689101112131415161718192021222423456723456891011[[#This Row],[PEMBULATAN]]*O180</f>
        <v>123000</v>
      </c>
    </row>
    <row r="181" spans="1:16" ht="30.75" customHeight="1" x14ac:dyDescent="0.2">
      <c r="A181" s="108"/>
      <c r="B181" s="72"/>
      <c r="C181" s="84" t="s">
        <v>967</v>
      </c>
      <c r="D181" s="75" t="s">
        <v>54</v>
      </c>
      <c r="E181" s="13">
        <v>44433</v>
      </c>
      <c r="F181" s="73" t="s">
        <v>1044</v>
      </c>
      <c r="G181" s="13">
        <v>44438</v>
      </c>
      <c r="H181" s="74" t="s">
        <v>1045</v>
      </c>
      <c r="I181" s="15">
        <v>82</v>
      </c>
      <c r="J181" s="15">
        <v>60</v>
      </c>
      <c r="K181" s="15">
        <v>25</v>
      </c>
      <c r="L181" s="15">
        <v>9</v>
      </c>
      <c r="M181" s="79">
        <v>30.75</v>
      </c>
      <c r="N181" s="69">
        <v>31</v>
      </c>
      <c r="O181" s="61">
        <v>3000</v>
      </c>
      <c r="P181" s="62">
        <f>Table224523689101112131415161718192021222423456723456891011[[#This Row],[PEMBULATAN]]*O181</f>
        <v>93000</v>
      </c>
    </row>
    <row r="182" spans="1:16" ht="30.75" customHeight="1" x14ac:dyDescent="0.2">
      <c r="A182" s="108"/>
      <c r="B182" s="72"/>
      <c r="C182" s="84" t="s">
        <v>968</v>
      </c>
      <c r="D182" s="75" t="s">
        <v>54</v>
      </c>
      <c r="E182" s="13">
        <v>44433</v>
      </c>
      <c r="F182" s="73" t="s">
        <v>1044</v>
      </c>
      <c r="G182" s="13">
        <v>44438</v>
      </c>
      <c r="H182" s="74" t="s">
        <v>1045</v>
      </c>
      <c r="I182" s="15">
        <v>74</v>
      </c>
      <c r="J182" s="15">
        <v>57</v>
      </c>
      <c r="K182" s="15">
        <v>36</v>
      </c>
      <c r="L182" s="15">
        <v>12</v>
      </c>
      <c r="M182" s="79">
        <v>37.962000000000003</v>
      </c>
      <c r="N182" s="69">
        <v>38</v>
      </c>
      <c r="O182" s="61">
        <v>3000</v>
      </c>
      <c r="P182" s="62">
        <f>Table224523689101112131415161718192021222423456723456891011[[#This Row],[PEMBULATAN]]*O182</f>
        <v>114000</v>
      </c>
    </row>
    <row r="183" spans="1:16" ht="30.75" customHeight="1" x14ac:dyDescent="0.2">
      <c r="A183" s="108"/>
      <c r="B183" s="72"/>
      <c r="C183" s="84" t="s">
        <v>969</v>
      </c>
      <c r="D183" s="75" t="s">
        <v>54</v>
      </c>
      <c r="E183" s="13">
        <v>44433</v>
      </c>
      <c r="F183" s="73" t="s">
        <v>1044</v>
      </c>
      <c r="G183" s="13">
        <v>44438</v>
      </c>
      <c r="H183" s="74" t="s">
        <v>1045</v>
      </c>
      <c r="I183" s="15">
        <v>60</v>
      </c>
      <c r="J183" s="15">
        <v>40</v>
      </c>
      <c r="K183" s="15">
        <v>19</v>
      </c>
      <c r="L183" s="15">
        <v>2</v>
      </c>
      <c r="M183" s="79">
        <v>11.4</v>
      </c>
      <c r="N183" s="69">
        <v>11</v>
      </c>
      <c r="O183" s="61">
        <v>3000</v>
      </c>
      <c r="P183" s="62">
        <f>Table224523689101112131415161718192021222423456723456891011[[#This Row],[PEMBULATAN]]*O183</f>
        <v>33000</v>
      </c>
    </row>
    <row r="184" spans="1:16" ht="30.75" customHeight="1" x14ac:dyDescent="0.2">
      <c r="A184" s="108"/>
      <c r="B184" s="72"/>
      <c r="C184" s="84" t="s">
        <v>970</v>
      </c>
      <c r="D184" s="75" t="s">
        <v>54</v>
      </c>
      <c r="E184" s="13">
        <v>44433</v>
      </c>
      <c r="F184" s="73" t="s">
        <v>1044</v>
      </c>
      <c r="G184" s="13">
        <v>44438</v>
      </c>
      <c r="H184" s="74" t="s">
        <v>1045</v>
      </c>
      <c r="I184" s="15">
        <v>72</v>
      </c>
      <c r="J184" s="15">
        <v>39</v>
      </c>
      <c r="K184" s="15">
        <v>21</v>
      </c>
      <c r="L184" s="15">
        <v>7</v>
      </c>
      <c r="M184" s="79">
        <v>14.742000000000001</v>
      </c>
      <c r="N184" s="69">
        <v>15</v>
      </c>
      <c r="O184" s="61">
        <v>3000</v>
      </c>
      <c r="P184" s="62">
        <f>Table224523689101112131415161718192021222423456723456891011[[#This Row],[PEMBULATAN]]*O184</f>
        <v>45000</v>
      </c>
    </row>
    <row r="185" spans="1:16" ht="30.75" customHeight="1" x14ac:dyDescent="0.2">
      <c r="A185" s="108"/>
      <c r="B185" s="72"/>
      <c r="C185" s="84" t="s">
        <v>971</v>
      </c>
      <c r="D185" s="75" t="s">
        <v>54</v>
      </c>
      <c r="E185" s="13">
        <v>44433</v>
      </c>
      <c r="F185" s="73" t="s">
        <v>1044</v>
      </c>
      <c r="G185" s="13">
        <v>44438</v>
      </c>
      <c r="H185" s="74" t="s">
        <v>1045</v>
      </c>
      <c r="I185" s="15">
        <v>95</v>
      </c>
      <c r="J185" s="15">
        <v>58</v>
      </c>
      <c r="K185" s="15">
        <v>31</v>
      </c>
      <c r="L185" s="15">
        <v>10</v>
      </c>
      <c r="M185" s="79">
        <v>42.702500000000001</v>
      </c>
      <c r="N185" s="69">
        <v>43</v>
      </c>
      <c r="O185" s="61">
        <v>3000</v>
      </c>
      <c r="P185" s="62">
        <f>Table224523689101112131415161718192021222423456723456891011[[#This Row],[PEMBULATAN]]*O185</f>
        <v>129000</v>
      </c>
    </row>
    <row r="186" spans="1:16" ht="30.75" customHeight="1" x14ac:dyDescent="0.2">
      <c r="A186" s="108"/>
      <c r="B186" s="72"/>
      <c r="C186" s="84" t="s">
        <v>972</v>
      </c>
      <c r="D186" s="75" t="s">
        <v>54</v>
      </c>
      <c r="E186" s="13">
        <v>44433</v>
      </c>
      <c r="F186" s="73" t="s">
        <v>1044</v>
      </c>
      <c r="G186" s="13">
        <v>44438</v>
      </c>
      <c r="H186" s="74" t="s">
        <v>1045</v>
      </c>
      <c r="I186" s="15">
        <v>60</v>
      </c>
      <c r="J186" s="15">
        <v>50</v>
      </c>
      <c r="K186" s="15">
        <v>33</v>
      </c>
      <c r="L186" s="15">
        <v>10</v>
      </c>
      <c r="M186" s="79">
        <v>24.75</v>
      </c>
      <c r="N186" s="69">
        <v>25</v>
      </c>
      <c r="O186" s="61">
        <v>3000</v>
      </c>
      <c r="P186" s="62">
        <f>Table224523689101112131415161718192021222423456723456891011[[#This Row],[PEMBULATAN]]*O186</f>
        <v>75000</v>
      </c>
    </row>
    <row r="187" spans="1:16" ht="30.75" customHeight="1" x14ac:dyDescent="0.2">
      <c r="A187" s="108"/>
      <c r="B187" s="72"/>
      <c r="C187" s="84" t="s">
        <v>973</v>
      </c>
      <c r="D187" s="75" t="s">
        <v>54</v>
      </c>
      <c r="E187" s="13">
        <v>44433</v>
      </c>
      <c r="F187" s="73" t="s">
        <v>1044</v>
      </c>
      <c r="G187" s="13">
        <v>44438</v>
      </c>
      <c r="H187" s="74" t="s">
        <v>1045</v>
      </c>
      <c r="I187" s="15">
        <v>58</v>
      </c>
      <c r="J187" s="15">
        <v>50</v>
      </c>
      <c r="K187" s="15">
        <v>27</v>
      </c>
      <c r="L187" s="15">
        <v>8</v>
      </c>
      <c r="M187" s="79">
        <v>19.574999999999999</v>
      </c>
      <c r="N187" s="69">
        <v>20</v>
      </c>
      <c r="O187" s="61">
        <v>3000</v>
      </c>
      <c r="P187" s="62">
        <f>Table224523689101112131415161718192021222423456723456891011[[#This Row],[PEMBULATAN]]*O187</f>
        <v>60000</v>
      </c>
    </row>
    <row r="188" spans="1:16" ht="30.75" customHeight="1" x14ac:dyDescent="0.2">
      <c r="A188" s="108"/>
      <c r="B188" s="72"/>
      <c r="C188" s="84" t="s">
        <v>974</v>
      </c>
      <c r="D188" s="75" t="s">
        <v>54</v>
      </c>
      <c r="E188" s="13">
        <v>44433</v>
      </c>
      <c r="F188" s="73" t="s">
        <v>1044</v>
      </c>
      <c r="G188" s="13">
        <v>44438</v>
      </c>
      <c r="H188" s="74" t="s">
        <v>1045</v>
      </c>
      <c r="I188" s="15">
        <v>80</v>
      </c>
      <c r="J188" s="15">
        <v>20</v>
      </c>
      <c r="K188" s="15">
        <v>10</v>
      </c>
      <c r="L188" s="15">
        <v>3</v>
      </c>
      <c r="M188" s="79">
        <v>4</v>
      </c>
      <c r="N188" s="69">
        <v>4</v>
      </c>
      <c r="O188" s="61">
        <v>3000</v>
      </c>
      <c r="P188" s="62">
        <f>Table224523689101112131415161718192021222423456723456891011[[#This Row],[PEMBULATAN]]*O188</f>
        <v>12000</v>
      </c>
    </row>
    <row r="189" spans="1:16" ht="30.75" customHeight="1" x14ac:dyDescent="0.2">
      <c r="A189" s="108"/>
      <c r="B189" s="72"/>
      <c r="C189" s="84" t="s">
        <v>975</v>
      </c>
      <c r="D189" s="75" t="s">
        <v>54</v>
      </c>
      <c r="E189" s="13">
        <v>44433</v>
      </c>
      <c r="F189" s="73" t="s">
        <v>1044</v>
      </c>
      <c r="G189" s="13">
        <v>44438</v>
      </c>
      <c r="H189" s="74" t="s">
        <v>1045</v>
      </c>
      <c r="I189" s="15">
        <v>53</v>
      </c>
      <c r="J189" s="15">
        <v>47</v>
      </c>
      <c r="K189" s="15">
        <v>21</v>
      </c>
      <c r="L189" s="15">
        <v>6</v>
      </c>
      <c r="M189" s="79">
        <v>13.07775</v>
      </c>
      <c r="N189" s="69">
        <v>13</v>
      </c>
      <c r="O189" s="61">
        <v>3000</v>
      </c>
      <c r="P189" s="62">
        <f>Table224523689101112131415161718192021222423456723456891011[[#This Row],[PEMBULATAN]]*O189</f>
        <v>39000</v>
      </c>
    </row>
    <row r="190" spans="1:16" ht="30.75" customHeight="1" x14ac:dyDescent="0.2">
      <c r="A190" s="108"/>
      <c r="B190" s="72"/>
      <c r="C190" s="84" t="s">
        <v>976</v>
      </c>
      <c r="D190" s="75" t="s">
        <v>54</v>
      </c>
      <c r="E190" s="13">
        <v>44433</v>
      </c>
      <c r="F190" s="73" t="s">
        <v>1044</v>
      </c>
      <c r="G190" s="13">
        <v>44438</v>
      </c>
      <c r="H190" s="74" t="s">
        <v>1045</v>
      </c>
      <c r="I190" s="15">
        <v>50</v>
      </c>
      <c r="J190" s="15">
        <v>40</v>
      </c>
      <c r="K190" s="15">
        <v>15</v>
      </c>
      <c r="L190" s="15">
        <v>2</v>
      </c>
      <c r="M190" s="79">
        <v>7.5</v>
      </c>
      <c r="N190" s="69">
        <v>8</v>
      </c>
      <c r="O190" s="61">
        <v>3000</v>
      </c>
      <c r="P190" s="62">
        <f>Table224523689101112131415161718192021222423456723456891011[[#This Row],[PEMBULATAN]]*O190</f>
        <v>24000</v>
      </c>
    </row>
    <row r="191" spans="1:16" ht="30.75" customHeight="1" x14ac:dyDescent="0.2">
      <c r="A191" s="108"/>
      <c r="B191" s="72"/>
      <c r="C191" s="84" t="s">
        <v>977</v>
      </c>
      <c r="D191" s="75" t="s">
        <v>54</v>
      </c>
      <c r="E191" s="13">
        <v>44433</v>
      </c>
      <c r="F191" s="73" t="s">
        <v>1044</v>
      </c>
      <c r="G191" s="13">
        <v>44438</v>
      </c>
      <c r="H191" s="74" t="s">
        <v>1045</v>
      </c>
      <c r="I191" s="15">
        <v>60</v>
      </c>
      <c r="J191" s="15">
        <v>35</v>
      </c>
      <c r="K191" s="15">
        <v>21</v>
      </c>
      <c r="L191" s="15">
        <v>5</v>
      </c>
      <c r="M191" s="79">
        <v>11.025</v>
      </c>
      <c r="N191" s="69">
        <v>11</v>
      </c>
      <c r="O191" s="61">
        <v>3000</v>
      </c>
      <c r="P191" s="62">
        <f>Table224523689101112131415161718192021222423456723456891011[[#This Row],[PEMBULATAN]]*O191</f>
        <v>33000</v>
      </c>
    </row>
    <row r="192" spans="1:16" ht="30.75" customHeight="1" x14ac:dyDescent="0.2">
      <c r="A192" s="108"/>
      <c r="B192" s="72"/>
      <c r="C192" s="84" t="s">
        <v>978</v>
      </c>
      <c r="D192" s="75" t="s">
        <v>54</v>
      </c>
      <c r="E192" s="13">
        <v>44433</v>
      </c>
      <c r="F192" s="73" t="s">
        <v>1044</v>
      </c>
      <c r="G192" s="13">
        <v>44438</v>
      </c>
      <c r="H192" s="74" t="s">
        <v>1045</v>
      </c>
      <c r="I192" s="15">
        <v>57</v>
      </c>
      <c r="J192" s="15">
        <v>55</v>
      </c>
      <c r="K192" s="15">
        <v>27</v>
      </c>
      <c r="L192" s="15">
        <v>8</v>
      </c>
      <c r="M192" s="79">
        <v>21.161249999999999</v>
      </c>
      <c r="N192" s="69">
        <v>21</v>
      </c>
      <c r="O192" s="61">
        <v>3000</v>
      </c>
      <c r="P192" s="62">
        <f>Table224523689101112131415161718192021222423456723456891011[[#This Row],[PEMBULATAN]]*O192</f>
        <v>63000</v>
      </c>
    </row>
    <row r="193" spans="1:16" ht="30.75" customHeight="1" x14ac:dyDescent="0.2">
      <c r="A193" s="108"/>
      <c r="B193" s="72"/>
      <c r="C193" s="84" t="s">
        <v>979</v>
      </c>
      <c r="D193" s="75" t="s">
        <v>54</v>
      </c>
      <c r="E193" s="13">
        <v>44433</v>
      </c>
      <c r="F193" s="73" t="s">
        <v>1044</v>
      </c>
      <c r="G193" s="13">
        <v>44438</v>
      </c>
      <c r="H193" s="74" t="s">
        <v>1045</v>
      </c>
      <c r="I193" s="15">
        <v>40</v>
      </c>
      <c r="J193" s="15">
        <v>44</v>
      </c>
      <c r="K193" s="15">
        <v>12</v>
      </c>
      <c r="L193" s="15">
        <v>1</v>
      </c>
      <c r="M193" s="79">
        <v>5.28</v>
      </c>
      <c r="N193" s="69">
        <v>5</v>
      </c>
      <c r="O193" s="61">
        <v>3000</v>
      </c>
      <c r="P193" s="62">
        <f>Table224523689101112131415161718192021222423456723456891011[[#This Row],[PEMBULATAN]]*O193</f>
        <v>15000</v>
      </c>
    </row>
    <row r="194" spans="1:16" ht="30.75" customHeight="1" x14ac:dyDescent="0.2">
      <c r="A194" s="108"/>
      <c r="B194" s="72"/>
      <c r="C194" s="84" t="s">
        <v>980</v>
      </c>
      <c r="D194" s="75" t="s">
        <v>54</v>
      </c>
      <c r="E194" s="13">
        <v>44433</v>
      </c>
      <c r="F194" s="73" t="s">
        <v>1044</v>
      </c>
      <c r="G194" s="13">
        <v>44438</v>
      </c>
      <c r="H194" s="74" t="s">
        <v>1045</v>
      </c>
      <c r="I194" s="15">
        <v>99</v>
      </c>
      <c r="J194" s="15">
        <v>60</v>
      </c>
      <c r="K194" s="15">
        <v>29</v>
      </c>
      <c r="L194" s="15">
        <v>13</v>
      </c>
      <c r="M194" s="79">
        <v>43.064999999999998</v>
      </c>
      <c r="N194" s="69">
        <v>43</v>
      </c>
      <c r="O194" s="61">
        <v>3000</v>
      </c>
      <c r="P194" s="62">
        <f>Table224523689101112131415161718192021222423456723456891011[[#This Row],[PEMBULATAN]]*O194</f>
        <v>129000</v>
      </c>
    </row>
    <row r="195" spans="1:16" ht="30.75" customHeight="1" x14ac:dyDescent="0.2">
      <c r="A195" s="108"/>
      <c r="B195" s="72"/>
      <c r="C195" s="84" t="s">
        <v>981</v>
      </c>
      <c r="D195" s="75" t="s">
        <v>54</v>
      </c>
      <c r="E195" s="13">
        <v>44433</v>
      </c>
      <c r="F195" s="73" t="s">
        <v>1044</v>
      </c>
      <c r="G195" s="13">
        <v>44438</v>
      </c>
      <c r="H195" s="74" t="s">
        <v>1045</v>
      </c>
      <c r="I195" s="15">
        <v>80</v>
      </c>
      <c r="J195" s="15">
        <v>60</v>
      </c>
      <c r="K195" s="15">
        <v>33</v>
      </c>
      <c r="L195" s="15">
        <v>11</v>
      </c>
      <c r="M195" s="79">
        <v>39.6</v>
      </c>
      <c r="N195" s="69">
        <v>40</v>
      </c>
      <c r="O195" s="61">
        <v>3000</v>
      </c>
      <c r="P195" s="62">
        <f>Table224523689101112131415161718192021222423456723456891011[[#This Row],[PEMBULATAN]]*O195</f>
        <v>120000</v>
      </c>
    </row>
    <row r="196" spans="1:16" ht="30.75" customHeight="1" x14ac:dyDescent="0.2">
      <c r="A196" s="108"/>
      <c r="B196" s="72"/>
      <c r="C196" s="84" t="s">
        <v>982</v>
      </c>
      <c r="D196" s="75" t="s">
        <v>54</v>
      </c>
      <c r="E196" s="13">
        <v>44433</v>
      </c>
      <c r="F196" s="73" t="s">
        <v>1044</v>
      </c>
      <c r="G196" s="13">
        <v>44438</v>
      </c>
      <c r="H196" s="74" t="s">
        <v>1045</v>
      </c>
      <c r="I196" s="15">
        <v>96</v>
      </c>
      <c r="J196" s="15">
        <v>60</v>
      </c>
      <c r="K196" s="15">
        <v>23</v>
      </c>
      <c r="L196" s="15">
        <v>11</v>
      </c>
      <c r="M196" s="79">
        <v>33.119999999999997</v>
      </c>
      <c r="N196" s="69">
        <v>33</v>
      </c>
      <c r="O196" s="61">
        <v>3000</v>
      </c>
      <c r="P196" s="62">
        <f>Table224523689101112131415161718192021222423456723456891011[[#This Row],[PEMBULATAN]]*O196</f>
        <v>99000</v>
      </c>
    </row>
    <row r="197" spans="1:16" ht="30.75" customHeight="1" x14ac:dyDescent="0.2">
      <c r="A197" s="108"/>
      <c r="B197" s="72"/>
      <c r="C197" s="84" t="s">
        <v>983</v>
      </c>
      <c r="D197" s="75" t="s">
        <v>54</v>
      </c>
      <c r="E197" s="13">
        <v>44433</v>
      </c>
      <c r="F197" s="73" t="s">
        <v>1044</v>
      </c>
      <c r="G197" s="13">
        <v>44438</v>
      </c>
      <c r="H197" s="74" t="s">
        <v>1045</v>
      </c>
      <c r="I197" s="15">
        <v>44</v>
      </c>
      <c r="J197" s="15">
        <v>47</v>
      </c>
      <c r="K197" s="15">
        <v>13</v>
      </c>
      <c r="L197" s="15">
        <v>1</v>
      </c>
      <c r="M197" s="79">
        <v>6.7210000000000001</v>
      </c>
      <c r="N197" s="69">
        <v>7</v>
      </c>
      <c r="O197" s="61">
        <v>3000</v>
      </c>
      <c r="P197" s="62">
        <f>Table224523689101112131415161718192021222423456723456891011[[#This Row],[PEMBULATAN]]*O197</f>
        <v>21000</v>
      </c>
    </row>
    <row r="198" spans="1:16" ht="30.75" customHeight="1" x14ac:dyDescent="0.2">
      <c r="A198" s="108"/>
      <c r="B198" s="72"/>
      <c r="C198" s="84" t="s">
        <v>984</v>
      </c>
      <c r="D198" s="75" t="s">
        <v>54</v>
      </c>
      <c r="E198" s="13">
        <v>44433</v>
      </c>
      <c r="F198" s="73" t="s">
        <v>1044</v>
      </c>
      <c r="G198" s="13">
        <v>44438</v>
      </c>
      <c r="H198" s="74" t="s">
        <v>1045</v>
      </c>
      <c r="I198" s="15">
        <v>47</v>
      </c>
      <c r="J198" s="15">
        <v>41</v>
      </c>
      <c r="K198" s="15">
        <v>30</v>
      </c>
      <c r="L198" s="15">
        <v>10</v>
      </c>
      <c r="M198" s="79">
        <v>14.452500000000001</v>
      </c>
      <c r="N198" s="69">
        <v>14</v>
      </c>
      <c r="O198" s="61">
        <v>3000</v>
      </c>
      <c r="P198" s="62">
        <f>Table224523689101112131415161718192021222423456723456891011[[#This Row],[PEMBULATAN]]*O198</f>
        <v>42000</v>
      </c>
    </row>
    <row r="199" spans="1:16" ht="30.75" customHeight="1" x14ac:dyDescent="0.2">
      <c r="A199" s="108"/>
      <c r="B199" s="72"/>
      <c r="C199" s="84" t="s">
        <v>985</v>
      </c>
      <c r="D199" s="75" t="s">
        <v>54</v>
      </c>
      <c r="E199" s="13">
        <v>44433</v>
      </c>
      <c r="F199" s="73" t="s">
        <v>1044</v>
      </c>
      <c r="G199" s="13">
        <v>44438</v>
      </c>
      <c r="H199" s="74" t="s">
        <v>1045</v>
      </c>
      <c r="I199" s="15">
        <v>80</v>
      </c>
      <c r="J199" s="15">
        <v>55</v>
      </c>
      <c r="K199" s="15">
        <v>23</v>
      </c>
      <c r="L199" s="15">
        <v>7</v>
      </c>
      <c r="M199" s="79">
        <v>25.3</v>
      </c>
      <c r="N199" s="69">
        <v>25</v>
      </c>
      <c r="O199" s="61">
        <v>3000</v>
      </c>
      <c r="P199" s="62">
        <f>Table224523689101112131415161718192021222423456723456891011[[#This Row],[PEMBULATAN]]*O199</f>
        <v>75000</v>
      </c>
    </row>
    <row r="200" spans="1:16" ht="30.75" customHeight="1" x14ac:dyDescent="0.2">
      <c r="A200" s="108"/>
      <c r="B200" s="72"/>
      <c r="C200" s="84" t="s">
        <v>986</v>
      </c>
      <c r="D200" s="75" t="s">
        <v>54</v>
      </c>
      <c r="E200" s="13">
        <v>44433</v>
      </c>
      <c r="F200" s="73" t="s">
        <v>1044</v>
      </c>
      <c r="G200" s="13">
        <v>44438</v>
      </c>
      <c r="H200" s="74" t="s">
        <v>1045</v>
      </c>
      <c r="I200" s="15">
        <v>70</v>
      </c>
      <c r="J200" s="15">
        <v>60</v>
      </c>
      <c r="K200" s="15">
        <v>20</v>
      </c>
      <c r="L200" s="15">
        <v>8</v>
      </c>
      <c r="M200" s="79">
        <v>21</v>
      </c>
      <c r="N200" s="69">
        <v>21</v>
      </c>
      <c r="O200" s="61">
        <v>3000</v>
      </c>
      <c r="P200" s="62">
        <f>Table224523689101112131415161718192021222423456723456891011[[#This Row],[PEMBULATAN]]*O200</f>
        <v>63000</v>
      </c>
    </row>
    <row r="201" spans="1:16" ht="30.75" customHeight="1" x14ac:dyDescent="0.2">
      <c r="A201" s="108"/>
      <c r="B201" s="72"/>
      <c r="C201" s="84" t="s">
        <v>987</v>
      </c>
      <c r="D201" s="75" t="s">
        <v>54</v>
      </c>
      <c r="E201" s="13">
        <v>44433</v>
      </c>
      <c r="F201" s="73" t="s">
        <v>1044</v>
      </c>
      <c r="G201" s="13">
        <v>44438</v>
      </c>
      <c r="H201" s="74" t="s">
        <v>1045</v>
      </c>
      <c r="I201" s="15">
        <v>50</v>
      </c>
      <c r="J201" s="15">
        <v>43</v>
      </c>
      <c r="K201" s="15">
        <v>20</v>
      </c>
      <c r="L201" s="15">
        <v>9</v>
      </c>
      <c r="M201" s="79">
        <v>10.75</v>
      </c>
      <c r="N201" s="69">
        <v>11</v>
      </c>
      <c r="O201" s="61">
        <v>3000</v>
      </c>
      <c r="P201" s="62">
        <f>Table224523689101112131415161718192021222423456723456891011[[#This Row],[PEMBULATAN]]*O201</f>
        <v>33000</v>
      </c>
    </row>
    <row r="202" spans="1:16" ht="30.75" customHeight="1" x14ac:dyDescent="0.2">
      <c r="A202" s="108"/>
      <c r="B202" s="72"/>
      <c r="C202" s="84" t="s">
        <v>988</v>
      </c>
      <c r="D202" s="75" t="s">
        <v>54</v>
      </c>
      <c r="E202" s="13">
        <v>44433</v>
      </c>
      <c r="F202" s="73" t="s">
        <v>1044</v>
      </c>
      <c r="G202" s="13">
        <v>44438</v>
      </c>
      <c r="H202" s="74" t="s">
        <v>1045</v>
      </c>
      <c r="I202" s="15">
        <v>100</v>
      </c>
      <c r="J202" s="15">
        <v>59</v>
      </c>
      <c r="K202" s="15">
        <v>25</v>
      </c>
      <c r="L202" s="15">
        <v>13</v>
      </c>
      <c r="M202" s="79">
        <v>36.875</v>
      </c>
      <c r="N202" s="69">
        <v>37</v>
      </c>
      <c r="O202" s="61">
        <v>3000</v>
      </c>
      <c r="P202" s="62">
        <f>Table224523689101112131415161718192021222423456723456891011[[#This Row],[PEMBULATAN]]*O202</f>
        <v>111000</v>
      </c>
    </row>
    <row r="203" spans="1:16" ht="30.75" customHeight="1" x14ac:dyDescent="0.2">
      <c r="A203" s="108"/>
      <c r="B203" s="72"/>
      <c r="C203" s="84" t="s">
        <v>989</v>
      </c>
      <c r="D203" s="75" t="s">
        <v>54</v>
      </c>
      <c r="E203" s="13">
        <v>44433</v>
      </c>
      <c r="F203" s="73" t="s">
        <v>1044</v>
      </c>
      <c r="G203" s="13">
        <v>44438</v>
      </c>
      <c r="H203" s="74" t="s">
        <v>1045</v>
      </c>
      <c r="I203" s="15">
        <v>90</v>
      </c>
      <c r="J203" s="15">
        <v>50</v>
      </c>
      <c r="K203" s="15">
        <v>30</v>
      </c>
      <c r="L203" s="15">
        <v>19</v>
      </c>
      <c r="M203" s="79">
        <v>33.75</v>
      </c>
      <c r="N203" s="69">
        <v>34</v>
      </c>
      <c r="O203" s="61">
        <v>3000</v>
      </c>
      <c r="P203" s="62">
        <f>Table224523689101112131415161718192021222423456723456891011[[#This Row],[PEMBULATAN]]*O203</f>
        <v>102000</v>
      </c>
    </row>
    <row r="204" spans="1:16" ht="30.75" customHeight="1" x14ac:dyDescent="0.2">
      <c r="A204" s="108"/>
      <c r="B204" s="72"/>
      <c r="C204" s="84" t="s">
        <v>990</v>
      </c>
      <c r="D204" s="75" t="s">
        <v>54</v>
      </c>
      <c r="E204" s="13">
        <v>44433</v>
      </c>
      <c r="F204" s="73" t="s">
        <v>1044</v>
      </c>
      <c r="G204" s="13">
        <v>44438</v>
      </c>
      <c r="H204" s="74" t="s">
        <v>1045</v>
      </c>
      <c r="I204" s="15">
        <v>80</v>
      </c>
      <c r="J204" s="15">
        <v>54</v>
      </c>
      <c r="K204" s="15">
        <v>12</v>
      </c>
      <c r="L204" s="15">
        <v>8</v>
      </c>
      <c r="M204" s="79">
        <v>12.96</v>
      </c>
      <c r="N204" s="69">
        <v>13</v>
      </c>
      <c r="O204" s="61">
        <v>3000</v>
      </c>
      <c r="P204" s="62">
        <f>Table224523689101112131415161718192021222423456723456891011[[#This Row],[PEMBULATAN]]*O204</f>
        <v>39000</v>
      </c>
    </row>
    <row r="205" spans="1:16" ht="30.75" customHeight="1" x14ac:dyDescent="0.2">
      <c r="A205" s="108"/>
      <c r="B205" s="72"/>
      <c r="C205" s="84" t="s">
        <v>991</v>
      </c>
      <c r="D205" s="75" t="s">
        <v>54</v>
      </c>
      <c r="E205" s="13">
        <v>44433</v>
      </c>
      <c r="F205" s="73" t="s">
        <v>1044</v>
      </c>
      <c r="G205" s="13">
        <v>44438</v>
      </c>
      <c r="H205" s="74" t="s">
        <v>1045</v>
      </c>
      <c r="I205" s="15">
        <v>90</v>
      </c>
      <c r="J205" s="15">
        <v>60</v>
      </c>
      <c r="K205" s="15">
        <v>33</v>
      </c>
      <c r="L205" s="15">
        <v>20</v>
      </c>
      <c r="M205" s="79">
        <v>44.55</v>
      </c>
      <c r="N205" s="69">
        <v>45</v>
      </c>
      <c r="O205" s="61">
        <v>3000</v>
      </c>
      <c r="P205" s="62">
        <f>Table224523689101112131415161718192021222423456723456891011[[#This Row],[PEMBULATAN]]*O205</f>
        <v>135000</v>
      </c>
    </row>
    <row r="206" spans="1:16" ht="30.75" customHeight="1" x14ac:dyDescent="0.2">
      <c r="A206" s="108"/>
      <c r="B206" s="72"/>
      <c r="C206" s="84" t="s">
        <v>992</v>
      </c>
      <c r="D206" s="75" t="s">
        <v>54</v>
      </c>
      <c r="E206" s="13">
        <v>44433</v>
      </c>
      <c r="F206" s="73" t="s">
        <v>1044</v>
      </c>
      <c r="G206" s="13">
        <v>44438</v>
      </c>
      <c r="H206" s="74" t="s">
        <v>1045</v>
      </c>
      <c r="I206" s="15">
        <v>70</v>
      </c>
      <c r="J206" s="15">
        <v>7</v>
      </c>
      <c r="K206" s="15">
        <v>7</v>
      </c>
      <c r="L206" s="15">
        <v>1</v>
      </c>
      <c r="M206" s="79">
        <v>0.85750000000000004</v>
      </c>
      <c r="N206" s="69">
        <v>1</v>
      </c>
      <c r="O206" s="61">
        <v>3000</v>
      </c>
      <c r="P206" s="62">
        <f>Table224523689101112131415161718192021222423456723456891011[[#This Row],[PEMBULATAN]]*O206</f>
        <v>3000</v>
      </c>
    </row>
    <row r="207" spans="1:16" ht="30.75" customHeight="1" x14ac:dyDescent="0.2">
      <c r="A207" s="108"/>
      <c r="B207" s="72"/>
      <c r="C207" s="84" t="s">
        <v>993</v>
      </c>
      <c r="D207" s="75" t="s">
        <v>54</v>
      </c>
      <c r="E207" s="13">
        <v>44433</v>
      </c>
      <c r="F207" s="73" t="s">
        <v>1044</v>
      </c>
      <c r="G207" s="13">
        <v>44438</v>
      </c>
      <c r="H207" s="74" t="s">
        <v>1045</v>
      </c>
      <c r="I207" s="15">
        <v>60</v>
      </c>
      <c r="J207" s="15">
        <v>60</v>
      </c>
      <c r="K207" s="15">
        <v>28</v>
      </c>
      <c r="L207" s="15">
        <v>8</v>
      </c>
      <c r="M207" s="79">
        <v>25.2</v>
      </c>
      <c r="N207" s="69">
        <v>25</v>
      </c>
      <c r="O207" s="61">
        <v>3000</v>
      </c>
      <c r="P207" s="62">
        <f>Table224523689101112131415161718192021222423456723456891011[[#This Row],[PEMBULATAN]]*O207</f>
        <v>75000</v>
      </c>
    </row>
    <row r="208" spans="1:16" ht="30.75" customHeight="1" x14ac:dyDescent="0.2">
      <c r="A208" s="108"/>
      <c r="B208" s="72"/>
      <c r="C208" s="84" t="s">
        <v>994</v>
      </c>
      <c r="D208" s="75" t="s">
        <v>54</v>
      </c>
      <c r="E208" s="13">
        <v>44433</v>
      </c>
      <c r="F208" s="73" t="s">
        <v>1044</v>
      </c>
      <c r="G208" s="13">
        <v>44438</v>
      </c>
      <c r="H208" s="74" t="s">
        <v>1045</v>
      </c>
      <c r="I208" s="15">
        <v>70</v>
      </c>
      <c r="J208" s="15">
        <v>16</v>
      </c>
      <c r="K208" s="15">
        <v>7</v>
      </c>
      <c r="L208" s="15">
        <v>8</v>
      </c>
      <c r="M208" s="79">
        <v>1.96</v>
      </c>
      <c r="N208" s="69">
        <v>8</v>
      </c>
      <c r="O208" s="61">
        <v>3000</v>
      </c>
      <c r="P208" s="62">
        <f>Table224523689101112131415161718192021222423456723456891011[[#This Row],[PEMBULATAN]]*O208</f>
        <v>24000</v>
      </c>
    </row>
    <row r="209" spans="1:16" ht="30.75" customHeight="1" x14ac:dyDescent="0.2">
      <c r="A209" s="108"/>
      <c r="B209" s="72"/>
      <c r="C209" s="84" t="s">
        <v>995</v>
      </c>
      <c r="D209" s="75" t="s">
        <v>54</v>
      </c>
      <c r="E209" s="13">
        <v>44433</v>
      </c>
      <c r="F209" s="73" t="s">
        <v>1044</v>
      </c>
      <c r="G209" s="13">
        <v>44438</v>
      </c>
      <c r="H209" s="74" t="s">
        <v>1045</v>
      </c>
      <c r="I209" s="15">
        <v>60</v>
      </c>
      <c r="J209" s="15">
        <v>40</v>
      </c>
      <c r="K209" s="15">
        <v>10</v>
      </c>
      <c r="L209" s="15">
        <v>8</v>
      </c>
      <c r="M209" s="79">
        <v>6</v>
      </c>
      <c r="N209" s="69">
        <v>8</v>
      </c>
      <c r="O209" s="61">
        <v>3000</v>
      </c>
      <c r="P209" s="62">
        <f>Table224523689101112131415161718192021222423456723456891011[[#This Row],[PEMBULATAN]]*O209</f>
        <v>24000</v>
      </c>
    </row>
    <row r="210" spans="1:16" ht="30.75" customHeight="1" x14ac:dyDescent="0.2">
      <c r="A210" s="108"/>
      <c r="B210" s="72"/>
      <c r="C210" s="84" t="s">
        <v>996</v>
      </c>
      <c r="D210" s="75" t="s">
        <v>54</v>
      </c>
      <c r="E210" s="13">
        <v>44433</v>
      </c>
      <c r="F210" s="73" t="s">
        <v>1044</v>
      </c>
      <c r="G210" s="13">
        <v>44438</v>
      </c>
      <c r="H210" s="74" t="s">
        <v>1045</v>
      </c>
      <c r="I210" s="15">
        <v>41</v>
      </c>
      <c r="J210" s="15">
        <v>40</v>
      </c>
      <c r="K210" s="15">
        <v>20</v>
      </c>
      <c r="L210" s="15">
        <v>2</v>
      </c>
      <c r="M210" s="79">
        <v>8.1999999999999993</v>
      </c>
      <c r="N210" s="69">
        <v>8</v>
      </c>
      <c r="O210" s="61">
        <v>3000</v>
      </c>
      <c r="P210" s="62">
        <f>Table224523689101112131415161718192021222423456723456891011[[#This Row],[PEMBULATAN]]*O210</f>
        <v>24000</v>
      </c>
    </row>
    <row r="211" spans="1:16" ht="30.75" customHeight="1" x14ac:dyDescent="0.2">
      <c r="A211" s="108"/>
      <c r="B211" s="72"/>
      <c r="C211" s="84" t="s">
        <v>997</v>
      </c>
      <c r="D211" s="75" t="s">
        <v>54</v>
      </c>
      <c r="E211" s="13">
        <v>44433</v>
      </c>
      <c r="F211" s="73" t="s">
        <v>1044</v>
      </c>
      <c r="G211" s="13">
        <v>44438</v>
      </c>
      <c r="H211" s="74" t="s">
        <v>1045</v>
      </c>
      <c r="I211" s="15">
        <v>90</v>
      </c>
      <c r="J211" s="15">
        <v>60</v>
      </c>
      <c r="K211" s="15">
        <v>25</v>
      </c>
      <c r="L211" s="15">
        <v>9</v>
      </c>
      <c r="M211" s="79">
        <v>33.75</v>
      </c>
      <c r="N211" s="69">
        <v>34</v>
      </c>
      <c r="O211" s="61">
        <v>3000</v>
      </c>
      <c r="P211" s="62">
        <f>Table224523689101112131415161718192021222423456723456891011[[#This Row],[PEMBULATAN]]*O211</f>
        <v>102000</v>
      </c>
    </row>
    <row r="212" spans="1:16" ht="30.75" customHeight="1" x14ac:dyDescent="0.2">
      <c r="A212" s="108"/>
      <c r="B212" s="72"/>
      <c r="C212" s="84" t="s">
        <v>998</v>
      </c>
      <c r="D212" s="75" t="s">
        <v>54</v>
      </c>
      <c r="E212" s="13">
        <v>44433</v>
      </c>
      <c r="F212" s="73" t="s">
        <v>1044</v>
      </c>
      <c r="G212" s="13">
        <v>44438</v>
      </c>
      <c r="H212" s="74" t="s">
        <v>1045</v>
      </c>
      <c r="I212" s="15">
        <v>52</v>
      </c>
      <c r="J212" s="15">
        <v>27</v>
      </c>
      <c r="K212" s="15">
        <v>87</v>
      </c>
      <c r="L212" s="15">
        <v>10</v>
      </c>
      <c r="M212" s="79">
        <v>30.536999999999999</v>
      </c>
      <c r="N212" s="69">
        <v>31</v>
      </c>
      <c r="O212" s="61">
        <v>3000</v>
      </c>
      <c r="P212" s="62">
        <f>Table224523689101112131415161718192021222423456723456891011[[#This Row],[PEMBULATAN]]*O212</f>
        <v>93000</v>
      </c>
    </row>
    <row r="213" spans="1:16" ht="30.75" customHeight="1" x14ac:dyDescent="0.2">
      <c r="A213" s="108"/>
      <c r="B213" s="72"/>
      <c r="C213" s="84" t="s">
        <v>999</v>
      </c>
      <c r="D213" s="75" t="s">
        <v>54</v>
      </c>
      <c r="E213" s="13">
        <v>44433</v>
      </c>
      <c r="F213" s="73" t="s">
        <v>1044</v>
      </c>
      <c r="G213" s="13">
        <v>44438</v>
      </c>
      <c r="H213" s="74" t="s">
        <v>1045</v>
      </c>
      <c r="I213" s="15">
        <v>90</v>
      </c>
      <c r="J213" s="15">
        <v>60</v>
      </c>
      <c r="K213" s="15">
        <v>21</v>
      </c>
      <c r="L213" s="15">
        <v>4</v>
      </c>
      <c r="M213" s="79">
        <v>28.35</v>
      </c>
      <c r="N213" s="69">
        <v>28</v>
      </c>
      <c r="O213" s="61">
        <v>3000</v>
      </c>
      <c r="P213" s="62">
        <f>Table224523689101112131415161718192021222423456723456891011[[#This Row],[PEMBULATAN]]*O213</f>
        <v>84000</v>
      </c>
    </row>
    <row r="214" spans="1:16" ht="30.75" customHeight="1" x14ac:dyDescent="0.2">
      <c r="A214" s="108"/>
      <c r="B214" s="72"/>
      <c r="C214" s="84" t="s">
        <v>1000</v>
      </c>
      <c r="D214" s="75" t="s">
        <v>54</v>
      </c>
      <c r="E214" s="13">
        <v>44433</v>
      </c>
      <c r="F214" s="73" t="s">
        <v>1044</v>
      </c>
      <c r="G214" s="13">
        <v>44438</v>
      </c>
      <c r="H214" s="74" t="s">
        <v>1045</v>
      </c>
      <c r="I214" s="15">
        <v>50</v>
      </c>
      <c r="J214" s="15">
        <v>39</v>
      </c>
      <c r="K214" s="15">
        <v>21</v>
      </c>
      <c r="L214" s="15">
        <v>2</v>
      </c>
      <c r="M214" s="79">
        <v>10.237500000000001</v>
      </c>
      <c r="N214" s="69">
        <v>10</v>
      </c>
      <c r="O214" s="61">
        <v>3000</v>
      </c>
      <c r="P214" s="62">
        <f>Table224523689101112131415161718192021222423456723456891011[[#This Row],[PEMBULATAN]]*O214</f>
        <v>30000</v>
      </c>
    </row>
    <row r="215" spans="1:16" ht="30.75" customHeight="1" x14ac:dyDescent="0.2">
      <c r="A215" s="108"/>
      <c r="B215" s="72"/>
      <c r="C215" s="84" t="s">
        <v>1001</v>
      </c>
      <c r="D215" s="75" t="s">
        <v>54</v>
      </c>
      <c r="E215" s="13">
        <v>44433</v>
      </c>
      <c r="F215" s="73" t="s">
        <v>1044</v>
      </c>
      <c r="G215" s="13">
        <v>44438</v>
      </c>
      <c r="H215" s="74" t="s">
        <v>1045</v>
      </c>
      <c r="I215" s="15">
        <v>60</v>
      </c>
      <c r="J215" s="15">
        <v>59</v>
      </c>
      <c r="K215" s="15">
        <v>30</v>
      </c>
      <c r="L215" s="15">
        <v>10</v>
      </c>
      <c r="M215" s="79">
        <v>26.55</v>
      </c>
      <c r="N215" s="69">
        <v>27</v>
      </c>
      <c r="O215" s="61">
        <v>3000</v>
      </c>
      <c r="P215" s="62">
        <f>Table224523689101112131415161718192021222423456723456891011[[#This Row],[PEMBULATAN]]*O215</f>
        <v>81000</v>
      </c>
    </row>
    <row r="216" spans="1:16" ht="30.75" customHeight="1" x14ac:dyDescent="0.2">
      <c r="A216" s="108"/>
      <c r="B216" s="72"/>
      <c r="C216" s="84" t="s">
        <v>1002</v>
      </c>
      <c r="D216" s="75" t="s">
        <v>54</v>
      </c>
      <c r="E216" s="13">
        <v>44433</v>
      </c>
      <c r="F216" s="73" t="s">
        <v>1044</v>
      </c>
      <c r="G216" s="13">
        <v>44438</v>
      </c>
      <c r="H216" s="74" t="s">
        <v>1045</v>
      </c>
      <c r="I216" s="15">
        <v>65</v>
      </c>
      <c r="J216" s="15">
        <v>60</v>
      </c>
      <c r="K216" s="15">
        <v>28</v>
      </c>
      <c r="L216" s="15">
        <v>11</v>
      </c>
      <c r="M216" s="79">
        <v>27.3</v>
      </c>
      <c r="N216" s="69">
        <v>27</v>
      </c>
      <c r="O216" s="61">
        <v>3000</v>
      </c>
      <c r="P216" s="62">
        <f>Table224523689101112131415161718192021222423456723456891011[[#This Row],[PEMBULATAN]]*O216</f>
        <v>81000</v>
      </c>
    </row>
    <row r="217" spans="1:16" ht="30.75" customHeight="1" x14ac:dyDescent="0.2">
      <c r="A217" s="108"/>
      <c r="B217" s="72"/>
      <c r="C217" s="84" t="s">
        <v>1003</v>
      </c>
      <c r="D217" s="75" t="s">
        <v>54</v>
      </c>
      <c r="E217" s="13">
        <v>44433</v>
      </c>
      <c r="F217" s="73" t="s">
        <v>1044</v>
      </c>
      <c r="G217" s="13">
        <v>44438</v>
      </c>
      <c r="H217" s="74" t="s">
        <v>1045</v>
      </c>
      <c r="I217" s="15">
        <v>60</v>
      </c>
      <c r="J217" s="15">
        <v>60</v>
      </c>
      <c r="K217" s="15">
        <v>46</v>
      </c>
      <c r="L217" s="15">
        <v>6</v>
      </c>
      <c r="M217" s="79">
        <v>41.4</v>
      </c>
      <c r="N217" s="69">
        <v>41</v>
      </c>
      <c r="O217" s="61">
        <v>3000</v>
      </c>
      <c r="P217" s="62">
        <f>Table224523689101112131415161718192021222423456723456891011[[#This Row],[PEMBULATAN]]*O217</f>
        <v>123000</v>
      </c>
    </row>
    <row r="218" spans="1:16" ht="30.75" customHeight="1" x14ac:dyDescent="0.2">
      <c r="A218" s="108"/>
      <c r="B218" s="72"/>
      <c r="C218" s="84" t="s">
        <v>1004</v>
      </c>
      <c r="D218" s="75" t="s">
        <v>54</v>
      </c>
      <c r="E218" s="13">
        <v>44433</v>
      </c>
      <c r="F218" s="73" t="s">
        <v>1044</v>
      </c>
      <c r="G218" s="13">
        <v>44438</v>
      </c>
      <c r="H218" s="74" t="s">
        <v>1045</v>
      </c>
      <c r="I218" s="15">
        <v>47</v>
      </c>
      <c r="J218" s="15">
        <v>40</v>
      </c>
      <c r="K218" s="15">
        <v>19</v>
      </c>
      <c r="L218" s="15">
        <v>3</v>
      </c>
      <c r="M218" s="79">
        <v>8.93</v>
      </c>
      <c r="N218" s="69">
        <v>9</v>
      </c>
      <c r="O218" s="61">
        <v>3000</v>
      </c>
      <c r="P218" s="62">
        <f>Table224523689101112131415161718192021222423456723456891011[[#This Row],[PEMBULATAN]]*O218</f>
        <v>27000</v>
      </c>
    </row>
    <row r="219" spans="1:16" ht="30.75" customHeight="1" x14ac:dyDescent="0.2">
      <c r="A219" s="108"/>
      <c r="B219" s="72"/>
      <c r="C219" s="84" t="s">
        <v>1005</v>
      </c>
      <c r="D219" s="75" t="s">
        <v>54</v>
      </c>
      <c r="E219" s="13">
        <v>44433</v>
      </c>
      <c r="F219" s="73" t="s">
        <v>1044</v>
      </c>
      <c r="G219" s="13">
        <v>44438</v>
      </c>
      <c r="H219" s="74" t="s">
        <v>1045</v>
      </c>
      <c r="I219" s="15">
        <v>92</v>
      </c>
      <c r="J219" s="15">
        <v>59</v>
      </c>
      <c r="K219" s="15">
        <v>28</v>
      </c>
      <c r="L219" s="15">
        <v>15</v>
      </c>
      <c r="M219" s="79">
        <v>37.996000000000002</v>
      </c>
      <c r="N219" s="69">
        <v>38</v>
      </c>
      <c r="O219" s="61">
        <v>3000</v>
      </c>
      <c r="P219" s="62">
        <f>Table224523689101112131415161718192021222423456723456891011[[#This Row],[PEMBULATAN]]*O219</f>
        <v>114000</v>
      </c>
    </row>
    <row r="220" spans="1:16" ht="30.75" customHeight="1" x14ac:dyDescent="0.2">
      <c r="A220" s="108"/>
      <c r="B220" s="72"/>
      <c r="C220" s="84" t="s">
        <v>1006</v>
      </c>
      <c r="D220" s="75" t="s">
        <v>54</v>
      </c>
      <c r="E220" s="13">
        <v>44433</v>
      </c>
      <c r="F220" s="73" t="s">
        <v>1044</v>
      </c>
      <c r="G220" s="13">
        <v>44438</v>
      </c>
      <c r="H220" s="74" t="s">
        <v>1045</v>
      </c>
      <c r="I220" s="15">
        <v>80</v>
      </c>
      <c r="J220" s="15">
        <v>53</v>
      </c>
      <c r="K220" s="15">
        <v>21</v>
      </c>
      <c r="L220" s="15">
        <v>9</v>
      </c>
      <c r="M220" s="79">
        <v>22.26</v>
      </c>
      <c r="N220" s="69">
        <v>22</v>
      </c>
      <c r="O220" s="61">
        <v>3000</v>
      </c>
      <c r="P220" s="62">
        <f>Table224523689101112131415161718192021222423456723456891011[[#This Row],[PEMBULATAN]]*O220</f>
        <v>66000</v>
      </c>
    </row>
    <row r="221" spans="1:16" ht="30.75" customHeight="1" x14ac:dyDescent="0.2">
      <c r="A221" s="108"/>
      <c r="B221" s="72"/>
      <c r="C221" s="84" t="s">
        <v>1007</v>
      </c>
      <c r="D221" s="75" t="s">
        <v>54</v>
      </c>
      <c r="E221" s="13">
        <v>44433</v>
      </c>
      <c r="F221" s="73" t="s">
        <v>1044</v>
      </c>
      <c r="G221" s="13">
        <v>44438</v>
      </c>
      <c r="H221" s="74" t="s">
        <v>1045</v>
      </c>
      <c r="I221" s="15">
        <v>100</v>
      </c>
      <c r="J221" s="15">
        <v>60</v>
      </c>
      <c r="K221" s="15">
        <v>38</v>
      </c>
      <c r="L221" s="15">
        <v>24</v>
      </c>
      <c r="M221" s="79">
        <v>57</v>
      </c>
      <c r="N221" s="69">
        <v>57</v>
      </c>
      <c r="O221" s="61">
        <v>3000</v>
      </c>
      <c r="P221" s="62">
        <f>Table224523689101112131415161718192021222423456723456891011[[#This Row],[PEMBULATAN]]*O221</f>
        <v>171000</v>
      </c>
    </row>
    <row r="222" spans="1:16" ht="30.75" customHeight="1" x14ac:dyDescent="0.2">
      <c r="A222" s="108"/>
      <c r="B222" s="72"/>
      <c r="C222" s="84" t="s">
        <v>1008</v>
      </c>
      <c r="D222" s="75" t="s">
        <v>54</v>
      </c>
      <c r="E222" s="13">
        <v>44433</v>
      </c>
      <c r="F222" s="73" t="s">
        <v>1044</v>
      </c>
      <c r="G222" s="13">
        <v>44438</v>
      </c>
      <c r="H222" s="74" t="s">
        <v>1045</v>
      </c>
      <c r="I222" s="15">
        <v>80</v>
      </c>
      <c r="J222" s="15">
        <v>54</v>
      </c>
      <c r="K222" s="15">
        <v>15</v>
      </c>
      <c r="L222" s="15">
        <v>6</v>
      </c>
      <c r="M222" s="79">
        <v>16.2</v>
      </c>
      <c r="N222" s="69">
        <v>16</v>
      </c>
      <c r="O222" s="61">
        <v>3000</v>
      </c>
      <c r="P222" s="62">
        <f>Table224523689101112131415161718192021222423456723456891011[[#This Row],[PEMBULATAN]]*O222</f>
        <v>48000</v>
      </c>
    </row>
    <row r="223" spans="1:16" ht="30.75" customHeight="1" x14ac:dyDescent="0.2">
      <c r="A223" s="108"/>
      <c r="B223" s="72"/>
      <c r="C223" s="84" t="s">
        <v>1009</v>
      </c>
      <c r="D223" s="75" t="s">
        <v>54</v>
      </c>
      <c r="E223" s="13">
        <v>44433</v>
      </c>
      <c r="F223" s="73" t="s">
        <v>1044</v>
      </c>
      <c r="G223" s="13">
        <v>44438</v>
      </c>
      <c r="H223" s="74" t="s">
        <v>1045</v>
      </c>
      <c r="I223" s="15">
        <v>56</v>
      </c>
      <c r="J223" s="15">
        <v>35</v>
      </c>
      <c r="K223" s="15">
        <v>23</v>
      </c>
      <c r="L223" s="15">
        <v>7</v>
      </c>
      <c r="M223" s="79">
        <v>11.27</v>
      </c>
      <c r="N223" s="69">
        <v>11</v>
      </c>
      <c r="O223" s="61">
        <v>3000</v>
      </c>
      <c r="P223" s="62">
        <f>Table224523689101112131415161718192021222423456723456891011[[#This Row],[PEMBULATAN]]*O223</f>
        <v>33000</v>
      </c>
    </row>
    <row r="224" spans="1:16" ht="30.75" customHeight="1" x14ac:dyDescent="0.2">
      <c r="A224" s="108"/>
      <c r="B224" s="72"/>
      <c r="C224" s="84" t="s">
        <v>1010</v>
      </c>
      <c r="D224" s="75" t="s">
        <v>54</v>
      </c>
      <c r="E224" s="13">
        <v>44433</v>
      </c>
      <c r="F224" s="73" t="s">
        <v>1044</v>
      </c>
      <c r="G224" s="13">
        <v>44438</v>
      </c>
      <c r="H224" s="74" t="s">
        <v>1045</v>
      </c>
      <c r="I224" s="15">
        <v>104</v>
      </c>
      <c r="J224" s="15">
        <v>57</v>
      </c>
      <c r="K224" s="15">
        <v>40</v>
      </c>
      <c r="L224" s="15">
        <v>24</v>
      </c>
      <c r="M224" s="79">
        <v>59.28</v>
      </c>
      <c r="N224" s="69">
        <v>59</v>
      </c>
      <c r="O224" s="61">
        <v>3000</v>
      </c>
      <c r="P224" s="62">
        <f>Table224523689101112131415161718192021222423456723456891011[[#This Row],[PEMBULATAN]]*O224</f>
        <v>177000</v>
      </c>
    </row>
    <row r="225" spans="1:16" ht="30.75" customHeight="1" x14ac:dyDescent="0.2">
      <c r="A225" s="108"/>
      <c r="B225" s="72"/>
      <c r="C225" s="84" t="s">
        <v>1011</v>
      </c>
      <c r="D225" s="75" t="s">
        <v>54</v>
      </c>
      <c r="E225" s="13">
        <v>44433</v>
      </c>
      <c r="F225" s="73" t="s">
        <v>1044</v>
      </c>
      <c r="G225" s="13">
        <v>44438</v>
      </c>
      <c r="H225" s="74" t="s">
        <v>1045</v>
      </c>
      <c r="I225" s="15">
        <v>67</v>
      </c>
      <c r="J225" s="15">
        <v>56</v>
      </c>
      <c r="K225" s="15">
        <v>30</v>
      </c>
      <c r="L225" s="15">
        <v>8</v>
      </c>
      <c r="M225" s="79">
        <v>28.14</v>
      </c>
      <c r="N225" s="69">
        <v>28</v>
      </c>
      <c r="O225" s="61">
        <v>3000</v>
      </c>
      <c r="P225" s="62">
        <f>Table224523689101112131415161718192021222423456723456891011[[#This Row],[PEMBULATAN]]*O225</f>
        <v>84000</v>
      </c>
    </row>
    <row r="226" spans="1:16" ht="30.75" customHeight="1" x14ac:dyDescent="0.2">
      <c r="A226" s="108"/>
      <c r="B226" s="72"/>
      <c r="C226" s="84" t="s">
        <v>1012</v>
      </c>
      <c r="D226" s="75" t="s">
        <v>54</v>
      </c>
      <c r="E226" s="13">
        <v>44433</v>
      </c>
      <c r="F226" s="73" t="s">
        <v>1044</v>
      </c>
      <c r="G226" s="13">
        <v>44438</v>
      </c>
      <c r="H226" s="74" t="s">
        <v>1045</v>
      </c>
      <c r="I226" s="15">
        <v>68</v>
      </c>
      <c r="J226" s="15">
        <v>61</v>
      </c>
      <c r="K226" s="15">
        <v>29</v>
      </c>
      <c r="L226" s="15">
        <v>5</v>
      </c>
      <c r="M226" s="79">
        <v>30.073</v>
      </c>
      <c r="N226" s="69">
        <v>30</v>
      </c>
      <c r="O226" s="61">
        <v>3000</v>
      </c>
      <c r="P226" s="62">
        <f>Table224523689101112131415161718192021222423456723456891011[[#This Row],[PEMBULATAN]]*O226</f>
        <v>90000</v>
      </c>
    </row>
    <row r="227" spans="1:16" ht="30.75" customHeight="1" x14ac:dyDescent="0.2">
      <c r="A227" s="108"/>
      <c r="B227" s="72"/>
      <c r="C227" s="84" t="s">
        <v>1013</v>
      </c>
      <c r="D227" s="75" t="s">
        <v>54</v>
      </c>
      <c r="E227" s="13">
        <v>44433</v>
      </c>
      <c r="F227" s="73" t="s">
        <v>1044</v>
      </c>
      <c r="G227" s="13">
        <v>44438</v>
      </c>
      <c r="H227" s="74" t="s">
        <v>1045</v>
      </c>
      <c r="I227" s="15">
        <v>91</v>
      </c>
      <c r="J227" s="15">
        <v>65</v>
      </c>
      <c r="K227" s="15">
        <v>32</v>
      </c>
      <c r="L227" s="15">
        <v>19</v>
      </c>
      <c r="M227" s="79">
        <v>47.32</v>
      </c>
      <c r="N227" s="69">
        <v>47</v>
      </c>
      <c r="O227" s="61">
        <v>3000</v>
      </c>
      <c r="P227" s="62">
        <f>Table224523689101112131415161718192021222423456723456891011[[#This Row],[PEMBULATAN]]*O227</f>
        <v>141000</v>
      </c>
    </row>
    <row r="228" spans="1:16" ht="30.75" customHeight="1" x14ac:dyDescent="0.2">
      <c r="A228" s="108"/>
      <c r="B228" s="72"/>
      <c r="C228" s="84" t="s">
        <v>1014</v>
      </c>
      <c r="D228" s="75" t="s">
        <v>54</v>
      </c>
      <c r="E228" s="13">
        <v>44433</v>
      </c>
      <c r="F228" s="73" t="s">
        <v>1044</v>
      </c>
      <c r="G228" s="13">
        <v>44438</v>
      </c>
      <c r="H228" s="74" t="s">
        <v>1045</v>
      </c>
      <c r="I228" s="15">
        <v>90</v>
      </c>
      <c r="J228" s="15">
        <v>50</v>
      </c>
      <c r="K228" s="15">
        <v>30</v>
      </c>
      <c r="L228" s="15">
        <v>6</v>
      </c>
      <c r="M228" s="79">
        <v>33.75</v>
      </c>
      <c r="N228" s="69">
        <v>34</v>
      </c>
      <c r="O228" s="61">
        <v>3000</v>
      </c>
      <c r="P228" s="62">
        <f>Table224523689101112131415161718192021222423456723456891011[[#This Row],[PEMBULATAN]]*O228</f>
        <v>102000</v>
      </c>
    </row>
    <row r="229" spans="1:16" ht="30.75" customHeight="1" x14ac:dyDescent="0.2">
      <c r="A229" s="108"/>
      <c r="B229" s="72"/>
      <c r="C229" s="84" t="s">
        <v>1015</v>
      </c>
      <c r="D229" s="75" t="s">
        <v>54</v>
      </c>
      <c r="E229" s="13">
        <v>44433</v>
      </c>
      <c r="F229" s="73" t="s">
        <v>1044</v>
      </c>
      <c r="G229" s="13">
        <v>44438</v>
      </c>
      <c r="H229" s="74" t="s">
        <v>1045</v>
      </c>
      <c r="I229" s="15">
        <v>100</v>
      </c>
      <c r="J229" s="15">
        <v>62</v>
      </c>
      <c r="K229" s="15">
        <v>32</v>
      </c>
      <c r="L229" s="15">
        <v>18</v>
      </c>
      <c r="M229" s="79">
        <v>49.6</v>
      </c>
      <c r="N229" s="69">
        <v>50</v>
      </c>
      <c r="O229" s="61">
        <v>3000</v>
      </c>
      <c r="P229" s="62">
        <f>Table224523689101112131415161718192021222423456723456891011[[#This Row],[PEMBULATAN]]*O229</f>
        <v>150000</v>
      </c>
    </row>
    <row r="230" spans="1:16" ht="30.75" customHeight="1" x14ac:dyDescent="0.2">
      <c r="A230" s="108"/>
      <c r="B230" s="72"/>
      <c r="C230" s="84" t="s">
        <v>1016</v>
      </c>
      <c r="D230" s="75" t="s">
        <v>54</v>
      </c>
      <c r="E230" s="13">
        <v>44433</v>
      </c>
      <c r="F230" s="73" t="s">
        <v>1044</v>
      </c>
      <c r="G230" s="13">
        <v>44438</v>
      </c>
      <c r="H230" s="74" t="s">
        <v>1045</v>
      </c>
      <c r="I230" s="15">
        <v>63</v>
      </c>
      <c r="J230" s="15">
        <v>58</v>
      </c>
      <c r="K230" s="15">
        <v>29</v>
      </c>
      <c r="L230" s="15">
        <v>11</v>
      </c>
      <c r="M230" s="79">
        <v>26.491499999999998</v>
      </c>
      <c r="N230" s="69">
        <v>26</v>
      </c>
      <c r="O230" s="61">
        <v>3000</v>
      </c>
      <c r="P230" s="62">
        <f>Table224523689101112131415161718192021222423456723456891011[[#This Row],[PEMBULATAN]]*O230</f>
        <v>78000</v>
      </c>
    </row>
    <row r="231" spans="1:16" ht="30.75" customHeight="1" x14ac:dyDescent="0.2">
      <c r="A231" s="108"/>
      <c r="B231" s="72"/>
      <c r="C231" s="70" t="s">
        <v>1017</v>
      </c>
      <c r="D231" s="75" t="s">
        <v>54</v>
      </c>
      <c r="E231" s="13">
        <v>44433</v>
      </c>
      <c r="F231" s="73" t="s">
        <v>1044</v>
      </c>
      <c r="G231" s="13">
        <v>44438</v>
      </c>
      <c r="H231" s="74" t="s">
        <v>1045</v>
      </c>
      <c r="I231" s="15">
        <v>90</v>
      </c>
      <c r="J231" s="15">
        <v>62</v>
      </c>
      <c r="K231" s="15">
        <v>27</v>
      </c>
      <c r="L231" s="15">
        <v>14</v>
      </c>
      <c r="M231" s="79">
        <v>37.664999999999999</v>
      </c>
      <c r="N231" s="69">
        <v>38</v>
      </c>
      <c r="O231" s="61">
        <v>3000</v>
      </c>
      <c r="P231" s="62">
        <f>Table224523689101112131415161718192021222423456723456891011[[#This Row],[PEMBULATAN]]*O231</f>
        <v>114000</v>
      </c>
    </row>
    <row r="232" spans="1:16" ht="30.75" customHeight="1" x14ac:dyDescent="0.2">
      <c r="A232" s="108"/>
      <c r="B232" s="72"/>
      <c r="C232" s="70" t="s">
        <v>1018</v>
      </c>
      <c r="D232" s="75" t="s">
        <v>54</v>
      </c>
      <c r="E232" s="13">
        <v>44433</v>
      </c>
      <c r="F232" s="73" t="s">
        <v>1044</v>
      </c>
      <c r="G232" s="13">
        <v>44438</v>
      </c>
      <c r="H232" s="74" t="s">
        <v>1045</v>
      </c>
      <c r="I232" s="15">
        <v>91</v>
      </c>
      <c r="J232" s="15">
        <v>60</v>
      </c>
      <c r="K232" s="15">
        <v>22</v>
      </c>
      <c r="L232" s="15">
        <v>4</v>
      </c>
      <c r="M232" s="79">
        <v>30.03</v>
      </c>
      <c r="N232" s="69">
        <v>30</v>
      </c>
      <c r="O232" s="61">
        <v>3000</v>
      </c>
      <c r="P232" s="62">
        <f>Table224523689101112131415161718192021222423456723456891011[[#This Row],[PEMBULATAN]]*O232</f>
        <v>90000</v>
      </c>
    </row>
    <row r="233" spans="1:16" ht="30.75" customHeight="1" x14ac:dyDescent="0.2">
      <c r="A233" s="108"/>
      <c r="B233" s="72"/>
      <c r="C233" s="70" t="s">
        <v>1019</v>
      </c>
      <c r="D233" s="75" t="s">
        <v>54</v>
      </c>
      <c r="E233" s="13">
        <v>44433</v>
      </c>
      <c r="F233" s="73" t="s">
        <v>1044</v>
      </c>
      <c r="G233" s="13">
        <v>44438</v>
      </c>
      <c r="H233" s="74" t="s">
        <v>1045</v>
      </c>
      <c r="I233" s="15">
        <v>69</v>
      </c>
      <c r="J233" s="15">
        <v>60</v>
      </c>
      <c r="K233" s="15">
        <v>28</v>
      </c>
      <c r="L233" s="15">
        <v>5</v>
      </c>
      <c r="M233" s="79">
        <v>28.98</v>
      </c>
      <c r="N233" s="69">
        <v>29</v>
      </c>
      <c r="O233" s="61">
        <v>3000</v>
      </c>
      <c r="P233" s="62">
        <f>Table224523689101112131415161718192021222423456723456891011[[#This Row],[PEMBULATAN]]*O233</f>
        <v>87000</v>
      </c>
    </row>
    <row r="234" spans="1:16" ht="30.75" customHeight="1" x14ac:dyDescent="0.2">
      <c r="A234" s="108"/>
      <c r="B234" s="72"/>
      <c r="C234" s="70" t="s">
        <v>1020</v>
      </c>
      <c r="D234" s="75" t="s">
        <v>54</v>
      </c>
      <c r="E234" s="13">
        <v>44433</v>
      </c>
      <c r="F234" s="73" t="s">
        <v>1044</v>
      </c>
      <c r="G234" s="13">
        <v>44438</v>
      </c>
      <c r="H234" s="74" t="s">
        <v>1045</v>
      </c>
      <c r="I234" s="15">
        <v>90</v>
      </c>
      <c r="J234" s="15">
        <v>49</v>
      </c>
      <c r="K234" s="15">
        <v>29</v>
      </c>
      <c r="L234" s="15">
        <v>13</v>
      </c>
      <c r="M234" s="79">
        <v>31.9725</v>
      </c>
      <c r="N234" s="69">
        <v>32</v>
      </c>
      <c r="O234" s="61">
        <v>3000</v>
      </c>
      <c r="P234" s="62">
        <f>Table224523689101112131415161718192021222423456723456891011[[#This Row],[PEMBULATAN]]*O234</f>
        <v>96000</v>
      </c>
    </row>
    <row r="235" spans="1:16" ht="30.75" customHeight="1" x14ac:dyDescent="0.2">
      <c r="A235" s="108"/>
      <c r="B235" s="72"/>
      <c r="C235" s="70" t="s">
        <v>1021</v>
      </c>
      <c r="D235" s="75" t="s">
        <v>54</v>
      </c>
      <c r="E235" s="13">
        <v>44433</v>
      </c>
      <c r="F235" s="73" t="s">
        <v>1044</v>
      </c>
      <c r="G235" s="13">
        <v>44438</v>
      </c>
      <c r="H235" s="74" t="s">
        <v>1045</v>
      </c>
      <c r="I235" s="15">
        <v>95</v>
      </c>
      <c r="J235" s="15">
        <v>59</v>
      </c>
      <c r="K235" s="15">
        <v>30</v>
      </c>
      <c r="L235" s="15">
        <v>12</v>
      </c>
      <c r="M235" s="79">
        <v>42.037500000000001</v>
      </c>
      <c r="N235" s="69">
        <v>42</v>
      </c>
      <c r="O235" s="61">
        <v>3000</v>
      </c>
      <c r="P235" s="62">
        <f>Table224523689101112131415161718192021222423456723456891011[[#This Row],[PEMBULATAN]]*O235</f>
        <v>126000</v>
      </c>
    </row>
    <row r="236" spans="1:16" ht="30.75" customHeight="1" x14ac:dyDescent="0.2">
      <c r="A236" s="108"/>
      <c r="B236" s="72"/>
      <c r="C236" s="70" t="s">
        <v>1022</v>
      </c>
      <c r="D236" s="75" t="s">
        <v>54</v>
      </c>
      <c r="E236" s="13">
        <v>44433</v>
      </c>
      <c r="F236" s="73" t="s">
        <v>1044</v>
      </c>
      <c r="G236" s="13">
        <v>44438</v>
      </c>
      <c r="H236" s="74" t="s">
        <v>1045</v>
      </c>
      <c r="I236" s="15">
        <v>90</v>
      </c>
      <c r="J236" s="15">
        <v>63</v>
      </c>
      <c r="K236" s="15">
        <v>22</v>
      </c>
      <c r="L236" s="15">
        <v>13</v>
      </c>
      <c r="M236" s="79">
        <v>31.184999999999999</v>
      </c>
      <c r="N236" s="69">
        <v>31</v>
      </c>
      <c r="O236" s="61">
        <v>3000</v>
      </c>
      <c r="P236" s="62">
        <f>Table224523689101112131415161718192021222423456723456891011[[#This Row],[PEMBULATAN]]*O236</f>
        <v>93000</v>
      </c>
    </row>
    <row r="237" spans="1:16" ht="30.75" customHeight="1" x14ac:dyDescent="0.2">
      <c r="A237" s="108"/>
      <c r="B237" s="72"/>
      <c r="C237" s="109" t="s">
        <v>1023</v>
      </c>
      <c r="D237" s="110" t="s">
        <v>54</v>
      </c>
      <c r="E237" s="111">
        <v>44433</v>
      </c>
      <c r="F237" s="112" t="s">
        <v>1044</v>
      </c>
      <c r="G237" s="111">
        <v>44438</v>
      </c>
      <c r="H237" s="113" t="s">
        <v>1045</v>
      </c>
      <c r="I237" s="114">
        <v>74</v>
      </c>
      <c r="J237" s="114">
        <v>59</v>
      </c>
      <c r="K237" s="114">
        <v>20</v>
      </c>
      <c r="L237" s="114">
        <v>8</v>
      </c>
      <c r="M237" s="115">
        <v>21.83</v>
      </c>
      <c r="N237" s="116">
        <v>22</v>
      </c>
      <c r="O237" s="61">
        <v>3000</v>
      </c>
      <c r="P237" s="62">
        <f>Table224523689101112131415161718192021222423456723456891011[[#This Row],[PEMBULATAN]]*O237</f>
        <v>66000</v>
      </c>
    </row>
    <row r="238" spans="1:16" ht="30.75" customHeight="1" x14ac:dyDescent="0.2">
      <c r="A238" s="108"/>
      <c r="B238" s="72"/>
      <c r="C238" s="109" t="s">
        <v>1024</v>
      </c>
      <c r="D238" s="110" t="s">
        <v>54</v>
      </c>
      <c r="E238" s="111">
        <v>44433</v>
      </c>
      <c r="F238" s="112" t="s">
        <v>1044</v>
      </c>
      <c r="G238" s="111">
        <v>44438</v>
      </c>
      <c r="H238" s="113" t="s">
        <v>1045</v>
      </c>
      <c r="I238" s="114">
        <v>100</v>
      </c>
      <c r="J238" s="114">
        <v>59</v>
      </c>
      <c r="K238" s="114">
        <v>29</v>
      </c>
      <c r="L238" s="114">
        <v>11</v>
      </c>
      <c r="M238" s="115">
        <v>42.774999999999999</v>
      </c>
      <c r="N238" s="116">
        <v>43</v>
      </c>
      <c r="O238" s="61">
        <v>3000</v>
      </c>
      <c r="P238" s="62">
        <f>Table224523689101112131415161718192021222423456723456891011[[#This Row],[PEMBULATAN]]*O238</f>
        <v>129000</v>
      </c>
    </row>
    <row r="239" spans="1:16" ht="30.75" customHeight="1" x14ac:dyDescent="0.2">
      <c r="A239" s="108"/>
      <c r="B239" s="72"/>
      <c r="C239" s="109" t="s">
        <v>1025</v>
      </c>
      <c r="D239" s="110" t="s">
        <v>54</v>
      </c>
      <c r="E239" s="111">
        <v>44433</v>
      </c>
      <c r="F239" s="112" t="s">
        <v>1044</v>
      </c>
      <c r="G239" s="111">
        <v>44438</v>
      </c>
      <c r="H239" s="113" t="s">
        <v>1045</v>
      </c>
      <c r="I239" s="114">
        <v>90</v>
      </c>
      <c r="J239" s="114">
        <v>61</v>
      </c>
      <c r="K239" s="114">
        <v>32</v>
      </c>
      <c r="L239" s="114">
        <v>20</v>
      </c>
      <c r="M239" s="115">
        <v>43.92</v>
      </c>
      <c r="N239" s="116">
        <v>44</v>
      </c>
      <c r="O239" s="61">
        <v>3000</v>
      </c>
      <c r="P239" s="62">
        <f>Table224523689101112131415161718192021222423456723456891011[[#This Row],[PEMBULATAN]]*O239</f>
        <v>132000</v>
      </c>
    </row>
    <row r="240" spans="1:16" ht="30.75" customHeight="1" x14ac:dyDescent="0.2">
      <c r="A240" s="108"/>
      <c r="B240" s="72"/>
      <c r="C240" s="109" t="s">
        <v>1026</v>
      </c>
      <c r="D240" s="110" t="s">
        <v>54</v>
      </c>
      <c r="E240" s="111">
        <v>44433</v>
      </c>
      <c r="F240" s="112" t="s">
        <v>1044</v>
      </c>
      <c r="G240" s="111">
        <v>44438</v>
      </c>
      <c r="H240" s="113" t="s">
        <v>1045</v>
      </c>
      <c r="I240" s="114">
        <v>100</v>
      </c>
      <c r="J240" s="114">
        <v>62</v>
      </c>
      <c r="K240" s="114">
        <v>50</v>
      </c>
      <c r="L240" s="114">
        <v>22</v>
      </c>
      <c r="M240" s="115">
        <v>77.5</v>
      </c>
      <c r="N240" s="116">
        <v>78</v>
      </c>
      <c r="O240" s="61">
        <v>3000</v>
      </c>
      <c r="P240" s="62">
        <f>Table224523689101112131415161718192021222423456723456891011[[#This Row],[PEMBULATAN]]*O240</f>
        <v>234000</v>
      </c>
    </row>
    <row r="241" spans="1:16" ht="30.75" customHeight="1" x14ac:dyDescent="0.2">
      <c r="A241" s="108"/>
      <c r="B241" s="72"/>
      <c r="C241" s="109" t="s">
        <v>1027</v>
      </c>
      <c r="D241" s="110" t="s">
        <v>54</v>
      </c>
      <c r="E241" s="111">
        <v>44433</v>
      </c>
      <c r="F241" s="112" t="s">
        <v>1044</v>
      </c>
      <c r="G241" s="111">
        <v>44438</v>
      </c>
      <c r="H241" s="113" t="s">
        <v>1045</v>
      </c>
      <c r="I241" s="114">
        <v>90</v>
      </c>
      <c r="J241" s="114">
        <v>62</v>
      </c>
      <c r="K241" s="114">
        <v>27</v>
      </c>
      <c r="L241" s="114">
        <v>16</v>
      </c>
      <c r="M241" s="115">
        <v>37.664999999999999</v>
      </c>
      <c r="N241" s="116">
        <v>38</v>
      </c>
      <c r="O241" s="61">
        <v>3000</v>
      </c>
      <c r="P241" s="62">
        <f>Table224523689101112131415161718192021222423456723456891011[[#This Row],[PEMBULATAN]]*O241</f>
        <v>114000</v>
      </c>
    </row>
    <row r="242" spans="1:16" ht="30.75" customHeight="1" x14ac:dyDescent="0.2">
      <c r="A242" s="108"/>
      <c r="B242" s="72"/>
      <c r="C242" s="109" t="s">
        <v>1028</v>
      </c>
      <c r="D242" s="110" t="s">
        <v>54</v>
      </c>
      <c r="E242" s="111">
        <v>44433</v>
      </c>
      <c r="F242" s="112" t="s">
        <v>1044</v>
      </c>
      <c r="G242" s="111">
        <v>44438</v>
      </c>
      <c r="H242" s="113" t="s">
        <v>1045</v>
      </c>
      <c r="I242" s="114">
        <v>112</v>
      </c>
      <c r="J242" s="114">
        <v>59</v>
      </c>
      <c r="K242" s="114">
        <v>21</v>
      </c>
      <c r="L242" s="114">
        <v>18</v>
      </c>
      <c r="M242" s="115">
        <v>34.692</v>
      </c>
      <c r="N242" s="116">
        <v>35</v>
      </c>
      <c r="O242" s="61">
        <v>3000</v>
      </c>
      <c r="P242" s="62">
        <f>Table224523689101112131415161718192021222423456723456891011[[#This Row],[PEMBULATAN]]*O242</f>
        <v>105000</v>
      </c>
    </row>
    <row r="243" spans="1:16" ht="30.75" customHeight="1" x14ac:dyDescent="0.2">
      <c r="A243" s="108"/>
      <c r="B243" s="72"/>
      <c r="C243" s="109" t="s">
        <v>1029</v>
      </c>
      <c r="D243" s="110" t="s">
        <v>54</v>
      </c>
      <c r="E243" s="111">
        <v>44433</v>
      </c>
      <c r="F243" s="112" t="s">
        <v>1044</v>
      </c>
      <c r="G243" s="111">
        <v>44438</v>
      </c>
      <c r="H243" s="113" t="s">
        <v>1045</v>
      </c>
      <c r="I243" s="114">
        <v>112</v>
      </c>
      <c r="J243" s="114">
        <v>61</v>
      </c>
      <c r="K243" s="114">
        <v>33</v>
      </c>
      <c r="L243" s="114">
        <v>16</v>
      </c>
      <c r="M243" s="115">
        <v>56.363999999999997</v>
      </c>
      <c r="N243" s="116">
        <v>56</v>
      </c>
      <c r="O243" s="61">
        <v>3000</v>
      </c>
      <c r="P243" s="62">
        <f>Table224523689101112131415161718192021222423456723456891011[[#This Row],[PEMBULATAN]]*O243</f>
        <v>168000</v>
      </c>
    </row>
    <row r="244" spans="1:16" ht="30.75" customHeight="1" x14ac:dyDescent="0.2">
      <c r="A244" s="108"/>
      <c r="B244" s="72"/>
      <c r="C244" s="109" t="s">
        <v>1030</v>
      </c>
      <c r="D244" s="110" t="s">
        <v>54</v>
      </c>
      <c r="E244" s="111">
        <v>44433</v>
      </c>
      <c r="F244" s="112" t="s">
        <v>1044</v>
      </c>
      <c r="G244" s="111">
        <v>44438</v>
      </c>
      <c r="H244" s="113" t="s">
        <v>1045</v>
      </c>
      <c r="I244" s="114">
        <v>37</v>
      </c>
      <c r="J244" s="114">
        <v>33</v>
      </c>
      <c r="K244" s="114">
        <v>14</v>
      </c>
      <c r="L244" s="114">
        <v>2</v>
      </c>
      <c r="M244" s="115">
        <v>4.2735000000000003</v>
      </c>
      <c r="N244" s="116">
        <v>4</v>
      </c>
      <c r="O244" s="61">
        <v>3000</v>
      </c>
      <c r="P244" s="62">
        <f>Table224523689101112131415161718192021222423456723456891011[[#This Row],[PEMBULATAN]]*O244</f>
        <v>12000</v>
      </c>
    </row>
    <row r="245" spans="1:16" ht="30.75" customHeight="1" x14ac:dyDescent="0.2">
      <c r="A245" s="108"/>
      <c r="B245" s="72"/>
      <c r="C245" s="109" t="s">
        <v>1031</v>
      </c>
      <c r="D245" s="110" t="s">
        <v>54</v>
      </c>
      <c r="E245" s="111">
        <v>44433</v>
      </c>
      <c r="F245" s="112" t="s">
        <v>1044</v>
      </c>
      <c r="G245" s="111">
        <v>44438</v>
      </c>
      <c r="H245" s="113" t="s">
        <v>1045</v>
      </c>
      <c r="I245" s="114">
        <v>54</v>
      </c>
      <c r="J245" s="114">
        <v>54</v>
      </c>
      <c r="K245" s="114">
        <v>29</v>
      </c>
      <c r="L245" s="114">
        <v>10</v>
      </c>
      <c r="M245" s="115">
        <v>21.140999999999998</v>
      </c>
      <c r="N245" s="116">
        <v>21</v>
      </c>
      <c r="O245" s="61">
        <v>3000</v>
      </c>
      <c r="P245" s="62">
        <f>Table224523689101112131415161718192021222423456723456891011[[#This Row],[PEMBULATAN]]*O245</f>
        <v>63000</v>
      </c>
    </row>
    <row r="246" spans="1:16" ht="30.75" customHeight="1" x14ac:dyDescent="0.2">
      <c r="A246" s="108"/>
      <c r="B246" s="72"/>
      <c r="C246" s="109" t="s">
        <v>1032</v>
      </c>
      <c r="D246" s="110" t="s">
        <v>54</v>
      </c>
      <c r="E246" s="111">
        <v>44433</v>
      </c>
      <c r="F246" s="112" t="s">
        <v>1044</v>
      </c>
      <c r="G246" s="111">
        <v>44438</v>
      </c>
      <c r="H246" s="113" t="s">
        <v>1045</v>
      </c>
      <c r="I246" s="114">
        <v>69</v>
      </c>
      <c r="J246" s="114">
        <v>63</v>
      </c>
      <c r="K246" s="114">
        <v>28</v>
      </c>
      <c r="L246" s="114">
        <v>12</v>
      </c>
      <c r="M246" s="115">
        <v>30.428999999999998</v>
      </c>
      <c r="N246" s="116">
        <v>30</v>
      </c>
      <c r="O246" s="61">
        <v>3000</v>
      </c>
      <c r="P246" s="62">
        <f>Table224523689101112131415161718192021222423456723456891011[[#This Row],[PEMBULATAN]]*O246</f>
        <v>90000</v>
      </c>
    </row>
    <row r="247" spans="1:16" ht="30.75" customHeight="1" x14ac:dyDescent="0.2">
      <c r="A247" s="108"/>
      <c r="B247" s="72"/>
      <c r="C247" s="109" t="s">
        <v>1033</v>
      </c>
      <c r="D247" s="110" t="s">
        <v>54</v>
      </c>
      <c r="E247" s="111">
        <v>44433</v>
      </c>
      <c r="F247" s="112" t="s">
        <v>1044</v>
      </c>
      <c r="G247" s="111">
        <v>44438</v>
      </c>
      <c r="H247" s="113" t="s">
        <v>1045</v>
      </c>
      <c r="I247" s="114">
        <v>94</v>
      </c>
      <c r="J247" s="114">
        <v>66</v>
      </c>
      <c r="K247" s="114">
        <v>40</v>
      </c>
      <c r="L247" s="114">
        <v>8</v>
      </c>
      <c r="M247" s="115">
        <v>62.04</v>
      </c>
      <c r="N247" s="116">
        <v>62</v>
      </c>
      <c r="O247" s="61">
        <v>3000</v>
      </c>
      <c r="P247" s="62">
        <f>Table224523689101112131415161718192021222423456723456891011[[#This Row],[PEMBULATAN]]*O247</f>
        <v>186000</v>
      </c>
    </row>
    <row r="248" spans="1:16" ht="30.75" customHeight="1" x14ac:dyDescent="0.2">
      <c r="A248" s="108"/>
      <c r="B248" s="72"/>
      <c r="C248" s="109" t="s">
        <v>1034</v>
      </c>
      <c r="D248" s="110" t="s">
        <v>54</v>
      </c>
      <c r="E248" s="111">
        <v>44433</v>
      </c>
      <c r="F248" s="112" t="s">
        <v>1044</v>
      </c>
      <c r="G248" s="111">
        <v>44438</v>
      </c>
      <c r="H248" s="113" t="s">
        <v>1045</v>
      </c>
      <c r="I248" s="114">
        <v>93</v>
      </c>
      <c r="J248" s="114">
        <v>54</v>
      </c>
      <c r="K248" s="114">
        <v>21</v>
      </c>
      <c r="L248" s="114">
        <v>13</v>
      </c>
      <c r="M248" s="115">
        <v>26.365500000000001</v>
      </c>
      <c r="N248" s="116">
        <v>26</v>
      </c>
      <c r="O248" s="61">
        <v>3000</v>
      </c>
      <c r="P248" s="62">
        <f>Table224523689101112131415161718192021222423456723456891011[[#This Row],[PEMBULATAN]]*O248</f>
        <v>78000</v>
      </c>
    </row>
    <row r="249" spans="1:16" ht="30.75" customHeight="1" x14ac:dyDescent="0.2">
      <c r="A249" s="108"/>
      <c r="B249" s="72"/>
      <c r="C249" s="109" t="s">
        <v>1035</v>
      </c>
      <c r="D249" s="110" t="s">
        <v>54</v>
      </c>
      <c r="E249" s="111">
        <v>44433</v>
      </c>
      <c r="F249" s="112" t="s">
        <v>1044</v>
      </c>
      <c r="G249" s="111">
        <v>44438</v>
      </c>
      <c r="H249" s="113" t="s">
        <v>1045</v>
      </c>
      <c r="I249" s="114">
        <v>43</v>
      </c>
      <c r="J249" s="114">
        <v>45</v>
      </c>
      <c r="K249" s="114">
        <v>13</v>
      </c>
      <c r="L249" s="114">
        <v>1</v>
      </c>
      <c r="M249" s="115">
        <v>6.2887500000000003</v>
      </c>
      <c r="N249" s="116">
        <v>6</v>
      </c>
      <c r="O249" s="61">
        <v>3000</v>
      </c>
      <c r="P249" s="62">
        <f>Table224523689101112131415161718192021222423456723456891011[[#This Row],[PEMBULATAN]]*O249</f>
        <v>18000</v>
      </c>
    </row>
    <row r="250" spans="1:16" ht="30.75" customHeight="1" x14ac:dyDescent="0.2">
      <c r="A250" s="108"/>
      <c r="B250" s="72"/>
      <c r="C250" s="109" t="s">
        <v>1036</v>
      </c>
      <c r="D250" s="110" t="s">
        <v>54</v>
      </c>
      <c r="E250" s="111">
        <v>44433</v>
      </c>
      <c r="F250" s="112" t="s">
        <v>1044</v>
      </c>
      <c r="G250" s="111">
        <v>44438</v>
      </c>
      <c r="H250" s="113" t="s">
        <v>1045</v>
      </c>
      <c r="I250" s="114">
        <v>80</v>
      </c>
      <c r="J250" s="114">
        <v>60</v>
      </c>
      <c r="K250" s="114">
        <v>29</v>
      </c>
      <c r="L250" s="114">
        <v>11</v>
      </c>
      <c r="M250" s="115">
        <v>34.799999999999997</v>
      </c>
      <c r="N250" s="116">
        <v>35</v>
      </c>
      <c r="O250" s="61">
        <v>3000</v>
      </c>
      <c r="P250" s="62">
        <f>Table224523689101112131415161718192021222423456723456891011[[#This Row],[PEMBULATAN]]*O250</f>
        <v>105000</v>
      </c>
    </row>
    <row r="251" spans="1:16" ht="30.75" customHeight="1" x14ac:dyDescent="0.2">
      <c r="A251" s="108"/>
      <c r="B251" s="72"/>
      <c r="C251" s="109" t="s">
        <v>1037</v>
      </c>
      <c r="D251" s="110" t="s">
        <v>54</v>
      </c>
      <c r="E251" s="111">
        <v>44433</v>
      </c>
      <c r="F251" s="112" t="s">
        <v>1044</v>
      </c>
      <c r="G251" s="111">
        <v>44438</v>
      </c>
      <c r="H251" s="113" t="s">
        <v>1045</v>
      </c>
      <c r="I251" s="114">
        <v>41</v>
      </c>
      <c r="J251" s="114">
        <v>45</v>
      </c>
      <c r="K251" s="114">
        <v>16</v>
      </c>
      <c r="L251" s="114">
        <v>1</v>
      </c>
      <c r="M251" s="115">
        <v>7.38</v>
      </c>
      <c r="N251" s="116">
        <v>7</v>
      </c>
      <c r="O251" s="61">
        <v>3000</v>
      </c>
      <c r="P251" s="62">
        <f>Table224523689101112131415161718192021222423456723456891011[[#This Row],[PEMBULATAN]]*O251</f>
        <v>21000</v>
      </c>
    </row>
    <row r="252" spans="1:16" ht="30.75" customHeight="1" x14ac:dyDescent="0.2">
      <c r="A252" s="108"/>
      <c r="B252" s="72"/>
      <c r="C252" s="109" t="s">
        <v>1038</v>
      </c>
      <c r="D252" s="110" t="s">
        <v>54</v>
      </c>
      <c r="E252" s="111">
        <v>44433</v>
      </c>
      <c r="F252" s="112" t="s">
        <v>1044</v>
      </c>
      <c r="G252" s="111">
        <v>44438</v>
      </c>
      <c r="H252" s="113" t="s">
        <v>1045</v>
      </c>
      <c r="I252" s="114">
        <v>105</v>
      </c>
      <c r="J252" s="114">
        <v>6</v>
      </c>
      <c r="K252" s="114">
        <v>6</v>
      </c>
      <c r="L252" s="114">
        <v>1</v>
      </c>
      <c r="M252" s="115">
        <v>0.94499999999999995</v>
      </c>
      <c r="N252" s="116">
        <v>1</v>
      </c>
      <c r="O252" s="61">
        <v>3000</v>
      </c>
      <c r="P252" s="62">
        <f>Table224523689101112131415161718192021222423456723456891011[[#This Row],[PEMBULATAN]]*O252</f>
        <v>3000</v>
      </c>
    </row>
    <row r="253" spans="1:16" ht="30.75" customHeight="1" x14ac:dyDescent="0.2">
      <c r="A253" s="108"/>
      <c r="B253" s="72"/>
      <c r="C253" s="109" t="s">
        <v>1039</v>
      </c>
      <c r="D253" s="110" t="s">
        <v>54</v>
      </c>
      <c r="E253" s="111">
        <v>44433</v>
      </c>
      <c r="F253" s="112" t="s">
        <v>1044</v>
      </c>
      <c r="G253" s="111">
        <v>44438</v>
      </c>
      <c r="H253" s="113" t="s">
        <v>1045</v>
      </c>
      <c r="I253" s="114">
        <v>53</v>
      </c>
      <c r="J253" s="114">
        <v>50</v>
      </c>
      <c r="K253" s="114">
        <v>23</v>
      </c>
      <c r="L253" s="114">
        <v>5</v>
      </c>
      <c r="M253" s="115">
        <v>15.237500000000001</v>
      </c>
      <c r="N253" s="116">
        <v>15</v>
      </c>
      <c r="O253" s="61">
        <v>3000</v>
      </c>
      <c r="P253" s="62">
        <f>Table224523689101112131415161718192021222423456723456891011[[#This Row],[PEMBULATAN]]*O253</f>
        <v>45000</v>
      </c>
    </row>
    <row r="254" spans="1:16" ht="30.75" customHeight="1" x14ac:dyDescent="0.2">
      <c r="A254" s="108"/>
      <c r="B254" s="72"/>
      <c r="C254" s="109" t="s">
        <v>1040</v>
      </c>
      <c r="D254" s="110" t="s">
        <v>54</v>
      </c>
      <c r="E254" s="111">
        <v>44433</v>
      </c>
      <c r="F254" s="112" t="s">
        <v>1044</v>
      </c>
      <c r="G254" s="111">
        <v>44438</v>
      </c>
      <c r="H254" s="113" t="s">
        <v>1045</v>
      </c>
      <c r="I254" s="114">
        <v>97</v>
      </c>
      <c r="J254" s="114">
        <v>60</v>
      </c>
      <c r="K254" s="114">
        <v>20</v>
      </c>
      <c r="L254" s="114">
        <v>11</v>
      </c>
      <c r="M254" s="115">
        <v>29.1</v>
      </c>
      <c r="N254" s="116">
        <v>29</v>
      </c>
      <c r="O254" s="61">
        <v>3000</v>
      </c>
      <c r="P254" s="62">
        <f>Table224523689101112131415161718192021222423456723456891011[[#This Row],[PEMBULATAN]]*O254</f>
        <v>87000</v>
      </c>
    </row>
    <row r="255" spans="1:16" ht="30.75" customHeight="1" x14ac:dyDescent="0.2">
      <c r="A255" s="108"/>
      <c r="B255" s="72"/>
      <c r="C255" s="109" t="s">
        <v>1041</v>
      </c>
      <c r="D255" s="110" t="s">
        <v>54</v>
      </c>
      <c r="E255" s="111">
        <v>44433</v>
      </c>
      <c r="F255" s="112" t="s">
        <v>1044</v>
      </c>
      <c r="G255" s="111">
        <v>44438</v>
      </c>
      <c r="H255" s="113" t="s">
        <v>1045</v>
      </c>
      <c r="I255" s="114">
        <v>79</v>
      </c>
      <c r="J255" s="114">
        <v>57</v>
      </c>
      <c r="K255" s="114">
        <v>40</v>
      </c>
      <c r="L255" s="114">
        <v>10</v>
      </c>
      <c r="M255" s="115">
        <v>45.03</v>
      </c>
      <c r="N255" s="116">
        <v>45</v>
      </c>
      <c r="O255" s="61">
        <v>3000</v>
      </c>
      <c r="P255" s="62">
        <f>Table224523689101112131415161718192021222423456723456891011[[#This Row],[PEMBULATAN]]*O255</f>
        <v>135000</v>
      </c>
    </row>
    <row r="256" spans="1:16" ht="30.75" customHeight="1" x14ac:dyDescent="0.2">
      <c r="A256" s="108"/>
      <c r="B256" s="72"/>
      <c r="C256" s="109" t="s">
        <v>1042</v>
      </c>
      <c r="D256" s="110" t="s">
        <v>54</v>
      </c>
      <c r="E256" s="111">
        <v>44433</v>
      </c>
      <c r="F256" s="112" t="s">
        <v>1044</v>
      </c>
      <c r="G256" s="111">
        <v>44438</v>
      </c>
      <c r="H256" s="113" t="s">
        <v>1045</v>
      </c>
      <c r="I256" s="114">
        <v>73</v>
      </c>
      <c r="J256" s="114">
        <v>59</v>
      </c>
      <c r="K256" s="114">
        <v>21</v>
      </c>
      <c r="L256" s="114">
        <v>9</v>
      </c>
      <c r="M256" s="115">
        <v>22.611750000000001</v>
      </c>
      <c r="N256" s="116">
        <v>23</v>
      </c>
      <c r="O256" s="61">
        <v>3000</v>
      </c>
      <c r="P256" s="62">
        <f>Table224523689101112131415161718192021222423456723456891011[[#This Row],[PEMBULATAN]]*O256</f>
        <v>69000</v>
      </c>
    </row>
    <row r="257" spans="1:16" ht="30.75" customHeight="1" x14ac:dyDescent="0.2">
      <c r="A257" s="108"/>
      <c r="B257" s="72"/>
      <c r="C257" s="109" t="s">
        <v>1043</v>
      </c>
      <c r="D257" s="110" t="s">
        <v>54</v>
      </c>
      <c r="E257" s="111">
        <v>44433</v>
      </c>
      <c r="F257" s="112" t="s">
        <v>1044</v>
      </c>
      <c r="G257" s="111">
        <v>44438</v>
      </c>
      <c r="H257" s="113" t="s">
        <v>1045</v>
      </c>
      <c r="I257" s="114">
        <v>85</v>
      </c>
      <c r="J257" s="114">
        <v>50</v>
      </c>
      <c r="K257" s="114">
        <v>29</v>
      </c>
      <c r="L257" s="114">
        <v>18</v>
      </c>
      <c r="M257" s="115">
        <v>30.8125</v>
      </c>
      <c r="N257" s="116">
        <v>31</v>
      </c>
      <c r="O257" s="61">
        <v>3000</v>
      </c>
      <c r="P257" s="62">
        <f>Table224523689101112131415161718192021222423456723456891011[[#This Row],[PEMBULATAN]]*O257</f>
        <v>93000</v>
      </c>
    </row>
    <row r="258" spans="1:16" ht="22.5" customHeight="1" x14ac:dyDescent="0.2">
      <c r="A258" s="143" t="s">
        <v>33</v>
      </c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5"/>
      <c r="M258" s="76">
        <f>SUBTOTAL(109,Table224523689101112131415161718192021222423456723456891011[KG VOLUME])</f>
        <v>6347.0232500000011</v>
      </c>
      <c r="N258" s="65">
        <f>SUM(N3:N257)</f>
        <v>6467</v>
      </c>
      <c r="O258" s="146">
        <f>SUM(P3:P257)</f>
        <v>19401000</v>
      </c>
      <c r="P258" s="147"/>
    </row>
    <row r="259" spans="1:16" ht="22.5" customHeight="1" x14ac:dyDescent="0.2">
      <c r="A259" s="80"/>
      <c r="B259" s="53" t="s">
        <v>45</v>
      </c>
      <c r="C259" s="52"/>
      <c r="D259" s="54" t="s">
        <v>46</v>
      </c>
      <c r="E259" s="80"/>
      <c r="F259" s="80"/>
      <c r="G259" s="80"/>
      <c r="H259" s="80"/>
      <c r="I259" s="80"/>
      <c r="J259" s="80"/>
      <c r="K259" s="80"/>
      <c r="L259" s="80"/>
      <c r="M259" s="81"/>
      <c r="N259" s="83" t="s">
        <v>52</v>
      </c>
      <c r="O259" s="82"/>
      <c r="P259" s="82">
        <f>O258*10%</f>
        <v>1940100</v>
      </c>
    </row>
    <row r="260" spans="1:16" ht="22.5" customHeight="1" thickBot="1" x14ac:dyDescent="0.25">
      <c r="A260" s="80"/>
      <c r="B260" s="53"/>
      <c r="C260" s="52"/>
      <c r="D260" s="54"/>
      <c r="E260" s="80"/>
      <c r="F260" s="80"/>
      <c r="G260" s="80"/>
      <c r="H260" s="80"/>
      <c r="I260" s="80"/>
      <c r="J260" s="80"/>
      <c r="K260" s="80"/>
      <c r="L260" s="80"/>
      <c r="M260" s="81"/>
      <c r="N260" s="103" t="s">
        <v>56</v>
      </c>
      <c r="O260" s="102"/>
      <c r="P260" s="102">
        <f>O258-P259</f>
        <v>17460900</v>
      </c>
    </row>
    <row r="261" spans="1:16" x14ac:dyDescent="0.2">
      <c r="A261" s="11"/>
      <c r="H261" s="60"/>
      <c r="N261" s="59" t="s">
        <v>34</v>
      </c>
      <c r="P261" s="66">
        <f>P260*1%</f>
        <v>174609</v>
      </c>
    </row>
    <row r="262" spans="1:16" ht="15.75" thickBot="1" x14ac:dyDescent="0.25">
      <c r="A262" s="11"/>
      <c r="H262" s="60"/>
      <c r="N262" s="59" t="s">
        <v>55</v>
      </c>
      <c r="P262" s="68">
        <f>P260*2%</f>
        <v>349218</v>
      </c>
    </row>
    <row r="263" spans="1:16" x14ac:dyDescent="0.2">
      <c r="A263" s="11"/>
      <c r="H263" s="60"/>
      <c r="N263" s="63" t="s">
        <v>35</v>
      </c>
      <c r="O263" s="64"/>
      <c r="P263" s="67">
        <f>P260+P261-P262</f>
        <v>17286291</v>
      </c>
    </row>
    <row r="264" spans="1:16" x14ac:dyDescent="0.2">
      <c r="B264" s="53"/>
      <c r="C264" s="52"/>
      <c r="D264" s="54"/>
    </row>
    <row r="266" spans="1:16" x14ac:dyDescent="0.2">
      <c r="A266" s="11"/>
      <c r="H266" s="60"/>
      <c r="P266" s="68"/>
    </row>
    <row r="267" spans="1:16" x14ac:dyDescent="0.2">
      <c r="A267" s="11"/>
      <c r="H267" s="60"/>
      <c r="O267" s="55"/>
      <c r="P267" s="68"/>
    </row>
    <row r="268" spans="1:16" s="3" customFormat="1" x14ac:dyDescent="0.25">
      <c r="A268" s="11"/>
      <c r="B268" s="2"/>
      <c r="C268" s="2"/>
      <c r="E268" s="12"/>
      <c r="H268" s="60"/>
      <c r="N268" s="14"/>
      <c r="O268" s="14"/>
      <c r="P268" s="14"/>
    </row>
    <row r="269" spans="1:16" s="3" customFormat="1" x14ac:dyDescent="0.25">
      <c r="A269" s="11"/>
      <c r="B269" s="2"/>
      <c r="C269" s="2"/>
      <c r="E269" s="12"/>
      <c r="H269" s="60"/>
      <c r="N269" s="14"/>
      <c r="O269" s="14"/>
      <c r="P269" s="14"/>
    </row>
    <row r="270" spans="1:16" s="3" customFormat="1" x14ac:dyDescent="0.25">
      <c r="A270" s="11"/>
      <c r="B270" s="2"/>
      <c r="C270" s="2"/>
      <c r="E270" s="12"/>
      <c r="H270" s="60"/>
      <c r="N270" s="14"/>
      <c r="O270" s="14"/>
      <c r="P270" s="14"/>
    </row>
    <row r="271" spans="1:16" s="3" customFormat="1" x14ac:dyDescent="0.25">
      <c r="A271" s="11"/>
      <c r="B271" s="2"/>
      <c r="C271" s="2"/>
      <c r="E271" s="12"/>
      <c r="H271" s="60"/>
      <c r="N271" s="14"/>
      <c r="O271" s="14"/>
      <c r="P271" s="14"/>
    </row>
    <row r="272" spans="1:16" s="3" customFormat="1" x14ac:dyDescent="0.25">
      <c r="A272" s="11"/>
      <c r="B272" s="2"/>
      <c r="C272" s="2"/>
      <c r="E272" s="12"/>
      <c r="H272" s="60"/>
      <c r="N272" s="14"/>
      <c r="O272" s="14"/>
      <c r="P272" s="14"/>
    </row>
    <row r="273" spans="1:16" s="3" customFormat="1" x14ac:dyDescent="0.25">
      <c r="A273" s="11"/>
      <c r="B273" s="2"/>
      <c r="C273" s="2"/>
      <c r="E273" s="12"/>
      <c r="H273" s="60"/>
      <c r="N273" s="14"/>
      <c r="O273" s="14"/>
      <c r="P273" s="14"/>
    </row>
    <row r="274" spans="1:16" s="3" customFormat="1" x14ac:dyDescent="0.25">
      <c r="A274" s="11"/>
      <c r="B274" s="2"/>
      <c r="C274" s="2"/>
      <c r="E274" s="12"/>
      <c r="H274" s="60"/>
      <c r="N274" s="14"/>
      <c r="O274" s="14"/>
      <c r="P274" s="14"/>
    </row>
    <row r="275" spans="1:16" s="3" customFormat="1" x14ac:dyDescent="0.25">
      <c r="A275" s="11"/>
      <c r="B275" s="2"/>
      <c r="C275" s="2"/>
      <c r="E275" s="12"/>
      <c r="H275" s="60"/>
      <c r="N275" s="14"/>
      <c r="O275" s="14"/>
      <c r="P275" s="14"/>
    </row>
    <row r="276" spans="1:16" s="3" customFormat="1" x14ac:dyDescent="0.25">
      <c r="A276" s="11"/>
      <c r="B276" s="2"/>
      <c r="C276" s="2"/>
      <c r="E276" s="12"/>
      <c r="H276" s="60"/>
      <c r="N276" s="14"/>
      <c r="O276" s="14"/>
      <c r="P276" s="14"/>
    </row>
    <row r="277" spans="1:16" s="3" customFormat="1" x14ac:dyDescent="0.25">
      <c r="A277" s="11"/>
      <c r="B277" s="2"/>
      <c r="C277" s="2"/>
      <c r="E277" s="12"/>
      <c r="H277" s="60"/>
      <c r="N277" s="14"/>
      <c r="O277" s="14"/>
      <c r="P277" s="14"/>
    </row>
    <row r="278" spans="1:16" s="3" customFormat="1" x14ac:dyDescent="0.25">
      <c r="A278" s="11"/>
      <c r="B278" s="2"/>
      <c r="C278" s="2"/>
      <c r="E278" s="12"/>
      <c r="H278" s="60"/>
      <c r="N278" s="14"/>
      <c r="O278" s="14"/>
      <c r="P278" s="14"/>
    </row>
    <row r="279" spans="1:16" s="3" customFormat="1" x14ac:dyDescent="0.25">
      <c r="A279" s="11"/>
      <c r="B279" s="2"/>
      <c r="C279" s="2"/>
      <c r="E279" s="12"/>
      <c r="H279" s="60"/>
      <c r="N279" s="14"/>
      <c r="O279" s="14"/>
      <c r="P279" s="14"/>
    </row>
  </sheetData>
  <mergeCells count="3">
    <mergeCell ref="A3:A4"/>
    <mergeCell ref="A258:L258"/>
    <mergeCell ref="O258:P258"/>
  </mergeCells>
  <conditionalFormatting sqref="B3">
    <cfRule type="duplicateValues" dxfId="51" priority="1"/>
  </conditionalFormatting>
  <conditionalFormatting sqref="B4:B257">
    <cfRule type="duplicateValues" dxfId="0" priority="8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0"/>
  <sheetViews>
    <sheetView zoomScale="110" zoomScaleNormal="110" workbookViewId="0">
      <pane xSplit="3" ySplit="2" topLeftCell="D266" activePane="bottomRight" state="frozen"/>
      <selection activeCell="F3" sqref="F3"/>
      <selection pane="topRight" activeCell="F3" sqref="F3"/>
      <selection pane="bottomLeft" activeCell="F3" sqref="F3"/>
      <selection pane="bottomRight" activeCell="N275" sqref="N27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7" customHeight="1" x14ac:dyDescent="0.2">
      <c r="A3" s="141" t="s">
        <v>4233</v>
      </c>
      <c r="B3" s="71" t="s">
        <v>1046</v>
      </c>
      <c r="C3" s="9" t="s">
        <v>525</v>
      </c>
      <c r="D3" s="73" t="s">
        <v>53</v>
      </c>
      <c r="E3" s="13">
        <v>44433</v>
      </c>
      <c r="F3" s="73" t="s">
        <v>1313</v>
      </c>
      <c r="G3" s="13">
        <v>44440</v>
      </c>
      <c r="H3" s="10" t="s">
        <v>1314</v>
      </c>
      <c r="I3" s="1">
        <v>24</v>
      </c>
      <c r="J3" s="1">
        <v>24</v>
      </c>
      <c r="K3" s="1">
        <v>11</v>
      </c>
      <c r="L3" s="1">
        <v>19</v>
      </c>
      <c r="M3" s="78">
        <v>1.5840000000000001</v>
      </c>
      <c r="N3" s="8">
        <v>19</v>
      </c>
      <c r="O3" s="61">
        <v>3000</v>
      </c>
      <c r="P3" s="62">
        <f>Table22452368910111213141516171819202122242345672345689101112[[#This Row],[PEMBULATAN]]*O3</f>
        <v>57000</v>
      </c>
    </row>
    <row r="4" spans="1:16" ht="27" customHeight="1" x14ac:dyDescent="0.2">
      <c r="A4" s="142"/>
      <c r="B4" s="72"/>
      <c r="C4" s="9" t="s">
        <v>1047</v>
      </c>
      <c r="D4" s="73" t="s">
        <v>53</v>
      </c>
      <c r="E4" s="13">
        <v>44433</v>
      </c>
      <c r="F4" s="73" t="s">
        <v>1313</v>
      </c>
      <c r="G4" s="13">
        <v>44440</v>
      </c>
      <c r="H4" s="10" t="s">
        <v>1314</v>
      </c>
      <c r="I4" s="1">
        <v>80</v>
      </c>
      <c r="J4" s="1">
        <v>50</v>
      </c>
      <c r="K4" s="1">
        <v>40</v>
      </c>
      <c r="L4" s="1">
        <v>26</v>
      </c>
      <c r="M4" s="78">
        <v>40</v>
      </c>
      <c r="N4" s="8">
        <v>40</v>
      </c>
      <c r="O4" s="61">
        <v>3000</v>
      </c>
      <c r="P4" s="62">
        <f>Table22452368910111213141516171819202122242345672345689101112[[#This Row],[PEMBULATAN]]*O4</f>
        <v>120000</v>
      </c>
    </row>
    <row r="5" spans="1:16" ht="27" customHeight="1" x14ac:dyDescent="0.2">
      <c r="A5" s="108"/>
      <c r="B5" s="72"/>
      <c r="C5" s="84" t="s">
        <v>1048</v>
      </c>
      <c r="D5" s="75" t="s">
        <v>53</v>
      </c>
      <c r="E5" s="13">
        <v>44433</v>
      </c>
      <c r="F5" s="73" t="s">
        <v>1313</v>
      </c>
      <c r="G5" s="13">
        <v>44440</v>
      </c>
      <c r="H5" s="74" t="s">
        <v>1314</v>
      </c>
      <c r="I5" s="15">
        <v>54</v>
      </c>
      <c r="J5" s="15">
        <v>40</v>
      </c>
      <c r="K5" s="15">
        <v>42</v>
      </c>
      <c r="L5" s="15">
        <v>14</v>
      </c>
      <c r="M5" s="79">
        <v>22.68</v>
      </c>
      <c r="N5" s="69">
        <v>23</v>
      </c>
      <c r="O5" s="61">
        <v>3000</v>
      </c>
      <c r="P5" s="62">
        <f>Table22452368910111213141516171819202122242345672345689101112[[#This Row],[PEMBULATAN]]*O5</f>
        <v>69000</v>
      </c>
    </row>
    <row r="6" spans="1:16" ht="27" customHeight="1" x14ac:dyDescent="0.2">
      <c r="A6" s="108"/>
      <c r="B6" s="72"/>
      <c r="C6" s="84" t="s">
        <v>1049</v>
      </c>
      <c r="D6" s="75" t="s">
        <v>53</v>
      </c>
      <c r="E6" s="13">
        <v>44433</v>
      </c>
      <c r="F6" s="73" t="s">
        <v>1313</v>
      </c>
      <c r="G6" s="13">
        <v>44440</v>
      </c>
      <c r="H6" s="74" t="s">
        <v>1314</v>
      </c>
      <c r="I6" s="15">
        <v>100</v>
      </c>
      <c r="J6" s="15">
        <v>5</v>
      </c>
      <c r="K6" s="15">
        <v>5</v>
      </c>
      <c r="L6" s="15">
        <v>1</v>
      </c>
      <c r="M6" s="79">
        <v>0.625</v>
      </c>
      <c r="N6" s="69">
        <v>1</v>
      </c>
      <c r="O6" s="61">
        <v>3000</v>
      </c>
      <c r="P6" s="62">
        <f>Table22452368910111213141516171819202122242345672345689101112[[#This Row],[PEMBULATAN]]*O6</f>
        <v>3000</v>
      </c>
    </row>
    <row r="7" spans="1:16" ht="27" customHeight="1" x14ac:dyDescent="0.2">
      <c r="A7" s="108"/>
      <c r="B7" s="72"/>
      <c r="C7" s="84" t="s">
        <v>1050</v>
      </c>
      <c r="D7" s="75" t="s">
        <v>53</v>
      </c>
      <c r="E7" s="13">
        <v>44433</v>
      </c>
      <c r="F7" s="73" t="s">
        <v>1313</v>
      </c>
      <c r="G7" s="13">
        <v>44440</v>
      </c>
      <c r="H7" s="74" t="s">
        <v>1314</v>
      </c>
      <c r="I7" s="15">
        <v>80</v>
      </c>
      <c r="J7" s="15">
        <v>55</v>
      </c>
      <c r="K7" s="15">
        <v>20</v>
      </c>
      <c r="L7" s="15">
        <v>8</v>
      </c>
      <c r="M7" s="79">
        <v>22</v>
      </c>
      <c r="N7" s="69">
        <v>22</v>
      </c>
      <c r="O7" s="61">
        <v>3000</v>
      </c>
      <c r="P7" s="62">
        <f>Table22452368910111213141516171819202122242345672345689101112[[#This Row],[PEMBULATAN]]*O7</f>
        <v>66000</v>
      </c>
    </row>
    <row r="8" spans="1:16" ht="27" customHeight="1" x14ac:dyDescent="0.2">
      <c r="A8" s="108"/>
      <c r="B8" s="72"/>
      <c r="C8" s="84" t="s">
        <v>1051</v>
      </c>
      <c r="D8" s="75" t="s">
        <v>53</v>
      </c>
      <c r="E8" s="13">
        <v>44433</v>
      </c>
      <c r="F8" s="73" t="s">
        <v>1313</v>
      </c>
      <c r="G8" s="13">
        <v>44440</v>
      </c>
      <c r="H8" s="74" t="s">
        <v>1314</v>
      </c>
      <c r="I8" s="15">
        <v>49</v>
      </c>
      <c r="J8" s="15">
        <v>45</v>
      </c>
      <c r="K8" s="15">
        <v>23</v>
      </c>
      <c r="L8" s="15">
        <v>6</v>
      </c>
      <c r="M8" s="79">
        <v>12.678750000000001</v>
      </c>
      <c r="N8" s="69">
        <v>13</v>
      </c>
      <c r="O8" s="61">
        <v>3000</v>
      </c>
      <c r="P8" s="62">
        <f>Table22452368910111213141516171819202122242345672345689101112[[#This Row],[PEMBULATAN]]*O8</f>
        <v>39000</v>
      </c>
    </row>
    <row r="9" spans="1:16" ht="27" customHeight="1" x14ac:dyDescent="0.2">
      <c r="A9" s="108"/>
      <c r="B9" s="72"/>
      <c r="C9" s="84" t="s">
        <v>1052</v>
      </c>
      <c r="D9" s="75" t="s">
        <v>53</v>
      </c>
      <c r="E9" s="13">
        <v>44433</v>
      </c>
      <c r="F9" s="73" t="s">
        <v>1313</v>
      </c>
      <c r="G9" s="13">
        <v>44440</v>
      </c>
      <c r="H9" s="74" t="s">
        <v>1314</v>
      </c>
      <c r="I9" s="15">
        <v>78</v>
      </c>
      <c r="J9" s="15">
        <v>56</v>
      </c>
      <c r="K9" s="15">
        <v>30</v>
      </c>
      <c r="L9" s="15">
        <v>13</v>
      </c>
      <c r="M9" s="79">
        <v>32.76</v>
      </c>
      <c r="N9" s="69">
        <v>33</v>
      </c>
      <c r="O9" s="61">
        <v>3000</v>
      </c>
      <c r="P9" s="62">
        <f>Table22452368910111213141516171819202122242345672345689101112[[#This Row],[PEMBULATAN]]*O9</f>
        <v>99000</v>
      </c>
    </row>
    <row r="10" spans="1:16" ht="27" customHeight="1" x14ac:dyDescent="0.2">
      <c r="A10" s="108"/>
      <c r="B10" s="72"/>
      <c r="C10" s="84" t="s">
        <v>1053</v>
      </c>
      <c r="D10" s="75" t="s">
        <v>53</v>
      </c>
      <c r="E10" s="13">
        <v>44433</v>
      </c>
      <c r="F10" s="73" t="s">
        <v>1313</v>
      </c>
      <c r="G10" s="13">
        <v>44440</v>
      </c>
      <c r="H10" s="74" t="s">
        <v>1314</v>
      </c>
      <c r="I10" s="15">
        <v>70</v>
      </c>
      <c r="J10" s="15">
        <v>60</v>
      </c>
      <c r="K10" s="15">
        <v>30</v>
      </c>
      <c r="L10" s="15">
        <v>18</v>
      </c>
      <c r="M10" s="79">
        <v>31.5</v>
      </c>
      <c r="N10" s="69">
        <v>32</v>
      </c>
      <c r="O10" s="61">
        <v>3000</v>
      </c>
      <c r="P10" s="62">
        <f>Table22452368910111213141516171819202122242345672345689101112[[#This Row],[PEMBULATAN]]*O10</f>
        <v>96000</v>
      </c>
    </row>
    <row r="11" spans="1:16" ht="27" customHeight="1" x14ac:dyDescent="0.2">
      <c r="A11" s="108"/>
      <c r="B11" s="72"/>
      <c r="C11" s="84" t="s">
        <v>1054</v>
      </c>
      <c r="D11" s="75" t="s">
        <v>53</v>
      </c>
      <c r="E11" s="13">
        <v>44433</v>
      </c>
      <c r="F11" s="73" t="s">
        <v>1313</v>
      </c>
      <c r="G11" s="13">
        <v>44440</v>
      </c>
      <c r="H11" s="74" t="s">
        <v>1314</v>
      </c>
      <c r="I11" s="15">
        <v>54</v>
      </c>
      <c r="J11" s="15">
        <v>28</v>
      </c>
      <c r="K11" s="15">
        <v>26</v>
      </c>
      <c r="L11" s="15">
        <v>23</v>
      </c>
      <c r="M11" s="79">
        <v>9.8279999999999994</v>
      </c>
      <c r="N11" s="69">
        <v>23</v>
      </c>
      <c r="O11" s="61">
        <v>3000</v>
      </c>
      <c r="P11" s="62">
        <f>Table22452368910111213141516171819202122242345672345689101112[[#This Row],[PEMBULATAN]]*O11</f>
        <v>69000</v>
      </c>
    </row>
    <row r="12" spans="1:16" ht="27" customHeight="1" x14ac:dyDescent="0.2">
      <c r="A12" s="108"/>
      <c r="B12" s="100"/>
      <c r="C12" s="84" t="s">
        <v>1055</v>
      </c>
      <c r="D12" s="75" t="s">
        <v>53</v>
      </c>
      <c r="E12" s="13">
        <v>44433</v>
      </c>
      <c r="F12" s="73" t="s">
        <v>1313</v>
      </c>
      <c r="G12" s="13">
        <v>44440</v>
      </c>
      <c r="H12" s="74" t="s">
        <v>1314</v>
      </c>
      <c r="I12" s="15">
        <v>53</v>
      </c>
      <c r="J12" s="15">
        <v>27</v>
      </c>
      <c r="K12" s="15">
        <v>66</v>
      </c>
      <c r="L12" s="15">
        <v>20</v>
      </c>
      <c r="M12" s="79">
        <v>23.611499999999999</v>
      </c>
      <c r="N12" s="69">
        <v>24</v>
      </c>
      <c r="O12" s="61">
        <v>3000</v>
      </c>
      <c r="P12" s="62">
        <f>Table22452368910111213141516171819202122242345672345689101112[[#This Row],[PEMBULATAN]]*O12</f>
        <v>72000</v>
      </c>
    </row>
    <row r="13" spans="1:16" ht="27" customHeight="1" x14ac:dyDescent="0.2">
      <c r="A13" s="108"/>
      <c r="B13" s="101" t="s">
        <v>1056</v>
      </c>
      <c r="C13" s="84" t="s">
        <v>1057</v>
      </c>
      <c r="D13" s="75" t="s">
        <v>53</v>
      </c>
      <c r="E13" s="13">
        <v>44433</v>
      </c>
      <c r="F13" s="73" t="s">
        <v>1313</v>
      </c>
      <c r="G13" s="13">
        <v>44440</v>
      </c>
      <c r="H13" s="74" t="s">
        <v>1314</v>
      </c>
      <c r="I13" s="15">
        <v>80</v>
      </c>
      <c r="J13" s="15">
        <v>54</v>
      </c>
      <c r="K13" s="15">
        <v>27</v>
      </c>
      <c r="L13" s="15">
        <v>11</v>
      </c>
      <c r="M13" s="79">
        <v>29.16</v>
      </c>
      <c r="N13" s="69">
        <v>29</v>
      </c>
      <c r="O13" s="61">
        <v>3000</v>
      </c>
      <c r="P13" s="62">
        <f>Table22452368910111213141516171819202122242345672345689101112[[#This Row],[PEMBULATAN]]*O13</f>
        <v>87000</v>
      </c>
    </row>
    <row r="14" spans="1:16" ht="27" customHeight="1" x14ac:dyDescent="0.2">
      <c r="A14" s="108"/>
      <c r="B14" s="72" t="s">
        <v>1058</v>
      </c>
      <c r="C14" s="84" t="s">
        <v>1059</v>
      </c>
      <c r="D14" s="75" t="s">
        <v>53</v>
      </c>
      <c r="E14" s="13">
        <v>44433</v>
      </c>
      <c r="F14" s="73" t="s">
        <v>1313</v>
      </c>
      <c r="G14" s="13">
        <v>44440</v>
      </c>
      <c r="H14" s="74" t="s">
        <v>1314</v>
      </c>
      <c r="I14" s="15">
        <v>102</v>
      </c>
      <c r="J14" s="15">
        <v>61</v>
      </c>
      <c r="K14" s="15">
        <v>38</v>
      </c>
      <c r="L14" s="15">
        <v>21</v>
      </c>
      <c r="M14" s="79">
        <v>59.109000000000002</v>
      </c>
      <c r="N14" s="69">
        <v>59</v>
      </c>
      <c r="O14" s="61">
        <v>3000</v>
      </c>
      <c r="P14" s="62">
        <f>Table22452368910111213141516171819202122242345672345689101112[[#This Row],[PEMBULATAN]]*O14</f>
        <v>177000</v>
      </c>
    </row>
    <row r="15" spans="1:16" ht="27" customHeight="1" x14ac:dyDescent="0.2">
      <c r="A15" s="108"/>
      <c r="B15" s="72"/>
      <c r="C15" s="84" t="s">
        <v>1060</v>
      </c>
      <c r="D15" s="75" t="s">
        <v>53</v>
      </c>
      <c r="E15" s="13">
        <v>44433</v>
      </c>
      <c r="F15" s="73" t="s">
        <v>1313</v>
      </c>
      <c r="G15" s="13">
        <v>44440</v>
      </c>
      <c r="H15" s="74" t="s">
        <v>1314</v>
      </c>
      <c r="I15" s="15">
        <v>100</v>
      </c>
      <c r="J15" s="15">
        <v>54</v>
      </c>
      <c r="K15" s="15">
        <v>32</v>
      </c>
      <c r="L15" s="15">
        <v>24</v>
      </c>
      <c r="M15" s="79">
        <v>43.2</v>
      </c>
      <c r="N15" s="69">
        <v>43</v>
      </c>
      <c r="O15" s="61">
        <v>3000</v>
      </c>
      <c r="P15" s="62">
        <f>Table22452368910111213141516171819202122242345672345689101112[[#This Row],[PEMBULATAN]]*O15</f>
        <v>129000</v>
      </c>
    </row>
    <row r="16" spans="1:16" ht="27" customHeight="1" x14ac:dyDescent="0.2">
      <c r="A16" s="108"/>
      <c r="B16" s="72"/>
      <c r="C16" s="84" t="s">
        <v>1061</v>
      </c>
      <c r="D16" s="75" t="s">
        <v>53</v>
      </c>
      <c r="E16" s="13">
        <v>44433</v>
      </c>
      <c r="F16" s="73" t="s">
        <v>1313</v>
      </c>
      <c r="G16" s="13">
        <v>44440</v>
      </c>
      <c r="H16" s="74" t="s">
        <v>1314</v>
      </c>
      <c r="I16" s="15">
        <v>90</v>
      </c>
      <c r="J16" s="15">
        <v>59</v>
      </c>
      <c r="K16" s="15">
        <v>21</v>
      </c>
      <c r="L16" s="15">
        <v>22</v>
      </c>
      <c r="M16" s="79">
        <v>27.877500000000001</v>
      </c>
      <c r="N16" s="69">
        <v>28</v>
      </c>
      <c r="O16" s="61">
        <v>3000</v>
      </c>
      <c r="P16" s="62">
        <f>Table22452368910111213141516171819202122242345672345689101112[[#This Row],[PEMBULATAN]]*O16</f>
        <v>84000</v>
      </c>
    </row>
    <row r="17" spans="1:16" ht="27" customHeight="1" x14ac:dyDescent="0.2">
      <c r="A17" s="108"/>
      <c r="B17" s="72"/>
      <c r="C17" s="84" t="s">
        <v>1062</v>
      </c>
      <c r="D17" s="75" t="s">
        <v>53</v>
      </c>
      <c r="E17" s="13">
        <v>44433</v>
      </c>
      <c r="F17" s="73" t="s">
        <v>1313</v>
      </c>
      <c r="G17" s="13">
        <v>44440</v>
      </c>
      <c r="H17" s="74" t="s">
        <v>1314</v>
      </c>
      <c r="I17" s="15">
        <v>66</v>
      </c>
      <c r="J17" s="15">
        <v>43</v>
      </c>
      <c r="K17" s="15">
        <v>23</v>
      </c>
      <c r="L17" s="15">
        <v>12</v>
      </c>
      <c r="M17" s="79">
        <v>16.3185</v>
      </c>
      <c r="N17" s="69">
        <v>16</v>
      </c>
      <c r="O17" s="61">
        <v>3000</v>
      </c>
      <c r="P17" s="62">
        <f>Table22452368910111213141516171819202122242345672345689101112[[#This Row],[PEMBULATAN]]*O17</f>
        <v>48000</v>
      </c>
    </row>
    <row r="18" spans="1:16" ht="27" customHeight="1" x14ac:dyDescent="0.2">
      <c r="A18" s="108"/>
      <c r="B18" s="72"/>
      <c r="C18" s="84" t="s">
        <v>1063</v>
      </c>
      <c r="D18" s="75" t="s">
        <v>53</v>
      </c>
      <c r="E18" s="13">
        <v>44433</v>
      </c>
      <c r="F18" s="73" t="s">
        <v>1313</v>
      </c>
      <c r="G18" s="13">
        <v>44440</v>
      </c>
      <c r="H18" s="74" t="s">
        <v>1314</v>
      </c>
      <c r="I18" s="15">
        <v>40</v>
      </c>
      <c r="J18" s="15">
        <v>32</v>
      </c>
      <c r="K18" s="15">
        <v>10</v>
      </c>
      <c r="L18" s="15">
        <v>9</v>
      </c>
      <c r="M18" s="79">
        <v>3.2</v>
      </c>
      <c r="N18" s="69">
        <v>9</v>
      </c>
      <c r="O18" s="61">
        <v>3000</v>
      </c>
      <c r="P18" s="62">
        <f>Table22452368910111213141516171819202122242345672345689101112[[#This Row],[PEMBULATAN]]*O18</f>
        <v>27000</v>
      </c>
    </row>
    <row r="19" spans="1:16" ht="27" customHeight="1" x14ac:dyDescent="0.2">
      <c r="A19" s="108"/>
      <c r="B19" s="72"/>
      <c r="C19" s="84" t="s">
        <v>1064</v>
      </c>
      <c r="D19" s="75" t="s">
        <v>53</v>
      </c>
      <c r="E19" s="13">
        <v>44433</v>
      </c>
      <c r="F19" s="73" t="s">
        <v>1313</v>
      </c>
      <c r="G19" s="13">
        <v>44440</v>
      </c>
      <c r="H19" s="74" t="s">
        <v>1314</v>
      </c>
      <c r="I19" s="15">
        <v>40</v>
      </c>
      <c r="J19" s="15">
        <v>30</v>
      </c>
      <c r="K19" s="15">
        <v>12</v>
      </c>
      <c r="L19" s="15">
        <v>5</v>
      </c>
      <c r="M19" s="79">
        <v>3.6</v>
      </c>
      <c r="N19" s="69">
        <v>5</v>
      </c>
      <c r="O19" s="61">
        <v>3000</v>
      </c>
      <c r="P19" s="62">
        <f>Table22452368910111213141516171819202122242345672345689101112[[#This Row],[PEMBULATAN]]*O19</f>
        <v>15000</v>
      </c>
    </row>
    <row r="20" spans="1:16" ht="27" customHeight="1" x14ac:dyDescent="0.2">
      <c r="A20" s="108"/>
      <c r="B20" s="72"/>
      <c r="C20" s="84" t="s">
        <v>1065</v>
      </c>
      <c r="D20" s="75" t="s">
        <v>53</v>
      </c>
      <c r="E20" s="13">
        <v>44433</v>
      </c>
      <c r="F20" s="73" t="s">
        <v>1313</v>
      </c>
      <c r="G20" s="13">
        <v>44440</v>
      </c>
      <c r="H20" s="74" t="s">
        <v>1314</v>
      </c>
      <c r="I20" s="15">
        <v>82</v>
      </c>
      <c r="J20" s="15">
        <v>54</v>
      </c>
      <c r="K20" s="15">
        <v>29</v>
      </c>
      <c r="L20" s="15">
        <v>11</v>
      </c>
      <c r="M20" s="79">
        <v>32.103000000000002</v>
      </c>
      <c r="N20" s="69">
        <v>32</v>
      </c>
      <c r="O20" s="61">
        <v>3000</v>
      </c>
      <c r="P20" s="62">
        <f>Table22452368910111213141516171819202122242345672345689101112[[#This Row],[PEMBULATAN]]*O20</f>
        <v>96000</v>
      </c>
    </row>
    <row r="21" spans="1:16" ht="27" customHeight="1" x14ac:dyDescent="0.2">
      <c r="A21" s="108"/>
      <c r="B21" s="72"/>
      <c r="C21" s="84" t="s">
        <v>1066</v>
      </c>
      <c r="D21" s="75" t="s">
        <v>53</v>
      </c>
      <c r="E21" s="13">
        <v>44433</v>
      </c>
      <c r="F21" s="73" t="s">
        <v>1313</v>
      </c>
      <c r="G21" s="13">
        <v>44440</v>
      </c>
      <c r="H21" s="74" t="s">
        <v>1314</v>
      </c>
      <c r="I21" s="15">
        <v>77</v>
      </c>
      <c r="J21" s="15">
        <v>50</v>
      </c>
      <c r="K21" s="15">
        <v>40</v>
      </c>
      <c r="L21" s="15">
        <v>9</v>
      </c>
      <c r="M21" s="79">
        <v>38.5</v>
      </c>
      <c r="N21" s="69">
        <v>39</v>
      </c>
      <c r="O21" s="61">
        <v>3000</v>
      </c>
      <c r="P21" s="62">
        <f>Table22452368910111213141516171819202122242345672345689101112[[#This Row],[PEMBULATAN]]*O21</f>
        <v>117000</v>
      </c>
    </row>
    <row r="22" spans="1:16" ht="27" customHeight="1" x14ac:dyDescent="0.2">
      <c r="A22" s="108"/>
      <c r="B22" s="72"/>
      <c r="C22" s="84" t="s">
        <v>1067</v>
      </c>
      <c r="D22" s="75" t="s">
        <v>53</v>
      </c>
      <c r="E22" s="13">
        <v>44433</v>
      </c>
      <c r="F22" s="73" t="s">
        <v>1313</v>
      </c>
      <c r="G22" s="13">
        <v>44440</v>
      </c>
      <c r="H22" s="74" t="s">
        <v>1314</v>
      </c>
      <c r="I22" s="15">
        <v>74</v>
      </c>
      <c r="J22" s="15">
        <v>46</v>
      </c>
      <c r="K22" s="15">
        <v>23</v>
      </c>
      <c r="L22" s="15">
        <v>9</v>
      </c>
      <c r="M22" s="79">
        <v>19.573</v>
      </c>
      <c r="N22" s="69">
        <v>20</v>
      </c>
      <c r="O22" s="61">
        <v>3000</v>
      </c>
      <c r="P22" s="62">
        <f>Table22452368910111213141516171819202122242345672345689101112[[#This Row],[PEMBULATAN]]*O22</f>
        <v>60000</v>
      </c>
    </row>
    <row r="23" spans="1:16" ht="27" customHeight="1" x14ac:dyDescent="0.2">
      <c r="A23" s="108"/>
      <c r="B23" s="72"/>
      <c r="C23" s="84" t="s">
        <v>1068</v>
      </c>
      <c r="D23" s="75" t="s">
        <v>53</v>
      </c>
      <c r="E23" s="13">
        <v>44433</v>
      </c>
      <c r="F23" s="73" t="s">
        <v>1313</v>
      </c>
      <c r="G23" s="13">
        <v>44440</v>
      </c>
      <c r="H23" s="74" t="s">
        <v>1314</v>
      </c>
      <c r="I23" s="15">
        <v>70</v>
      </c>
      <c r="J23" s="15">
        <v>20</v>
      </c>
      <c r="K23" s="15">
        <v>5</v>
      </c>
      <c r="L23" s="15">
        <v>1</v>
      </c>
      <c r="M23" s="79">
        <v>1.75</v>
      </c>
      <c r="N23" s="69">
        <v>2</v>
      </c>
      <c r="O23" s="61">
        <v>3000</v>
      </c>
      <c r="P23" s="62">
        <f>Table22452368910111213141516171819202122242345672345689101112[[#This Row],[PEMBULATAN]]*O23</f>
        <v>6000</v>
      </c>
    </row>
    <row r="24" spans="1:16" ht="27" customHeight="1" x14ac:dyDescent="0.2">
      <c r="A24" s="108"/>
      <c r="B24" s="72"/>
      <c r="C24" s="84" t="s">
        <v>1069</v>
      </c>
      <c r="D24" s="75" t="s">
        <v>53</v>
      </c>
      <c r="E24" s="13">
        <v>44433</v>
      </c>
      <c r="F24" s="73" t="s">
        <v>1313</v>
      </c>
      <c r="G24" s="13">
        <v>44440</v>
      </c>
      <c r="H24" s="74" t="s">
        <v>1314</v>
      </c>
      <c r="I24" s="15">
        <v>84</v>
      </c>
      <c r="J24" s="15">
        <v>55</v>
      </c>
      <c r="K24" s="15">
        <v>25</v>
      </c>
      <c r="L24" s="15">
        <v>11</v>
      </c>
      <c r="M24" s="79">
        <v>28.875</v>
      </c>
      <c r="N24" s="69">
        <v>29</v>
      </c>
      <c r="O24" s="61">
        <v>3000</v>
      </c>
      <c r="P24" s="62">
        <f>Table22452368910111213141516171819202122242345672345689101112[[#This Row],[PEMBULATAN]]*O24</f>
        <v>87000</v>
      </c>
    </row>
    <row r="25" spans="1:16" ht="27" customHeight="1" x14ac:dyDescent="0.2">
      <c r="A25" s="108"/>
      <c r="B25" s="72"/>
      <c r="C25" s="84" t="s">
        <v>1070</v>
      </c>
      <c r="D25" s="75" t="s">
        <v>53</v>
      </c>
      <c r="E25" s="13">
        <v>44433</v>
      </c>
      <c r="F25" s="73" t="s">
        <v>1313</v>
      </c>
      <c r="G25" s="13">
        <v>44440</v>
      </c>
      <c r="H25" s="74" t="s">
        <v>1314</v>
      </c>
      <c r="I25" s="15">
        <v>40</v>
      </c>
      <c r="J25" s="15">
        <v>38</v>
      </c>
      <c r="K25" s="15">
        <v>10</v>
      </c>
      <c r="L25" s="15">
        <v>6</v>
      </c>
      <c r="M25" s="79">
        <v>3.8</v>
      </c>
      <c r="N25" s="69">
        <v>6</v>
      </c>
      <c r="O25" s="61">
        <v>3000</v>
      </c>
      <c r="P25" s="62">
        <f>Table22452368910111213141516171819202122242345672345689101112[[#This Row],[PEMBULATAN]]*O25</f>
        <v>18000</v>
      </c>
    </row>
    <row r="26" spans="1:16" ht="27" customHeight="1" x14ac:dyDescent="0.2">
      <c r="A26" s="108"/>
      <c r="B26" s="72"/>
      <c r="C26" s="84" t="s">
        <v>1071</v>
      </c>
      <c r="D26" s="75" t="s">
        <v>53</v>
      </c>
      <c r="E26" s="13">
        <v>44433</v>
      </c>
      <c r="F26" s="73" t="s">
        <v>1313</v>
      </c>
      <c r="G26" s="13">
        <v>44440</v>
      </c>
      <c r="H26" s="74" t="s">
        <v>1314</v>
      </c>
      <c r="I26" s="15">
        <v>54</v>
      </c>
      <c r="J26" s="15">
        <v>44</v>
      </c>
      <c r="K26" s="15">
        <v>23</v>
      </c>
      <c r="L26" s="15">
        <v>1</v>
      </c>
      <c r="M26" s="79">
        <v>13.662000000000001</v>
      </c>
      <c r="N26" s="69">
        <v>14</v>
      </c>
      <c r="O26" s="61">
        <v>3000</v>
      </c>
      <c r="P26" s="62">
        <f>Table22452368910111213141516171819202122242345672345689101112[[#This Row],[PEMBULATAN]]*O26</f>
        <v>42000</v>
      </c>
    </row>
    <row r="27" spans="1:16" ht="27" customHeight="1" x14ac:dyDescent="0.2">
      <c r="A27" s="108"/>
      <c r="B27" s="72"/>
      <c r="C27" s="84" t="s">
        <v>1072</v>
      </c>
      <c r="D27" s="75" t="s">
        <v>53</v>
      </c>
      <c r="E27" s="13">
        <v>44433</v>
      </c>
      <c r="F27" s="73" t="s">
        <v>1313</v>
      </c>
      <c r="G27" s="13">
        <v>44440</v>
      </c>
      <c r="H27" s="74" t="s">
        <v>1314</v>
      </c>
      <c r="I27" s="15">
        <v>72</v>
      </c>
      <c r="J27" s="15">
        <v>55</v>
      </c>
      <c r="K27" s="15">
        <v>18</v>
      </c>
      <c r="L27" s="15">
        <v>5</v>
      </c>
      <c r="M27" s="79">
        <v>17.82</v>
      </c>
      <c r="N27" s="69">
        <v>18</v>
      </c>
      <c r="O27" s="61">
        <v>3000</v>
      </c>
      <c r="P27" s="62">
        <f>Table22452368910111213141516171819202122242345672345689101112[[#This Row],[PEMBULATAN]]*O27</f>
        <v>54000</v>
      </c>
    </row>
    <row r="28" spans="1:16" ht="27" customHeight="1" x14ac:dyDescent="0.2">
      <c r="A28" s="108"/>
      <c r="B28" s="72"/>
      <c r="C28" s="84" t="s">
        <v>1073</v>
      </c>
      <c r="D28" s="75" t="s">
        <v>53</v>
      </c>
      <c r="E28" s="13">
        <v>44433</v>
      </c>
      <c r="F28" s="73" t="s">
        <v>1313</v>
      </c>
      <c r="G28" s="13">
        <v>44440</v>
      </c>
      <c r="H28" s="74" t="s">
        <v>1314</v>
      </c>
      <c r="I28" s="15">
        <v>95</v>
      </c>
      <c r="J28" s="15">
        <v>54</v>
      </c>
      <c r="K28" s="15">
        <v>24</v>
      </c>
      <c r="L28" s="15">
        <v>8</v>
      </c>
      <c r="M28" s="79">
        <v>30.78</v>
      </c>
      <c r="N28" s="69">
        <v>31</v>
      </c>
      <c r="O28" s="61">
        <v>3000</v>
      </c>
      <c r="P28" s="62">
        <f>Table22452368910111213141516171819202122242345672345689101112[[#This Row],[PEMBULATAN]]*O28</f>
        <v>93000</v>
      </c>
    </row>
    <row r="29" spans="1:16" ht="27" customHeight="1" x14ac:dyDescent="0.2">
      <c r="A29" s="108"/>
      <c r="B29" s="72"/>
      <c r="C29" s="84" t="s">
        <v>1074</v>
      </c>
      <c r="D29" s="75" t="s">
        <v>53</v>
      </c>
      <c r="E29" s="13">
        <v>44433</v>
      </c>
      <c r="F29" s="73" t="s">
        <v>1313</v>
      </c>
      <c r="G29" s="13">
        <v>44440</v>
      </c>
      <c r="H29" s="74" t="s">
        <v>1314</v>
      </c>
      <c r="I29" s="15">
        <v>84</v>
      </c>
      <c r="J29" s="15">
        <v>55</v>
      </c>
      <c r="K29" s="15">
        <v>37</v>
      </c>
      <c r="L29" s="15">
        <v>22</v>
      </c>
      <c r="M29" s="79">
        <v>42.734999999999999</v>
      </c>
      <c r="N29" s="69">
        <v>43</v>
      </c>
      <c r="O29" s="61">
        <v>3000</v>
      </c>
      <c r="P29" s="62">
        <f>Table22452368910111213141516171819202122242345672345689101112[[#This Row],[PEMBULATAN]]*O29</f>
        <v>129000</v>
      </c>
    </row>
    <row r="30" spans="1:16" ht="27" customHeight="1" x14ac:dyDescent="0.2">
      <c r="A30" s="108"/>
      <c r="B30" s="72"/>
      <c r="C30" s="84" t="s">
        <v>1075</v>
      </c>
      <c r="D30" s="75" t="s">
        <v>53</v>
      </c>
      <c r="E30" s="13">
        <v>44433</v>
      </c>
      <c r="F30" s="73" t="s">
        <v>1313</v>
      </c>
      <c r="G30" s="13">
        <v>44440</v>
      </c>
      <c r="H30" s="74" t="s">
        <v>1314</v>
      </c>
      <c r="I30" s="15">
        <v>60</v>
      </c>
      <c r="J30" s="15">
        <v>40</v>
      </c>
      <c r="K30" s="15">
        <v>24</v>
      </c>
      <c r="L30" s="15">
        <v>4</v>
      </c>
      <c r="M30" s="79">
        <v>14.4</v>
      </c>
      <c r="N30" s="69">
        <v>14</v>
      </c>
      <c r="O30" s="61">
        <v>3000</v>
      </c>
      <c r="P30" s="62">
        <f>Table22452368910111213141516171819202122242345672345689101112[[#This Row],[PEMBULATAN]]*O30</f>
        <v>42000</v>
      </c>
    </row>
    <row r="31" spans="1:16" ht="27" customHeight="1" x14ac:dyDescent="0.2">
      <c r="A31" s="108"/>
      <c r="B31" s="72"/>
      <c r="C31" s="84" t="s">
        <v>1076</v>
      </c>
      <c r="D31" s="75" t="s">
        <v>53</v>
      </c>
      <c r="E31" s="13">
        <v>44433</v>
      </c>
      <c r="F31" s="73" t="s">
        <v>1313</v>
      </c>
      <c r="G31" s="13">
        <v>44440</v>
      </c>
      <c r="H31" s="74" t="s">
        <v>1314</v>
      </c>
      <c r="I31" s="15">
        <v>66</v>
      </c>
      <c r="J31" s="15">
        <v>43</v>
      </c>
      <c r="K31" s="15">
        <v>39</v>
      </c>
      <c r="L31" s="15">
        <v>19</v>
      </c>
      <c r="M31" s="79">
        <v>27.670500000000001</v>
      </c>
      <c r="N31" s="69">
        <v>28</v>
      </c>
      <c r="O31" s="61">
        <v>3000</v>
      </c>
      <c r="P31" s="62">
        <f>Table22452368910111213141516171819202122242345672345689101112[[#This Row],[PEMBULATAN]]*O31</f>
        <v>84000</v>
      </c>
    </row>
    <row r="32" spans="1:16" ht="27" customHeight="1" x14ac:dyDescent="0.2">
      <c r="A32" s="108"/>
      <c r="B32" s="72"/>
      <c r="C32" s="84" t="s">
        <v>1077</v>
      </c>
      <c r="D32" s="75" t="s">
        <v>53</v>
      </c>
      <c r="E32" s="13">
        <v>44433</v>
      </c>
      <c r="F32" s="73" t="s">
        <v>1313</v>
      </c>
      <c r="G32" s="13">
        <v>44440</v>
      </c>
      <c r="H32" s="74" t="s">
        <v>1314</v>
      </c>
      <c r="I32" s="15">
        <v>47</v>
      </c>
      <c r="J32" s="15">
        <v>33</v>
      </c>
      <c r="K32" s="15">
        <v>10</v>
      </c>
      <c r="L32" s="15">
        <v>4</v>
      </c>
      <c r="M32" s="79">
        <v>3.8774999999999999</v>
      </c>
      <c r="N32" s="69">
        <v>4</v>
      </c>
      <c r="O32" s="61">
        <v>3000</v>
      </c>
      <c r="P32" s="62">
        <f>Table22452368910111213141516171819202122242345672345689101112[[#This Row],[PEMBULATAN]]*O32</f>
        <v>12000</v>
      </c>
    </row>
    <row r="33" spans="1:16" ht="27" customHeight="1" x14ac:dyDescent="0.2">
      <c r="A33" s="108"/>
      <c r="B33" s="72"/>
      <c r="C33" s="84" t="s">
        <v>1078</v>
      </c>
      <c r="D33" s="75" t="s">
        <v>53</v>
      </c>
      <c r="E33" s="13">
        <v>44433</v>
      </c>
      <c r="F33" s="73" t="s">
        <v>1313</v>
      </c>
      <c r="G33" s="13">
        <v>44440</v>
      </c>
      <c r="H33" s="74" t="s">
        <v>1314</v>
      </c>
      <c r="I33" s="15">
        <v>35</v>
      </c>
      <c r="J33" s="15">
        <v>35</v>
      </c>
      <c r="K33" s="15">
        <v>28</v>
      </c>
      <c r="L33" s="15">
        <v>2</v>
      </c>
      <c r="M33" s="79">
        <v>8.5749999999999993</v>
      </c>
      <c r="N33" s="69">
        <v>9</v>
      </c>
      <c r="O33" s="61">
        <v>3000</v>
      </c>
      <c r="P33" s="62">
        <f>Table22452368910111213141516171819202122242345672345689101112[[#This Row],[PEMBULATAN]]*O33</f>
        <v>27000</v>
      </c>
    </row>
    <row r="34" spans="1:16" ht="27" customHeight="1" x14ac:dyDescent="0.2">
      <c r="A34" s="108"/>
      <c r="B34" s="72"/>
      <c r="C34" s="84" t="s">
        <v>1079</v>
      </c>
      <c r="D34" s="75" t="s">
        <v>53</v>
      </c>
      <c r="E34" s="13">
        <v>44433</v>
      </c>
      <c r="F34" s="73" t="s">
        <v>1313</v>
      </c>
      <c r="G34" s="13">
        <v>44440</v>
      </c>
      <c r="H34" s="74" t="s">
        <v>1314</v>
      </c>
      <c r="I34" s="15">
        <v>62</v>
      </c>
      <c r="J34" s="15">
        <v>50</v>
      </c>
      <c r="K34" s="15">
        <v>25</v>
      </c>
      <c r="L34" s="15">
        <v>4</v>
      </c>
      <c r="M34" s="79">
        <v>19.375</v>
      </c>
      <c r="N34" s="69">
        <v>19</v>
      </c>
      <c r="O34" s="61">
        <v>3000</v>
      </c>
      <c r="P34" s="62">
        <f>Table22452368910111213141516171819202122242345672345689101112[[#This Row],[PEMBULATAN]]*O34</f>
        <v>57000</v>
      </c>
    </row>
    <row r="35" spans="1:16" ht="27" customHeight="1" x14ac:dyDescent="0.2">
      <c r="A35" s="108"/>
      <c r="B35" s="72"/>
      <c r="C35" s="84" t="s">
        <v>1080</v>
      </c>
      <c r="D35" s="75" t="s">
        <v>53</v>
      </c>
      <c r="E35" s="13">
        <v>44433</v>
      </c>
      <c r="F35" s="73" t="s">
        <v>1313</v>
      </c>
      <c r="G35" s="13">
        <v>44440</v>
      </c>
      <c r="H35" s="74" t="s">
        <v>1314</v>
      </c>
      <c r="I35" s="15">
        <v>45</v>
      </c>
      <c r="J35" s="15">
        <v>40</v>
      </c>
      <c r="K35" s="15">
        <v>18</v>
      </c>
      <c r="L35" s="15">
        <v>3</v>
      </c>
      <c r="M35" s="79">
        <v>8.1</v>
      </c>
      <c r="N35" s="69">
        <v>8</v>
      </c>
      <c r="O35" s="61">
        <v>3000</v>
      </c>
      <c r="P35" s="62">
        <f>Table22452368910111213141516171819202122242345672345689101112[[#This Row],[PEMBULATAN]]*O35</f>
        <v>24000</v>
      </c>
    </row>
    <row r="36" spans="1:16" ht="27" customHeight="1" x14ac:dyDescent="0.2">
      <c r="A36" s="108"/>
      <c r="B36" s="72"/>
      <c r="C36" s="84" t="s">
        <v>1081</v>
      </c>
      <c r="D36" s="75" t="s">
        <v>53</v>
      </c>
      <c r="E36" s="13">
        <v>44433</v>
      </c>
      <c r="F36" s="73" t="s">
        <v>1313</v>
      </c>
      <c r="G36" s="13">
        <v>44440</v>
      </c>
      <c r="H36" s="74" t="s">
        <v>1314</v>
      </c>
      <c r="I36" s="15">
        <v>46</v>
      </c>
      <c r="J36" s="15">
        <v>50</v>
      </c>
      <c r="K36" s="15">
        <v>13</v>
      </c>
      <c r="L36" s="15">
        <v>4</v>
      </c>
      <c r="M36" s="79">
        <v>7.4749999999999996</v>
      </c>
      <c r="N36" s="69">
        <v>7</v>
      </c>
      <c r="O36" s="61">
        <v>3000</v>
      </c>
      <c r="P36" s="62">
        <f>Table22452368910111213141516171819202122242345672345689101112[[#This Row],[PEMBULATAN]]*O36</f>
        <v>21000</v>
      </c>
    </row>
    <row r="37" spans="1:16" ht="27" customHeight="1" x14ac:dyDescent="0.2">
      <c r="A37" s="108"/>
      <c r="B37" s="72"/>
      <c r="C37" s="84" t="s">
        <v>1082</v>
      </c>
      <c r="D37" s="75" t="s">
        <v>53</v>
      </c>
      <c r="E37" s="13">
        <v>44433</v>
      </c>
      <c r="F37" s="73" t="s">
        <v>1313</v>
      </c>
      <c r="G37" s="13">
        <v>44440</v>
      </c>
      <c r="H37" s="74" t="s">
        <v>1314</v>
      </c>
      <c r="I37" s="15">
        <v>60</v>
      </c>
      <c r="J37" s="15">
        <v>40</v>
      </c>
      <c r="K37" s="15">
        <v>21</v>
      </c>
      <c r="L37" s="15">
        <v>8</v>
      </c>
      <c r="M37" s="79">
        <v>12.6</v>
      </c>
      <c r="N37" s="69">
        <v>13</v>
      </c>
      <c r="O37" s="61">
        <v>3000</v>
      </c>
      <c r="P37" s="62">
        <f>Table22452368910111213141516171819202122242345672345689101112[[#This Row],[PEMBULATAN]]*O37</f>
        <v>39000</v>
      </c>
    </row>
    <row r="38" spans="1:16" ht="27" customHeight="1" x14ac:dyDescent="0.2">
      <c r="A38" s="108"/>
      <c r="B38" s="72"/>
      <c r="C38" s="84" t="s">
        <v>1083</v>
      </c>
      <c r="D38" s="75" t="s">
        <v>53</v>
      </c>
      <c r="E38" s="13">
        <v>44433</v>
      </c>
      <c r="F38" s="73" t="s">
        <v>1313</v>
      </c>
      <c r="G38" s="13">
        <v>44440</v>
      </c>
      <c r="H38" s="74" t="s">
        <v>1314</v>
      </c>
      <c r="I38" s="15">
        <v>60</v>
      </c>
      <c r="J38" s="15">
        <v>55</v>
      </c>
      <c r="K38" s="15">
        <v>12</v>
      </c>
      <c r="L38" s="15">
        <v>16</v>
      </c>
      <c r="M38" s="79">
        <v>9.9</v>
      </c>
      <c r="N38" s="69">
        <v>16</v>
      </c>
      <c r="O38" s="61">
        <v>3000</v>
      </c>
      <c r="P38" s="62">
        <f>Table22452368910111213141516171819202122242345672345689101112[[#This Row],[PEMBULATAN]]*O38</f>
        <v>48000</v>
      </c>
    </row>
    <row r="39" spans="1:16" ht="27" customHeight="1" x14ac:dyDescent="0.2">
      <c r="A39" s="108"/>
      <c r="B39" s="72"/>
      <c r="C39" s="84" t="s">
        <v>1084</v>
      </c>
      <c r="D39" s="75" t="s">
        <v>53</v>
      </c>
      <c r="E39" s="13">
        <v>44433</v>
      </c>
      <c r="F39" s="73" t="s">
        <v>1313</v>
      </c>
      <c r="G39" s="13">
        <v>44440</v>
      </c>
      <c r="H39" s="74" t="s">
        <v>1314</v>
      </c>
      <c r="I39" s="15">
        <v>95</v>
      </c>
      <c r="J39" s="15">
        <v>60</v>
      </c>
      <c r="K39" s="15">
        <v>28</v>
      </c>
      <c r="L39" s="15">
        <v>20</v>
      </c>
      <c r="M39" s="79">
        <v>39.9</v>
      </c>
      <c r="N39" s="69">
        <v>40</v>
      </c>
      <c r="O39" s="61">
        <v>3000</v>
      </c>
      <c r="P39" s="62">
        <f>Table22452368910111213141516171819202122242345672345689101112[[#This Row],[PEMBULATAN]]*O39</f>
        <v>120000</v>
      </c>
    </row>
    <row r="40" spans="1:16" ht="27" customHeight="1" x14ac:dyDescent="0.2">
      <c r="A40" s="108"/>
      <c r="B40" s="72"/>
      <c r="C40" s="84" t="s">
        <v>1085</v>
      </c>
      <c r="D40" s="75" t="s">
        <v>53</v>
      </c>
      <c r="E40" s="13">
        <v>44433</v>
      </c>
      <c r="F40" s="73" t="s">
        <v>1313</v>
      </c>
      <c r="G40" s="13">
        <v>44440</v>
      </c>
      <c r="H40" s="74" t="s">
        <v>1314</v>
      </c>
      <c r="I40" s="15">
        <v>96</v>
      </c>
      <c r="J40" s="15">
        <v>55</v>
      </c>
      <c r="K40" s="15">
        <v>40</v>
      </c>
      <c r="L40" s="15">
        <v>36</v>
      </c>
      <c r="M40" s="79">
        <v>52.8</v>
      </c>
      <c r="N40" s="69">
        <v>53</v>
      </c>
      <c r="O40" s="61">
        <v>3000</v>
      </c>
      <c r="P40" s="62">
        <f>Table22452368910111213141516171819202122242345672345689101112[[#This Row],[PEMBULATAN]]*O40</f>
        <v>159000</v>
      </c>
    </row>
    <row r="41" spans="1:16" ht="27" customHeight="1" x14ac:dyDescent="0.2">
      <c r="A41" s="108"/>
      <c r="B41" s="72"/>
      <c r="C41" s="84" t="s">
        <v>1086</v>
      </c>
      <c r="D41" s="75" t="s">
        <v>53</v>
      </c>
      <c r="E41" s="13">
        <v>44433</v>
      </c>
      <c r="F41" s="73" t="s">
        <v>1313</v>
      </c>
      <c r="G41" s="13">
        <v>44440</v>
      </c>
      <c r="H41" s="74" t="s">
        <v>1314</v>
      </c>
      <c r="I41" s="15">
        <v>80</v>
      </c>
      <c r="J41" s="15">
        <v>50</v>
      </c>
      <c r="K41" s="15">
        <v>30</v>
      </c>
      <c r="L41" s="15">
        <v>10</v>
      </c>
      <c r="M41" s="79">
        <v>30</v>
      </c>
      <c r="N41" s="69">
        <v>30</v>
      </c>
      <c r="O41" s="61">
        <v>3000</v>
      </c>
      <c r="P41" s="62">
        <f>Table22452368910111213141516171819202122242345672345689101112[[#This Row],[PEMBULATAN]]*O41</f>
        <v>90000</v>
      </c>
    </row>
    <row r="42" spans="1:16" ht="27" customHeight="1" x14ac:dyDescent="0.2">
      <c r="A42" s="108"/>
      <c r="B42" s="72"/>
      <c r="C42" s="84" t="s">
        <v>1087</v>
      </c>
      <c r="D42" s="75" t="s">
        <v>53</v>
      </c>
      <c r="E42" s="13">
        <v>44433</v>
      </c>
      <c r="F42" s="73" t="s">
        <v>1313</v>
      </c>
      <c r="G42" s="13">
        <v>44440</v>
      </c>
      <c r="H42" s="74" t="s">
        <v>1314</v>
      </c>
      <c r="I42" s="15">
        <v>57</v>
      </c>
      <c r="J42" s="15">
        <v>42</v>
      </c>
      <c r="K42" s="15">
        <v>14</v>
      </c>
      <c r="L42" s="15">
        <v>13</v>
      </c>
      <c r="M42" s="79">
        <v>8.3789999999999996</v>
      </c>
      <c r="N42" s="69">
        <v>13</v>
      </c>
      <c r="O42" s="61">
        <v>3000</v>
      </c>
      <c r="P42" s="62">
        <f>Table22452368910111213141516171819202122242345672345689101112[[#This Row],[PEMBULATAN]]*O42</f>
        <v>39000</v>
      </c>
    </row>
    <row r="43" spans="1:16" ht="27" customHeight="1" x14ac:dyDescent="0.2">
      <c r="A43" s="108"/>
      <c r="B43" s="72"/>
      <c r="C43" s="84" t="s">
        <v>1088</v>
      </c>
      <c r="D43" s="75" t="s">
        <v>53</v>
      </c>
      <c r="E43" s="13">
        <v>44433</v>
      </c>
      <c r="F43" s="73" t="s">
        <v>1313</v>
      </c>
      <c r="G43" s="13">
        <v>44440</v>
      </c>
      <c r="H43" s="74" t="s">
        <v>1314</v>
      </c>
      <c r="I43" s="15">
        <v>60</v>
      </c>
      <c r="J43" s="15">
        <v>50</v>
      </c>
      <c r="K43" s="15">
        <v>20</v>
      </c>
      <c r="L43" s="15">
        <v>12</v>
      </c>
      <c r="M43" s="79">
        <v>15</v>
      </c>
      <c r="N43" s="69">
        <v>15</v>
      </c>
      <c r="O43" s="61">
        <v>3000</v>
      </c>
      <c r="P43" s="62">
        <f>Table22452368910111213141516171819202122242345672345689101112[[#This Row],[PEMBULATAN]]*O43</f>
        <v>45000</v>
      </c>
    </row>
    <row r="44" spans="1:16" ht="27" customHeight="1" x14ac:dyDescent="0.2">
      <c r="A44" s="108"/>
      <c r="B44" s="72"/>
      <c r="C44" s="84" t="s">
        <v>1089</v>
      </c>
      <c r="D44" s="75" t="s">
        <v>53</v>
      </c>
      <c r="E44" s="13">
        <v>44433</v>
      </c>
      <c r="F44" s="73" t="s">
        <v>1313</v>
      </c>
      <c r="G44" s="13">
        <v>44440</v>
      </c>
      <c r="H44" s="74" t="s">
        <v>1314</v>
      </c>
      <c r="I44" s="15">
        <v>80</v>
      </c>
      <c r="J44" s="15">
        <v>40</v>
      </c>
      <c r="K44" s="15">
        <v>24</v>
      </c>
      <c r="L44" s="15">
        <v>10</v>
      </c>
      <c r="M44" s="79">
        <v>19.2</v>
      </c>
      <c r="N44" s="69">
        <v>19</v>
      </c>
      <c r="O44" s="61">
        <v>3000</v>
      </c>
      <c r="P44" s="62">
        <f>Table22452368910111213141516171819202122242345672345689101112[[#This Row],[PEMBULATAN]]*O44</f>
        <v>57000</v>
      </c>
    </row>
    <row r="45" spans="1:16" ht="27" customHeight="1" x14ac:dyDescent="0.2">
      <c r="A45" s="108"/>
      <c r="B45" s="72"/>
      <c r="C45" s="84" t="s">
        <v>1090</v>
      </c>
      <c r="D45" s="75" t="s">
        <v>53</v>
      </c>
      <c r="E45" s="13">
        <v>44433</v>
      </c>
      <c r="F45" s="73" t="s">
        <v>1313</v>
      </c>
      <c r="G45" s="13">
        <v>44440</v>
      </c>
      <c r="H45" s="74" t="s">
        <v>1314</v>
      </c>
      <c r="I45" s="15">
        <v>50</v>
      </c>
      <c r="J45" s="15">
        <v>44</v>
      </c>
      <c r="K45" s="15">
        <v>22</v>
      </c>
      <c r="L45" s="15">
        <v>10</v>
      </c>
      <c r="M45" s="79">
        <v>12.1</v>
      </c>
      <c r="N45" s="69">
        <v>12</v>
      </c>
      <c r="O45" s="61">
        <v>3000</v>
      </c>
      <c r="P45" s="62">
        <f>Table22452368910111213141516171819202122242345672345689101112[[#This Row],[PEMBULATAN]]*O45</f>
        <v>36000</v>
      </c>
    </row>
    <row r="46" spans="1:16" ht="27" customHeight="1" x14ac:dyDescent="0.2">
      <c r="A46" s="108"/>
      <c r="B46" s="72"/>
      <c r="C46" s="84" t="s">
        <v>1091</v>
      </c>
      <c r="D46" s="75" t="s">
        <v>53</v>
      </c>
      <c r="E46" s="13">
        <v>44433</v>
      </c>
      <c r="F46" s="73" t="s">
        <v>1313</v>
      </c>
      <c r="G46" s="13">
        <v>44440</v>
      </c>
      <c r="H46" s="74" t="s">
        <v>1314</v>
      </c>
      <c r="I46" s="15">
        <v>94</v>
      </c>
      <c r="J46" s="15">
        <v>56</v>
      </c>
      <c r="K46" s="15">
        <v>25</v>
      </c>
      <c r="L46" s="15">
        <v>12</v>
      </c>
      <c r="M46" s="79">
        <v>32.9</v>
      </c>
      <c r="N46" s="69">
        <v>33</v>
      </c>
      <c r="O46" s="61">
        <v>3000</v>
      </c>
      <c r="P46" s="62">
        <f>Table22452368910111213141516171819202122242345672345689101112[[#This Row],[PEMBULATAN]]*O46</f>
        <v>99000</v>
      </c>
    </row>
    <row r="47" spans="1:16" ht="27" customHeight="1" x14ac:dyDescent="0.2">
      <c r="A47" s="108"/>
      <c r="B47" s="72"/>
      <c r="C47" s="84" t="s">
        <v>1092</v>
      </c>
      <c r="D47" s="75" t="s">
        <v>53</v>
      </c>
      <c r="E47" s="13">
        <v>44433</v>
      </c>
      <c r="F47" s="73" t="s">
        <v>1313</v>
      </c>
      <c r="G47" s="13">
        <v>44440</v>
      </c>
      <c r="H47" s="74" t="s">
        <v>1314</v>
      </c>
      <c r="I47" s="15">
        <v>70</v>
      </c>
      <c r="J47" s="15">
        <v>55</v>
      </c>
      <c r="K47" s="15">
        <v>20</v>
      </c>
      <c r="L47" s="15">
        <v>7</v>
      </c>
      <c r="M47" s="79">
        <v>19.25</v>
      </c>
      <c r="N47" s="69">
        <v>19</v>
      </c>
      <c r="O47" s="61">
        <v>3000</v>
      </c>
      <c r="P47" s="62">
        <f>Table22452368910111213141516171819202122242345672345689101112[[#This Row],[PEMBULATAN]]*O47</f>
        <v>57000</v>
      </c>
    </row>
    <row r="48" spans="1:16" ht="27" customHeight="1" x14ac:dyDescent="0.2">
      <c r="A48" s="108"/>
      <c r="B48" s="72"/>
      <c r="C48" s="84" t="s">
        <v>1093</v>
      </c>
      <c r="D48" s="75" t="s">
        <v>53</v>
      </c>
      <c r="E48" s="13">
        <v>44433</v>
      </c>
      <c r="F48" s="73" t="s">
        <v>1313</v>
      </c>
      <c r="G48" s="13">
        <v>44440</v>
      </c>
      <c r="H48" s="74" t="s">
        <v>1314</v>
      </c>
      <c r="I48" s="15">
        <v>88</v>
      </c>
      <c r="J48" s="15">
        <v>39</v>
      </c>
      <c r="K48" s="15">
        <v>15</v>
      </c>
      <c r="L48" s="15">
        <v>4</v>
      </c>
      <c r="M48" s="79">
        <v>12.87</v>
      </c>
      <c r="N48" s="69">
        <v>13</v>
      </c>
      <c r="O48" s="61">
        <v>3000</v>
      </c>
      <c r="P48" s="62">
        <f>Table22452368910111213141516171819202122242345672345689101112[[#This Row],[PEMBULATAN]]*O48</f>
        <v>39000</v>
      </c>
    </row>
    <row r="49" spans="1:16" ht="27" customHeight="1" x14ac:dyDescent="0.2">
      <c r="A49" s="108"/>
      <c r="B49" s="72"/>
      <c r="C49" s="84" t="s">
        <v>1094</v>
      </c>
      <c r="D49" s="75" t="s">
        <v>53</v>
      </c>
      <c r="E49" s="13">
        <v>44433</v>
      </c>
      <c r="F49" s="73" t="s">
        <v>1313</v>
      </c>
      <c r="G49" s="13">
        <v>44440</v>
      </c>
      <c r="H49" s="74" t="s">
        <v>1314</v>
      </c>
      <c r="I49" s="15">
        <v>60</v>
      </c>
      <c r="J49" s="15">
        <v>38</v>
      </c>
      <c r="K49" s="15">
        <v>10</v>
      </c>
      <c r="L49" s="15">
        <v>2</v>
      </c>
      <c r="M49" s="79">
        <v>5.7</v>
      </c>
      <c r="N49" s="69">
        <v>6</v>
      </c>
      <c r="O49" s="61">
        <v>3000</v>
      </c>
      <c r="P49" s="62">
        <f>Table22452368910111213141516171819202122242345672345689101112[[#This Row],[PEMBULATAN]]*O49</f>
        <v>18000</v>
      </c>
    </row>
    <row r="50" spans="1:16" ht="27" customHeight="1" x14ac:dyDescent="0.2">
      <c r="A50" s="108"/>
      <c r="B50" s="72"/>
      <c r="C50" s="84" t="s">
        <v>1095</v>
      </c>
      <c r="D50" s="75" t="s">
        <v>53</v>
      </c>
      <c r="E50" s="13">
        <v>44433</v>
      </c>
      <c r="F50" s="73" t="s">
        <v>1313</v>
      </c>
      <c r="G50" s="13">
        <v>44440</v>
      </c>
      <c r="H50" s="74" t="s">
        <v>1314</v>
      </c>
      <c r="I50" s="15">
        <v>69</v>
      </c>
      <c r="J50" s="15">
        <v>43</v>
      </c>
      <c r="K50" s="15">
        <v>14</v>
      </c>
      <c r="L50" s="15">
        <v>8</v>
      </c>
      <c r="M50" s="79">
        <v>10.384499999999999</v>
      </c>
      <c r="N50" s="69">
        <v>10</v>
      </c>
      <c r="O50" s="61">
        <v>3000</v>
      </c>
      <c r="P50" s="62">
        <f>Table22452368910111213141516171819202122242345672345689101112[[#This Row],[PEMBULATAN]]*O50</f>
        <v>30000</v>
      </c>
    </row>
    <row r="51" spans="1:16" ht="27" customHeight="1" x14ac:dyDescent="0.2">
      <c r="A51" s="108"/>
      <c r="B51" s="72"/>
      <c r="C51" s="84" t="s">
        <v>1096</v>
      </c>
      <c r="D51" s="75" t="s">
        <v>53</v>
      </c>
      <c r="E51" s="13">
        <v>44433</v>
      </c>
      <c r="F51" s="73" t="s">
        <v>1313</v>
      </c>
      <c r="G51" s="13">
        <v>44440</v>
      </c>
      <c r="H51" s="74" t="s">
        <v>1314</v>
      </c>
      <c r="I51" s="15">
        <v>60</v>
      </c>
      <c r="J51" s="15">
        <v>17</v>
      </c>
      <c r="K51" s="15">
        <v>9</v>
      </c>
      <c r="L51" s="15">
        <v>1</v>
      </c>
      <c r="M51" s="79">
        <v>2.2949999999999999</v>
      </c>
      <c r="N51" s="69">
        <v>2</v>
      </c>
      <c r="O51" s="61">
        <v>3000</v>
      </c>
      <c r="P51" s="62">
        <f>Table22452368910111213141516171819202122242345672345689101112[[#This Row],[PEMBULATAN]]*O51</f>
        <v>6000</v>
      </c>
    </row>
    <row r="52" spans="1:16" ht="27" customHeight="1" x14ac:dyDescent="0.2">
      <c r="A52" s="108"/>
      <c r="B52" s="72"/>
      <c r="C52" s="84" t="s">
        <v>1097</v>
      </c>
      <c r="D52" s="75" t="s">
        <v>53</v>
      </c>
      <c r="E52" s="13">
        <v>44433</v>
      </c>
      <c r="F52" s="73" t="s">
        <v>1313</v>
      </c>
      <c r="G52" s="13">
        <v>44440</v>
      </c>
      <c r="H52" s="74" t="s">
        <v>1314</v>
      </c>
      <c r="I52" s="15">
        <v>70</v>
      </c>
      <c r="J52" s="15">
        <v>45</v>
      </c>
      <c r="K52" s="15">
        <v>20</v>
      </c>
      <c r="L52" s="15">
        <v>9</v>
      </c>
      <c r="M52" s="79">
        <v>15.75</v>
      </c>
      <c r="N52" s="69">
        <v>16</v>
      </c>
      <c r="O52" s="61">
        <v>3000</v>
      </c>
      <c r="P52" s="62">
        <f>Table22452368910111213141516171819202122242345672345689101112[[#This Row],[PEMBULATAN]]*O52</f>
        <v>48000</v>
      </c>
    </row>
    <row r="53" spans="1:16" ht="27" customHeight="1" x14ac:dyDescent="0.2">
      <c r="A53" s="108"/>
      <c r="B53" s="72"/>
      <c r="C53" s="84" t="s">
        <v>1098</v>
      </c>
      <c r="D53" s="75" t="s">
        <v>53</v>
      </c>
      <c r="E53" s="13">
        <v>44433</v>
      </c>
      <c r="F53" s="73" t="s">
        <v>1313</v>
      </c>
      <c r="G53" s="13">
        <v>44440</v>
      </c>
      <c r="H53" s="74" t="s">
        <v>1314</v>
      </c>
      <c r="I53" s="15">
        <v>40</v>
      </c>
      <c r="J53" s="15">
        <v>30</v>
      </c>
      <c r="K53" s="15">
        <v>25</v>
      </c>
      <c r="L53" s="15">
        <v>4</v>
      </c>
      <c r="M53" s="79">
        <v>7.5</v>
      </c>
      <c r="N53" s="69">
        <v>8</v>
      </c>
      <c r="O53" s="61">
        <v>3000</v>
      </c>
      <c r="P53" s="62">
        <f>Table22452368910111213141516171819202122242345672345689101112[[#This Row],[PEMBULATAN]]*O53</f>
        <v>24000</v>
      </c>
    </row>
    <row r="54" spans="1:16" ht="27" customHeight="1" x14ac:dyDescent="0.2">
      <c r="A54" s="108"/>
      <c r="B54" s="72"/>
      <c r="C54" s="84" t="s">
        <v>1099</v>
      </c>
      <c r="D54" s="75" t="s">
        <v>53</v>
      </c>
      <c r="E54" s="13">
        <v>44433</v>
      </c>
      <c r="F54" s="73" t="s">
        <v>1313</v>
      </c>
      <c r="G54" s="13">
        <v>44440</v>
      </c>
      <c r="H54" s="74" t="s">
        <v>1314</v>
      </c>
      <c r="I54" s="15">
        <v>89</v>
      </c>
      <c r="J54" s="15">
        <v>38</v>
      </c>
      <c r="K54" s="15">
        <v>19</v>
      </c>
      <c r="L54" s="15">
        <v>10</v>
      </c>
      <c r="M54" s="79">
        <v>16.064499999999999</v>
      </c>
      <c r="N54" s="69">
        <v>16</v>
      </c>
      <c r="O54" s="61">
        <v>3000</v>
      </c>
      <c r="P54" s="62">
        <f>Table22452368910111213141516171819202122242345672345689101112[[#This Row],[PEMBULATAN]]*O54</f>
        <v>48000</v>
      </c>
    </row>
    <row r="55" spans="1:16" ht="27" customHeight="1" x14ac:dyDescent="0.2">
      <c r="A55" s="108"/>
      <c r="B55" s="72"/>
      <c r="C55" s="84" t="s">
        <v>1100</v>
      </c>
      <c r="D55" s="75" t="s">
        <v>53</v>
      </c>
      <c r="E55" s="13">
        <v>44433</v>
      </c>
      <c r="F55" s="73" t="s">
        <v>1313</v>
      </c>
      <c r="G55" s="13">
        <v>44440</v>
      </c>
      <c r="H55" s="74" t="s">
        <v>1314</v>
      </c>
      <c r="I55" s="15">
        <v>45</v>
      </c>
      <c r="J55" s="15">
        <v>30</v>
      </c>
      <c r="K55" s="15">
        <v>38</v>
      </c>
      <c r="L55" s="15">
        <v>5</v>
      </c>
      <c r="M55" s="79">
        <v>12.824999999999999</v>
      </c>
      <c r="N55" s="69">
        <v>13</v>
      </c>
      <c r="O55" s="61">
        <v>3000</v>
      </c>
      <c r="P55" s="62">
        <f>Table22452368910111213141516171819202122242345672345689101112[[#This Row],[PEMBULATAN]]*O55</f>
        <v>39000</v>
      </c>
    </row>
    <row r="56" spans="1:16" ht="27" customHeight="1" x14ac:dyDescent="0.2">
      <c r="A56" s="108"/>
      <c r="B56" s="72"/>
      <c r="C56" s="84" t="s">
        <v>1101</v>
      </c>
      <c r="D56" s="75" t="s">
        <v>53</v>
      </c>
      <c r="E56" s="13">
        <v>44433</v>
      </c>
      <c r="F56" s="73" t="s">
        <v>1313</v>
      </c>
      <c r="G56" s="13">
        <v>44440</v>
      </c>
      <c r="H56" s="74" t="s">
        <v>1314</v>
      </c>
      <c r="I56" s="15">
        <v>70</v>
      </c>
      <c r="J56" s="15">
        <v>65</v>
      </c>
      <c r="K56" s="15">
        <v>35</v>
      </c>
      <c r="L56" s="15">
        <v>15</v>
      </c>
      <c r="M56" s="79">
        <v>39.8125</v>
      </c>
      <c r="N56" s="69">
        <v>40</v>
      </c>
      <c r="O56" s="61">
        <v>3000</v>
      </c>
      <c r="P56" s="62">
        <f>Table22452368910111213141516171819202122242345672345689101112[[#This Row],[PEMBULATAN]]*O56</f>
        <v>120000</v>
      </c>
    </row>
    <row r="57" spans="1:16" ht="27" customHeight="1" x14ac:dyDescent="0.2">
      <c r="A57" s="108"/>
      <c r="B57" s="72"/>
      <c r="C57" s="84" t="s">
        <v>1102</v>
      </c>
      <c r="D57" s="75" t="s">
        <v>53</v>
      </c>
      <c r="E57" s="13">
        <v>44433</v>
      </c>
      <c r="F57" s="73" t="s">
        <v>1313</v>
      </c>
      <c r="G57" s="13">
        <v>44440</v>
      </c>
      <c r="H57" s="74" t="s">
        <v>1314</v>
      </c>
      <c r="I57" s="15">
        <v>80</v>
      </c>
      <c r="J57" s="15">
        <v>58</v>
      </c>
      <c r="K57" s="15">
        <v>24</v>
      </c>
      <c r="L57" s="15">
        <v>15</v>
      </c>
      <c r="M57" s="79">
        <v>27.84</v>
      </c>
      <c r="N57" s="69">
        <v>28</v>
      </c>
      <c r="O57" s="61">
        <v>3000</v>
      </c>
      <c r="P57" s="62">
        <f>Table22452368910111213141516171819202122242345672345689101112[[#This Row],[PEMBULATAN]]*O57</f>
        <v>84000</v>
      </c>
    </row>
    <row r="58" spans="1:16" ht="27" customHeight="1" x14ac:dyDescent="0.2">
      <c r="A58" s="108"/>
      <c r="B58" s="72"/>
      <c r="C58" s="84" t="s">
        <v>1103</v>
      </c>
      <c r="D58" s="75" t="s">
        <v>53</v>
      </c>
      <c r="E58" s="13">
        <v>44433</v>
      </c>
      <c r="F58" s="73" t="s">
        <v>1313</v>
      </c>
      <c r="G58" s="13">
        <v>44440</v>
      </c>
      <c r="H58" s="74" t="s">
        <v>1314</v>
      </c>
      <c r="I58" s="15">
        <v>70</v>
      </c>
      <c r="J58" s="15">
        <v>60</v>
      </c>
      <c r="K58" s="15">
        <v>30</v>
      </c>
      <c r="L58" s="15">
        <v>9</v>
      </c>
      <c r="M58" s="79">
        <v>31.5</v>
      </c>
      <c r="N58" s="69">
        <v>32</v>
      </c>
      <c r="O58" s="61">
        <v>3000</v>
      </c>
      <c r="P58" s="62">
        <f>Table22452368910111213141516171819202122242345672345689101112[[#This Row],[PEMBULATAN]]*O58</f>
        <v>96000</v>
      </c>
    </row>
    <row r="59" spans="1:16" ht="27" customHeight="1" x14ac:dyDescent="0.2">
      <c r="A59" s="108"/>
      <c r="B59" s="72"/>
      <c r="C59" s="89" t="s">
        <v>1104</v>
      </c>
      <c r="D59" s="90" t="s">
        <v>53</v>
      </c>
      <c r="E59" s="91">
        <v>44433</v>
      </c>
      <c r="F59" s="92" t="s">
        <v>1313</v>
      </c>
      <c r="G59" s="91">
        <v>44440</v>
      </c>
      <c r="H59" s="93" t="s">
        <v>1314</v>
      </c>
      <c r="I59" s="94">
        <v>70</v>
      </c>
      <c r="J59" s="94">
        <v>45</v>
      </c>
      <c r="K59" s="94">
        <v>24</v>
      </c>
      <c r="L59" s="94">
        <v>10</v>
      </c>
      <c r="M59" s="95">
        <v>18.899999999999999</v>
      </c>
      <c r="N59" s="96">
        <v>19</v>
      </c>
      <c r="O59" s="61">
        <v>3000</v>
      </c>
      <c r="P59" s="62">
        <f>Table22452368910111213141516171819202122242345672345689101112[[#This Row],[PEMBULATAN]]*O59</f>
        <v>57000</v>
      </c>
    </row>
    <row r="60" spans="1:16" ht="27" customHeight="1" x14ac:dyDescent="0.2">
      <c r="A60" s="108"/>
      <c r="B60" s="72"/>
      <c r="C60" s="89" t="s">
        <v>1105</v>
      </c>
      <c r="D60" s="90" t="s">
        <v>53</v>
      </c>
      <c r="E60" s="91">
        <v>44433</v>
      </c>
      <c r="F60" s="92" t="s">
        <v>1313</v>
      </c>
      <c r="G60" s="91">
        <v>44440</v>
      </c>
      <c r="H60" s="93" t="s">
        <v>1314</v>
      </c>
      <c r="I60" s="94">
        <v>68</v>
      </c>
      <c r="J60" s="94">
        <v>38</v>
      </c>
      <c r="K60" s="94">
        <v>38</v>
      </c>
      <c r="L60" s="94">
        <v>18</v>
      </c>
      <c r="M60" s="95">
        <v>24.547999999999998</v>
      </c>
      <c r="N60" s="96">
        <v>25</v>
      </c>
      <c r="O60" s="61">
        <v>3000</v>
      </c>
      <c r="P60" s="62">
        <f>Table22452368910111213141516171819202122242345672345689101112[[#This Row],[PEMBULATAN]]*O60</f>
        <v>75000</v>
      </c>
    </row>
    <row r="61" spans="1:16" ht="27" customHeight="1" x14ac:dyDescent="0.2">
      <c r="A61" s="108"/>
      <c r="B61" s="72"/>
      <c r="C61" s="89" t="s">
        <v>1106</v>
      </c>
      <c r="D61" s="90" t="s">
        <v>53</v>
      </c>
      <c r="E61" s="91">
        <v>44433</v>
      </c>
      <c r="F61" s="92" t="s">
        <v>1313</v>
      </c>
      <c r="G61" s="91">
        <v>44440</v>
      </c>
      <c r="H61" s="93" t="s">
        <v>1314</v>
      </c>
      <c r="I61" s="94">
        <v>148</v>
      </c>
      <c r="J61" s="94">
        <v>10</v>
      </c>
      <c r="K61" s="94">
        <v>5</v>
      </c>
      <c r="L61" s="94">
        <v>3</v>
      </c>
      <c r="M61" s="95">
        <v>1.85</v>
      </c>
      <c r="N61" s="96">
        <v>3</v>
      </c>
      <c r="O61" s="61">
        <v>3000</v>
      </c>
      <c r="P61" s="62">
        <f>Table22452368910111213141516171819202122242345672345689101112[[#This Row],[PEMBULATAN]]*O61</f>
        <v>9000</v>
      </c>
    </row>
    <row r="62" spans="1:16" ht="27" customHeight="1" x14ac:dyDescent="0.2">
      <c r="A62" s="108"/>
      <c r="B62" s="72"/>
      <c r="C62" s="89" t="s">
        <v>1107</v>
      </c>
      <c r="D62" s="90" t="s">
        <v>53</v>
      </c>
      <c r="E62" s="91">
        <v>44433</v>
      </c>
      <c r="F62" s="92" t="s">
        <v>1313</v>
      </c>
      <c r="G62" s="91">
        <v>44440</v>
      </c>
      <c r="H62" s="93" t="s">
        <v>1314</v>
      </c>
      <c r="I62" s="94">
        <v>53</v>
      </c>
      <c r="J62" s="94">
        <v>25</v>
      </c>
      <c r="K62" s="94">
        <v>6</v>
      </c>
      <c r="L62" s="94">
        <v>3</v>
      </c>
      <c r="M62" s="95">
        <v>1.9875</v>
      </c>
      <c r="N62" s="96">
        <v>3</v>
      </c>
      <c r="O62" s="61">
        <v>3000</v>
      </c>
      <c r="P62" s="62">
        <f>Table22452368910111213141516171819202122242345672345689101112[[#This Row],[PEMBULATAN]]*O62</f>
        <v>9000</v>
      </c>
    </row>
    <row r="63" spans="1:16" ht="27" customHeight="1" x14ac:dyDescent="0.2">
      <c r="A63" s="108"/>
      <c r="B63" s="72"/>
      <c r="C63" s="89" t="s">
        <v>1108</v>
      </c>
      <c r="D63" s="90" t="s">
        <v>53</v>
      </c>
      <c r="E63" s="91">
        <v>44433</v>
      </c>
      <c r="F63" s="92" t="s">
        <v>1313</v>
      </c>
      <c r="G63" s="91">
        <v>44440</v>
      </c>
      <c r="H63" s="93" t="s">
        <v>1314</v>
      </c>
      <c r="I63" s="94">
        <v>65</v>
      </c>
      <c r="J63" s="94">
        <v>65</v>
      </c>
      <c r="K63" s="94">
        <v>10</v>
      </c>
      <c r="L63" s="94">
        <v>5</v>
      </c>
      <c r="M63" s="95">
        <v>10.5625</v>
      </c>
      <c r="N63" s="96">
        <v>11</v>
      </c>
      <c r="O63" s="61">
        <v>3000</v>
      </c>
      <c r="P63" s="62">
        <f>Table22452368910111213141516171819202122242345672345689101112[[#This Row],[PEMBULATAN]]*O63</f>
        <v>33000</v>
      </c>
    </row>
    <row r="64" spans="1:16" ht="27" customHeight="1" x14ac:dyDescent="0.2">
      <c r="A64" s="108"/>
      <c r="B64" s="72"/>
      <c r="C64" s="89" t="s">
        <v>1109</v>
      </c>
      <c r="D64" s="90" t="s">
        <v>53</v>
      </c>
      <c r="E64" s="91">
        <v>44433</v>
      </c>
      <c r="F64" s="92" t="s">
        <v>1313</v>
      </c>
      <c r="G64" s="91">
        <v>44440</v>
      </c>
      <c r="H64" s="93" t="s">
        <v>1314</v>
      </c>
      <c r="I64" s="94">
        <v>69</v>
      </c>
      <c r="J64" s="94">
        <v>38</v>
      </c>
      <c r="K64" s="94">
        <v>20</v>
      </c>
      <c r="L64" s="94">
        <v>7</v>
      </c>
      <c r="M64" s="95">
        <v>13.11</v>
      </c>
      <c r="N64" s="96">
        <v>13</v>
      </c>
      <c r="O64" s="61">
        <v>3000</v>
      </c>
      <c r="P64" s="62">
        <f>Table22452368910111213141516171819202122242345672345689101112[[#This Row],[PEMBULATAN]]*O64</f>
        <v>39000</v>
      </c>
    </row>
    <row r="65" spans="1:16" ht="27" customHeight="1" x14ac:dyDescent="0.2">
      <c r="A65" s="108"/>
      <c r="B65" s="72"/>
      <c r="C65" s="89" t="s">
        <v>1110</v>
      </c>
      <c r="D65" s="90" t="s">
        <v>53</v>
      </c>
      <c r="E65" s="91">
        <v>44433</v>
      </c>
      <c r="F65" s="92" t="s">
        <v>1313</v>
      </c>
      <c r="G65" s="91">
        <v>44440</v>
      </c>
      <c r="H65" s="93" t="s">
        <v>1314</v>
      </c>
      <c r="I65" s="94">
        <v>98</v>
      </c>
      <c r="J65" s="94">
        <v>60</v>
      </c>
      <c r="K65" s="94">
        <v>31</v>
      </c>
      <c r="L65" s="94">
        <v>23</v>
      </c>
      <c r="M65" s="95">
        <v>45.57</v>
      </c>
      <c r="N65" s="96">
        <v>46</v>
      </c>
      <c r="O65" s="61">
        <v>3000</v>
      </c>
      <c r="P65" s="62">
        <f>Table22452368910111213141516171819202122242345672345689101112[[#This Row],[PEMBULATAN]]*O65</f>
        <v>138000</v>
      </c>
    </row>
    <row r="66" spans="1:16" ht="27" customHeight="1" x14ac:dyDescent="0.2">
      <c r="A66" s="108"/>
      <c r="B66" s="72"/>
      <c r="C66" s="89" t="s">
        <v>1111</v>
      </c>
      <c r="D66" s="90" t="s">
        <v>53</v>
      </c>
      <c r="E66" s="91">
        <v>44433</v>
      </c>
      <c r="F66" s="92" t="s">
        <v>1313</v>
      </c>
      <c r="G66" s="91">
        <v>44440</v>
      </c>
      <c r="H66" s="93" t="s">
        <v>1314</v>
      </c>
      <c r="I66" s="94">
        <v>88</v>
      </c>
      <c r="J66" s="94">
        <v>55</v>
      </c>
      <c r="K66" s="94">
        <v>33</v>
      </c>
      <c r="L66" s="94">
        <v>26</v>
      </c>
      <c r="M66" s="95">
        <v>39.93</v>
      </c>
      <c r="N66" s="96">
        <v>40</v>
      </c>
      <c r="O66" s="61">
        <v>3000</v>
      </c>
      <c r="P66" s="62">
        <f>Table22452368910111213141516171819202122242345672345689101112[[#This Row],[PEMBULATAN]]*O66</f>
        <v>120000</v>
      </c>
    </row>
    <row r="67" spans="1:16" ht="27" customHeight="1" x14ac:dyDescent="0.2">
      <c r="A67" s="108"/>
      <c r="B67" s="72"/>
      <c r="C67" s="89" t="s">
        <v>1112</v>
      </c>
      <c r="D67" s="90" t="s">
        <v>53</v>
      </c>
      <c r="E67" s="91">
        <v>44433</v>
      </c>
      <c r="F67" s="92" t="s">
        <v>1313</v>
      </c>
      <c r="G67" s="91">
        <v>44440</v>
      </c>
      <c r="H67" s="93" t="s">
        <v>1314</v>
      </c>
      <c r="I67" s="94">
        <v>90</v>
      </c>
      <c r="J67" s="94">
        <v>55</v>
      </c>
      <c r="K67" s="94">
        <v>18</v>
      </c>
      <c r="L67" s="94">
        <v>18</v>
      </c>
      <c r="M67" s="95">
        <v>22.274999999999999</v>
      </c>
      <c r="N67" s="96">
        <v>22</v>
      </c>
      <c r="O67" s="61">
        <v>3000</v>
      </c>
      <c r="P67" s="62">
        <f>Table22452368910111213141516171819202122242345672345689101112[[#This Row],[PEMBULATAN]]*O67</f>
        <v>66000</v>
      </c>
    </row>
    <row r="68" spans="1:16" ht="27" customHeight="1" x14ac:dyDescent="0.2">
      <c r="A68" s="108"/>
      <c r="B68" s="72"/>
      <c r="C68" s="89" t="s">
        <v>1113</v>
      </c>
      <c r="D68" s="90" t="s">
        <v>53</v>
      </c>
      <c r="E68" s="91">
        <v>44433</v>
      </c>
      <c r="F68" s="92" t="s">
        <v>1313</v>
      </c>
      <c r="G68" s="91">
        <v>44440</v>
      </c>
      <c r="H68" s="93" t="s">
        <v>1314</v>
      </c>
      <c r="I68" s="94">
        <v>43</v>
      </c>
      <c r="J68" s="94">
        <v>45</v>
      </c>
      <c r="K68" s="94">
        <v>30</v>
      </c>
      <c r="L68" s="94">
        <v>4</v>
      </c>
      <c r="M68" s="95">
        <v>14.512499999999999</v>
      </c>
      <c r="N68" s="96">
        <v>15</v>
      </c>
      <c r="O68" s="61">
        <v>3000</v>
      </c>
      <c r="P68" s="62">
        <f>Table22452368910111213141516171819202122242345672345689101112[[#This Row],[PEMBULATAN]]*O68</f>
        <v>45000</v>
      </c>
    </row>
    <row r="69" spans="1:16" ht="27" customHeight="1" x14ac:dyDescent="0.2">
      <c r="A69" s="108"/>
      <c r="B69" s="72"/>
      <c r="C69" s="89" t="s">
        <v>1114</v>
      </c>
      <c r="D69" s="90" t="s">
        <v>53</v>
      </c>
      <c r="E69" s="91">
        <v>44433</v>
      </c>
      <c r="F69" s="92" t="s">
        <v>1313</v>
      </c>
      <c r="G69" s="91">
        <v>44440</v>
      </c>
      <c r="H69" s="93" t="s">
        <v>1314</v>
      </c>
      <c r="I69" s="94">
        <v>117</v>
      </c>
      <c r="J69" s="94">
        <v>22</v>
      </c>
      <c r="K69" s="94">
        <v>6</v>
      </c>
      <c r="L69" s="94">
        <v>3</v>
      </c>
      <c r="M69" s="95">
        <v>3.8610000000000002</v>
      </c>
      <c r="N69" s="96">
        <v>4</v>
      </c>
      <c r="O69" s="61">
        <v>3000</v>
      </c>
      <c r="P69" s="62">
        <f>Table22452368910111213141516171819202122242345672345689101112[[#This Row],[PEMBULATAN]]*O69</f>
        <v>12000</v>
      </c>
    </row>
    <row r="70" spans="1:16" ht="27" customHeight="1" x14ac:dyDescent="0.2">
      <c r="A70" s="108"/>
      <c r="B70" s="72"/>
      <c r="C70" s="89" t="s">
        <v>1115</v>
      </c>
      <c r="D70" s="90" t="s">
        <v>53</v>
      </c>
      <c r="E70" s="91">
        <v>44433</v>
      </c>
      <c r="F70" s="92" t="s">
        <v>1313</v>
      </c>
      <c r="G70" s="91">
        <v>44440</v>
      </c>
      <c r="H70" s="93" t="s">
        <v>1314</v>
      </c>
      <c r="I70" s="94">
        <v>87</v>
      </c>
      <c r="J70" s="94">
        <v>10</v>
      </c>
      <c r="K70" s="94">
        <v>10</v>
      </c>
      <c r="L70" s="94">
        <v>1</v>
      </c>
      <c r="M70" s="95">
        <v>2.1749999999999998</v>
      </c>
      <c r="N70" s="96">
        <v>2</v>
      </c>
      <c r="O70" s="61">
        <v>3000</v>
      </c>
      <c r="P70" s="62">
        <f>Table22452368910111213141516171819202122242345672345689101112[[#This Row],[PEMBULATAN]]*O70</f>
        <v>6000</v>
      </c>
    </row>
    <row r="71" spans="1:16" ht="27" customHeight="1" x14ac:dyDescent="0.2">
      <c r="A71" s="108"/>
      <c r="B71" s="72"/>
      <c r="C71" s="89" t="s">
        <v>1116</v>
      </c>
      <c r="D71" s="90" t="s">
        <v>53</v>
      </c>
      <c r="E71" s="91">
        <v>44433</v>
      </c>
      <c r="F71" s="92" t="s">
        <v>1313</v>
      </c>
      <c r="G71" s="91">
        <v>44440</v>
      </c>
      <c r="H71" s="93" t="s">
        <v>1314</v>
      </c>
      <c r="I71" s="94">
        <v>154</v>
      </c>
      <c r="J71" s="94">
        <v>5</v>
      </c>
      <c r="K71" s="94">
        <v>5</v>
      </c>
      <c r="L71" s="94">
        <v>1</v>
      </c>
      <c r="M71" s="95">
        <v>0.96250000000000002</v>
      </c>
      <c r="N71" s="96">
        <v>1</v>
      </c>
      <c r="O71" s="61">
        <v>3000</v>
      </c>
      <c r="P71" s="62">
        <f>Table22452368910111213141516171819202122242345672345689101112[[#This Row],[PEMBULATAN]]*O71</f>
        <v>3000</v>
      </c>
    </row>
    <row r="72" spans="1:16" ht="27" customHeight="1" x14ac:dyDescent="0.2">
      <c r="A72" s="108"/>
      <c r="B72" s="72"/>
      <c r="C72" s="89" t="s">
        <v>1117</v>
      </c>
      <c r="D72" s="90" t="s">
        <v>53</v>
      </c>
      <c r="E72" s="91">
        <v>44433</v>
      </c>
      <c r="F72" s="92" t="s">
        <v>1313</v>
      </c>
      <c r="G72" s="91">
        <v>44440</v>
      </c>
      <c r="H72" s="93" t="s">
        <v>1314</v>
      </c>
      <c r="I72" s="94">
        <v>90</v>
      </c>
      <c r="J72" s="94">
        <v>45</v>
      </c>
      <c r="K72" s="94">
        <v>26</v>
      </c>
      <c r="L72" s="94">
        <v>10</v>
      </c>
      <c r="M72" s="95">
        <v>26.324999999999999</v>
      </c>
      <c r="N72" s="96">
        <v>26</v>
      </c>
      <c r="O72" s="61">
        <v>3000</v>
      </c>
      <c r="P72" s="62">
        <f>Table22452368910111213141516171819202122242345672345689101112[[#This Row],[PEMBULATAN]]*O72</f>
        <v>78000</v>
      </c>
    </row>
    <row r="73" spans="1:16" ht="27" customHeight="1" x14ac:dyDescent="0.2">
      <c r="A73" s="108"/>
      <c r="B73" s="72"/>
      <c r="C73" s="89" t="s">
        <v>1118</v>
      </c>
      <c r="D73" s="90" t="s">
        <v>53</v>
      </c>
      <c r="E73" s="91">
        <v>44433</v>
      </c>
      <c r="F73" s="92" t="s">
        <v>1313</v>
      </c>
      <c r="G73" s="91">
        <v>44440</v>
      </c>
      <c r="H73" s="93" t="s">
        <v>1314</v>
      </c>
      <c r="I73" s="94">
        <v>77</v>
      </c>
      <c r="J73" s="94">
        <v>53</v>
      </c>
      <c r="K73" s="94">
        <v>34</v>
      </c>
      <c r="L73" s="94">
        <v>25</v>
      </c>
      <c r="M73" s="95">
        <v>34.688499999999998</v>
      </c>
      <c r="N73" s="96">
        <v>35</v>
      </c>
      <c r="O73" s="61">
        <v>3000</v>
      </c>
      <c r="P73" s="62">
        <f>Table22452368910111213141516171819202122242345672345689101112[[#This Row],[PEMBULATAN]]*O73</f>
        <v>105000</v>
      </c>
    </row>
    <row r="74" spans="1:16" ht="27" customHeight="1" x14ac:dyDescent="0.2">
      <c r="A74" s="108"/>
      <c r="B74" s="72"/>
      <c r="C74" s="89" t="s">
        <v>1119</v>
      </c>
      <c r="D74" s="90" t="s">
        <v>53</v>
      </c>
      <c r="E74" s="91">
        <v>44433</v>
      </c>
      <c r="F74" s="92" t="s">
        <v>1313</v>
      </c>
      <c r="G74" s="91">
        <v>44440</v>
      </c>
      <c r="H74" s="93" t="s">
        <v>1314</v>
      </c>
      <c r="I74" s="94">
        <v>104</v>
      </c>
      <c r="J74" s="94">
        <v>60</v>
      </c>
      <c r="K74" s="94">
        <v>34</v>
      </c>
      <c r="L74" s="94">
        <v>39</v>
      </c>
      <c r="M74" s="95">
        <v>53.04</v>
      </c>
      <c r="N74" s="96">
        <v>53</v>
      </c>
      <c r="O74" s="61">
        <v>3000</v>
      </c>
      <c r="P74" s="62">
        <f>Table22452368910111213141516171819202122242345672345689101112[[#This Row],[PEMBULATAN]]*O74</f>
        <v>159000</v>
      </c>
    </row>
    <row r="75" spans="1:16" ht="27" customHeight="1" x14ac:dyDescent="0.2">
      <c r="A75" s="108"/>
      <c r="B75" s="72"/>
      <c r="C75" s="89" t="s">
        <v>1120</v>
      </c>
      <c r="D75" s="90" t="s">
        <v>53</v>
      </c>
      <c r="E75" s="91">
        <v>44433</v>
      </c>
      <c r="F75" s="92" t="s">
        <v>1313</v>
      </c>
      <c r="G75" s="91">
        <v>44440</v>
      </c>
      <c r="H75" s="93" t="s">
        <v>1314</v>
      </c>
      <c r="I75" s="94">
        <v>82</v>
      </c>
      <c r="J75" s="94">
        <v>36</v>
      </c>
      <c r="K75" s="94">
        <v>52</v>
      </c>
      <c r="L75" s="94">
        <v>18</v>
      </c>
      <c r="M75" s="95">
        <v>38.375999999999998</v>
      </c>
      <c r="N75" s="96">
        <v>38</v>
      </c>
      <c r="O75" s="61">
        <v>3000</v>
      </c>
      <c r="P75" s="62">
        <f>Table22452368910111213141516171819202122242345672345689101112[[#This Row],[PEMBULATAN]]*O75</f>
        <v>114000</v>
      </c>
    </row>
    <row r="76" spans="1:16" ht="27" customHeight="1" x14ac:dyDescent="0.2">
      <c r="A76" s="108"/>
      <c r="B76" s="72"/>
      <c r="C76" s="89" t="s">
        <v>1121</v>
      </c>
      <c r="D76" s="90" t="s">
        <v>53</v>
      </c>
      <c r="E76" s="91">
        <v>44433</v>
      </c>
      <c r="F76" s="92" t="s">
        <v>1313</v>
      </c>
      <c r="G76" s="91">
        <v>44440</v>
      </c>
      <c r="H76" s="93" t="s">
        <v>1314</v>
      </c>
      <c r="I76" s="94">
        <v>35</v>
      </c>
      <c r="J76" s="94">
        <v>25</v>
      </c>
      <c r="K76" s="94">
        <v>20</v>
      </c>
      <c r="L76" s="94">
        <v>10</v>
      </c>
      <c r="M76" s="95">
        <v>4.375</v>
      </c>
      <c r="N76" s="96">
        <v>10</v>
      </c>
      <c r="O76" s="61">
        <v>3000</v>
      </c>
      <c r="P76" s="62">
        <f>Table22452368910111213141516171819202122242345672345689101112[[#This Row],[PEMBULATAN]]*O76</f>
        <v>30000</v>
      </c>
    </row>
    <row r="77" spans="1:16" ht="27" customHeight="1" x14ac:dyDescent="0.2">
      <c r="A77" s="108"/>
      <c r="B77" s="72"/>
      <c r="C77" s="89" t="s">
        <v>1122</v>
      </c>
      <c r="D77" s="90" t="s">
        <v>53</v>
      </c>
      <c r="E77" s="91">
        <v>44433</v>
      </c>
      <c r="F77" s="92" t="s">
        <v>1313</v>
      </c>
      <c r="G77" s="91">
        <v>44440</v>
      </c>
      <c r="H77" s="93" t="s">
        <v>1314</v>
      </c>
      <c r="I77" s="94">
        <v>102</v>
      </c>
      <c r="J77" s="94">
        <v>67</v>
      </c>
      <c r="K77" s="94">
        <v>33</v>
      </c>
      <c r="L77" s="94">
        <v>42</v>
      </c>
      <c r="M77" s="95">
        <v>56.380499999999998</v>
      </c>
      <c r="N77" s="96">
        <v>56</v>
      </c>
      <c r="O77" s="61">
        <v>3000</v>
      </c>
      <c r="P77" s="62">
        <f>Table22452368910111213141516171819202122242345672345689101112[[#This Row],[PEMBULATAN]]*O77</f>
        <v>168000</v>
      </c>
    </row>
    <row r="78" spans="1:16" ht="27" customHeight="1" x14ac:dyDescent="0.2">
      <c r="A78" s="108"/>
      <c r="B78" s="72"/>
      <c r="C78" s="89" t="s">
        <v>1123</v>
      </c>
      <c r="D78" s="90" t="s">
        <v>53</v>
      </c>
      <c r="E78" s="91">
        <v>44433</v>
      </c>
      <c r="F78" s="92" t="s">
        <v>1313</v>
      </c>
      <c r="G78" s="91">
        <v>44440</v>
      </c>
      <c r="H78" s="93" t="s">
        <v>1314</v>
      </c>
      <c r="I78" s="94">
        <v>38</v>
      </c>
      <c r="J78" s="94">
        <v>27</v>
      </c>
      <c r="K78" s="94">
        <v>10</v>
      </c>
      <c r="L78" s="94">
        <v>10</v>
      </c>
      <c r="M78" s="95">
        <v>2.5649999999999999</v>
      </c>
      <c r="N78" s="96">
        <v>10</v>
      </c>
      <c r="O78" s="61">
        <v>3000</v>
      </c>
      <c r="P78" s="62">
        <f>Table22452368910111213141516171819202122242345672345689101112[[#This Row],[PEMBULATAN]]*O78</f>
        <v>30000</v>
      </c>
    </row>
    <row r="79" spans="1:16" ht="27" customHeight="1" x14ac:dyDescent="0.2">
      <c r="A79" s="108"/>
      <c r="B79" s="72"/>
      <c r="C79" s="89" t="s">
        <v>1124</v>
      </c>
      <c r="D79" s="90" t="s">
        <v>53</v>
      </c>
      <c r="E79" s="91">
        <v>44433</v>
      </c>
      <c r="F79" s="92" t="s">
        <v>1313</v>
      </c>
      <c r="G79" s="91">
        <v>44440</v>
      </c>
      <c r="H79" s="93" t="s">
        <v>1314</v>
      </c>
      <c r="I79" s="94">
        <v>84</v>
      </c>
      <c r="J79" s="94">
        <v>45</v>
      </c>
      <c r="K79" s="94">
        <v>26</v>
      </c>
      <c r="L79" s="94">
        <v>27</v>
      </c>
      <c r="M79" s="95">
        <v>24.57</v>
      </c>
      <c r="N79" s="96">
        <v>27</v>
      </c>
      <c r="O79" s="61">
        <v>3000</v>
      </c>
      <c r="P79" s="62">
        <f>Table22452368910111213141516171819202122242345672345689101112[[#This Row],[PEMBULATAN]]*O79</f>
        <v>81000</v>
      </c>
    </row>
    <row r="80" spans="1:16" ht="27" customHeight="1" x14ac:dyDescent="0.2">
      <c r="A80" s="108"/>
      <c r="B80" s="72"/>
      <c r="C80" s="89" t="s">
        <v>1125</v>
      </c>
      <c r="D80" s="90" t="s">
        <v>53</v>
      </c>
      <c r="E80" s="91">
        <v>44433</v>
      </c>
      <c r="F80" s="92" t="s">
        <v>1313</v>
      </c>
      <c r="G80" s="91">
        <v>44440</v>
      </c>
      <c r="H80" s="93" t="s">
        <v>1314</v>
      </c>
      <c r="I80" s="94">
        <v>65</v>
      </c>
      <c r="J80" s="94">
        <v>20</v>
      </c>
      <c r="K80" s="94">
        <v>42</v>
      </c>
      <c r="L80" s="94">
        <v>17</v>
      </c>
      <c r="M80" s="95">
        <v>13.65</v>
      </c>
      <c r="N80" s="96">
        <v>17</v>
      </c>
      <c r="O80" s="61">
        <v>3000</v>
      </c>
      <c r="P80" s="62">
        <f>Table22452368910111213141516171819202122242345672345689101112[[#This Row],[PEMBULATAN]]*O80</f>
        <v>51000</v>
      </c>
    </row>
    <row r="81" spans="1:16" ht="27" customHeight="1" x14ac:dyDescent="0.2">
      <c r="A81" s="108"/>
      <c r="B81" s="72"/>
      <c r="C81" s="89" t="s">
        <v>1126</v>
      </c>
      <c r="D81" s="90" t="s">
        <v>53</v>
      </c>
      <c r="E81" s="91">
        <v>44433</v>
      </c>
      <c r="F81" s="92" t="s">
        <v>1313</v>
      </c>
      <c r="G81" s="91">
        <v>44440</v>
      </c>
      <c r="H81" s="93" t="s">
        <v>1314</v>
      </c>
      <c r="I81" s="94">
        <v>90</v>
      </c>
      <c r="J81" s="94">
        <v>60</v>
      </c>
      <c r="K81" s="94">
        <v>35</v>
      </c>
      <c r="L81" s="94">
        <v>19</v>
      </c>
      <c r="M81" s="95">
        <v>47.25</v>
      </c>
      <c r="N81" s="96">
        <v>47</v>
      </c>
      <c r="O81" s="61">
        <v>3000</v>
      </c>
      <c r="P81" s="62">
        <f>Table22452368910111213141516171819202122242345672345689101112[[#This Row],[PEMBULATAN]]*O81</f>
        <v>141000</v>
      </c>
    </row>
    <row r="82" spans="1:16" ht="27" customHeight="1" x14ac:dyDescent="0.2">
      <c r="A82" s="108"/>
      <c r="B82" s="72"/>
      <c r="C82" s="89" t="s">
        <v>1127</v>
      </c>
      <c r="D82" s="90" t="s">
        <v>53</v>
      </c>
      <c r="E82" s="91">
        <v>44433</v>
      </c>
      <c r="F82" s="92" t="s">
        <v>1313</v>
      </c>
      <c r="G82" s="91">
        <v>44440</v>
      </c>
      <c r="H82" s="93" t="s">
        <v>1314</v>
      </c>
      <c r="I82" s="94">
        <v>66</v>
      </c>
      <c r="J82" s="94">
        <v>44</v>
      </c>
      <c r="K82" s="94">
        <v>6</v>
      </c>
      <c r="L82" s="94">
        <v>1</v>
      </c>
      <c r="M82" s="95">
        <v>4.3559999999999999</v>
      </c>
      <c r="N82" s="96">
        <v>4</v>
      </c>
      <c r="O82" s="61">
        <v>3000</v>
      </c>
      <c r="P82" s="62">
        <f>Table22452368910111213141516171819202122242345672345689101112[[#This Row],[PEMBULATAN]]*O82</f>
        <v>12000</v>
      </c>
    </row>
    <row r="83" spans="1:16" ht="27" customHeight="1" x14ac:dyDescent="0.2">
      <c r="A83" s="108"/>
      <c r="B83" s="72"/>
      <c r="C83" s="89" t="s">
        <v>1128</v>
      </c>
      <c r="D83" s="90" t="s">
        <v>53</v>
      </c>
      <c r="E83" s="91">
        <v>44433</v>
      </c>
      <c r="F83" s="92" t="s">
        <v>1313</v>
      </c>
      <c r="G83" s="91">
        <v>44440</v>
      </c>
      <c r="H83" s="93" t="s">
        <v>1314</v>
      </c>
      <c r="I83" s="94">
        <v>43</v>
      </c>
      <c r="J83" s="94">
        <v>30</v>
      </c>
      <c r="K83" s="94">
        <v>20</v>
      </c>
      <c r="L83" s="94">
        <v>5</v>
      </c>
      <c r="M83" s="95">
        <v>6.45</v>
      </c>
      <c r="N83" s="96">
        <v>6</v>
      </c>
      <c r="O83" s="61">
        <v>3000</v>
      </c>
      <c r="P83" s="62">
        <f>Table22452368910111213141516171819202122242345672345689101112[[#This Row],[PEMBULATAN]]*O83</f>
        <v>18000</v>
      </c>
    </row>
    <row r="84" spans="1:16" ht="27" customHeight="1" x14ac:dyDescent="0.2">
      <c r="A84" s="108"/>
      <c r="B84" s="72"/>
      <c r="C84" s="89" t="s">
        <v>1129</v>
      </c>
      <c r="D84" s="90" t="s">
        <v>53</v>
      </c>
      <c r="E84" s="91">
        <v>44433</v>
      </c>
      <c r="F84" s="92" t="s">
        <v>1313</v>
      </c>
      <c r="G84" s="91">
        <v>44440</v>
      </c>
      <c r="H84" s="93" t="s">
        <v>1314</v>
      </c>
      <c r="I84" s="94">
        <v>97</v>
      </c>
      <c r="J84" s="94">
        <v>29</v>
      </c>
      <c r="K84" s="94">
        <v>13</v>
      </c>
      <c r="L84" s="94">
        <v>4</v>
      </c>
      <c r="M84" s="95">
        <v>9.1422500000000007</v>
      </c>
      <c r="N84" s="96">
        <v>9</v>
      </c>
      <c r="O84" s="61">
        <v>3000</v>
      </c>
      <c r="P84" s="62">
        <f>Table22452368910111213141516171819202122242345672345689101112[[#This Row],[PEMBULATAN]]*O84</f>
        <v>27000</v>
      </c>
    </row>
    <row r="85" spans="1:16" ht="27" customHeight="1" x14ac:dyDescent="0.2">
      <c r="A85" s="108"/>
      <c r="B85" s="72"/>
      <c r="C85" s="89" t="s">
        <v>1130</v>
      </c>
      <c r="D85" s="90" t="s">
        <v>53</v>
      </c>
      <c r="E85" s="91">
        <v>44433</v>
      </c>
      <c r="F85" s="92" t="s">
        <v>1313</v>
      </c>
      <c r="G85" s="91">
        <v>44440</v>
      </c>
      <c r="H85" s="93" t="s">
        <v>1314</v>
      </c>
      <c r="I85" s="94">
        <v>51</v>
      </c>
      <c r="J85" s="94">
        <v>64</v>
      </c>
      <c r="K85" s="94">
        <v>33</v>
      </c>
      <c r="L85" s="94">
        <v>16</v>
      </c>
      <c r="M85" s="95">
        <v>26.928000000000001</v>
      </c>
      <c r="N85" s="96">
        <v>27</v>
      </c>
      <c r="O85" s="61">
        <v>3000</v>
      </c>
      <c r="P85" s="62">
        <f>Table22452368910111213141516171819202122242345672345689101112[[#This Row],[PEMBULATAN]]*O85</f>
        <v>81000</v>
      </c>
    </row>
    <row r="86" spans="1:16" ht="27" customHeight="1" x14ac:dyDescent="0.2">
      <c r="A86" s="108"/>
      <c r="B86" s="72"/>
      <c r="C86" s="89" t="s">
        <v>1131</v>
      </c>
      <c r="D86" s="90" t="s">
        <v>53</v>
      </c>
      <c r="E86" s="91">
        <v>44433</v>
      </c>
      <c r="F86" s="92" t="s">
        <v>1313</v>
      </c>
      <c r="G86" s="91">
        <v>44440</v>
      </c>
      <c r="H86" s="93" t="s">
        <v>1314</v>
      </c>
      <c r="I86" s="94">
        <v>30</v>
      </c>
      <c r="J86" s="94">
        <v>26</v>
      </c>
      <c r="K86" s="94">
        <v>10</v>
      </c>
      <c r="L86" s="94">
        <v>3</v>
      </c>
      <c r="M86" s="95">
        <v>1.95</v>
      </c>
      <c r="N86" s="96">
        <v>3</v>
      </c>
      <c r="O86" s="61">
        <v>3000</v>
      </c>
      <c r="P86" s="62">
        <f>Table22452368910111213141516171819202122242345672345689101112[[#This Row],[PEMBULATAN]]*O86</f>
        <v>9000</v>
      </c>
    </row>
    <row r="87" spans="1:16" ht="27" customHeight="1" x14ac:dyDescent="0.2">
      <c r="A87" s="108"/>
      <c r="B87" s="72"/>
      <c r="C87" s="89" t="s">
        <v>1132</v>
      </c>
      <c r="D87" s="90" t="s">
        <v>53</v>
      </c>
      <c r="E87" s="91">
        <v>44433</v>
      </c>
      <c r="F87" s="92" t="s">
        <v>1313</v>
      </c>
      <c r="G87" s="91">
        <v>44440</v>
      </c>
      <c r="H87" s="93" t="s">
        <v>1314</v>
      </c>
      <c r="I87" s="94">
        <v>94</v>
      </c>
      <c r="J87" s="94">
        <v>52</v>
      </c>
      <c r="K87" s="94">
        <v>27</v>
      </c>
      <c r="L87" s="94">
        <v>11</v>
      </c>
      <c r="M87" s="95">
        <v>32.994</v>
      </c>
      <c r="N87" s="96">
        <v>33</v>
      </c>
      <c r="O87" s="61">
        <v>3000</v>
      </c>
      <c r="P87" s="62">
        <f>Table22452368910111213141516171819202122242345672345689101112[[#This Row],[PEMBULATAN]]*O87</f>
        <v>99000</v>
      </c>
    </row>
    <row r="88" spans="1:16" ht="27" customHeight="1" x14ac:dyDescent="0.2">
      <c r="A88" s="108"/>
      <c r="B88" s="72"/>
      <c r="C88" s="89" t="s">
        <v>1133</v>
      </c>
      <c r="D88" s="90" t="s">
        <v>53</v>
      </c>
      <c r="E88" s="91">
        <v>44433</v>
      </c>
      <c r="F88" s="92" t="s">
        <v>1313</v>
      </c>
      <c r="G88" s="91">
        <v>44440</v>
      </c>
      <c r="H88" s="93" t="s">
        <v>1314</v>
      </c>
      <c r="I88" s="94">
        <v>60</v>
      </c>
      <c r="J88" s="94">
        <v>45</v>
      </c>
      <c r="K88" s="94">
        <v>34</v>
      </c>
      <c r="L88" s="94">
        <v>19</v>
      </c>
      <c r="M88" s="95">
        <v>22.95</v>
      </c>
      <c r="N88" s="96">
        <v>23</v>
      </c>
      <c r="O88" s="61">
        <v>3000</v>
      </c>
      <c r="P88" s="62">
        <f>Table22452368910111213141516171819202122242345672345689101112[[#This Row],[PEMBULATAN]]*O88</f>
        <v>69000</v>
      </c>
    </row>
    <row r="89" spans="1:16" ht="27" customHeight="1" x14ac:dyDescent="0.2">
      <c r="A89" s="108"/>
      <c r="B89" s="72"/>
      <c r="C89" s="89" t="s">
        <v>1134</v>
      </c>
      <c r="D89" s="90" t="s">
        <v>53</v>
      </c>
      <c r="E89" s="91">
        <v>44433</v>
      </c>
      <c r="F89" s="92" t="s">
        <v>1313</v>
      </c>
      <c r="G89" s="91">
        <v>44440</v>
      </c>
      <c r="H89" s="93" t="s">
        <v>1314</v>
      </c>
      <c r="I89" s="94">
        <v>93</v>
      </c>
      <c r="J89" s="94">
        <v>59</v>
      </c>
      <c r="K89" s="94">
        <v>24</v>
      </c>
      <c r="L89" s="94">
        <v>18</v>
      </c>
      <c r="M89" s="95">
        <v>32.921999999999997</v>
      </c>
      <c r="N89" s="96">
        <v>33</v>
      </c>
      <c r="O89" s="61">
        <v>3000</v>
      </c>
      <c r="P89" s="62">
        <f>Table22452368910111213141516171819202122242345672345689101112[[#This Row],[PEMBULATAN]]*O89</f>
        <v>99000</v>
      </c>
    </row>
    <row r="90" spans="1:16" ht="27" customHeight="1" x14ac:dyDescent="0.2">
      <c r="A90" s="108"/>
      <c r="B90" s="72"/>
      <c r="C90" s="89" t="s">
        <v>1135</v>
      </c>
      <c r="D90" s="90" t="s">
        <v>53</v>
      </c>
      <c r="E90" s="91">
        <v>44433</v>
      </c>
      <c r="F90" s="92" t="s">
        <v>1313</v>
      </c>
      <c r="G90" s="91">
        <v>44440</v>
      </c>
      <c r="H90" s="93" t="s">
        <v>1314</v>
      </c>
      <c r="I90" s="94">
        <v>60</v>
      </c>
      <c r="J90" s="94">
        <v>35</v>
      </c>
      <c r="K90" s="94">
        <v>31</v>
      </c>
      <c r="L90" s="94">
        <v>3</v>
      </c>
      <c r="M90" s="95">
        <v>16.274999999999999</v>
      </c>
      <c r="N90" s="96">
        <v>16</v>
      </c>
      <c r="O90" s="61">
        <v>3000</v>
      </c>
      <c r="P90" s="62">
        <f>Table22452368910111213141516171819202122242345672345689101112[[#This Row],[PEMBULATAN]]*O90</f>
        <v>48000</v>
      </c>
    </row>
    <row r="91" spans="1:16" ht="27" customHeight="1" x14ac:dyDescent="0.2">
      <c r="A91" s="108"/>
      <c r="B91" s="72"/>
      <c r="C91" s="89" t="s">
        <v>1136</v>
      </c>
      <c r="D91" s="90" t="s">
        <v>53</v>
      </c>
      <c r="E91" s="91">
        <v>44433</v>
      </c>
      <c r="F91" s="92" t="s">
        <v>1313</v>
      </c>
      <c r="G91" s="91">
        <v>44440</v>
      </c>
      <c r="H91" s="93" t="s">
        <v>1314</v>
      </c>
      <c r="I91" s="94">
        <v>72</v>
      </c>
      <c r="J91" s="94">
        <v>45</v>
      </c>
      <c r="K91" s="94">
        <v>20</v>
      </c>
      <c r="L91" s="94">
        <v>5</v>
      </c>
      <c r="M91" s="95">
        <v>16.2</v>
      </c>
      <c r="N91" s="96">
        <v>16</v>
      </c>
      <c r="O91" s="61">
        <v>3000</v>
      </c>
      <c r="P91" s="62">
        <f>Table22452368910111213141516171819202122242345672345689101112[[#This Row],[PEMBULATAN]]*O91</f>
        <v>48000</v>
      </c>
    </row>
    <row r="92" spans="1:16" ht="27" customHeight="1" x14ac:dyDescent="0.2">
      <c r="A92" s="108"/>
      <c r="B92" s="72"/>
      <c r="C92" s="89" t="s">
        <v>1137</v>
      </c>
      <c r="D92" s="90" t="s">
        <v>53</v>
      </c>
      <c r="E92" s="91">
        <v>44433</v>
      </c>
      <c r="F92" s="92" t="s">
        <v>1313</v>
      </c>
      <c r="G92" s="91">
        <v>44440</v>
      </c>
      <c r="H92" s="93" t="s">
        <v>1314</v>
      </c>
      <c r="I92" s="94">
        <v>40</v>
      </c>
      <c r="J92" s="94">
        <v>33</v>
      </c>
      <c r="K92" s="94">
        <v>17</v>
      </c>
      <c r="L92" s="94">
        <v>2</v>
      </c>
      <c r="M92" s="95">
        <v>5.61</v>
      </c>
      <c r="N92" s="96">
        <v>6</v>
      </c>
      <c r="O92" s="61">
        <v>3000</v>
      </c>
      <c r="P92" s="62">
        <f>Table22452368910111213141516171819202122242345672345689101112[[#This Row],[PEMBULATAN]]*O92</f>
        <v>18000</v>
      </c>
    </row>
    <row r="93" spans="1:16" ht="27" customHeight="1" x14ac:dyDescent="0.2">
      <c r="A93" s="108"/>
      <c r="B93" s="72"/>
      <c r="C93" s="89" t="s">
        <v>1138</v>
      </c>
      <c r="D93" s="90" t="s">
        <v>53</v>
      </c>
      <c r="E93" s="91">
        <v>44433</v>
      </c>
      <c r="F93" s="92" t="s">
        <v>1313</v>
      </c>
      <c r="G93" s="91">
        <v>44440</v>
      </c>
      <c r="H93" s="93" t="s">
        <v>1314</v>
      </c>
      <c r="I93" s="94">
        <v>90</v>
      </c>
      <c r="J93" s="94">
        <v>45</v>
      </c>
      <c r="K93" s="94">
        <v>50</v>
      </c>
      <c r="L93" s="94">
        <v>26</v>
      </c>
      <c r="M93" s="95">
        <v>50.625</v>
      </c>
      <c r="N93" s="96">
        <v>51</v>
      </c>
      <c r="O93" s="61">
        <v>3000</v>
      </c>
      <c r="P93" s="62">
        <f>Table22452368910111213141516171819202122242345672345689101112[[#This Row],[PEMBULATAN]]*O93</f>
        <v>153000</v>
      </c>
    </row>
    <row r="94" spans="1:16" ht="27" customHeight="1" x14ac:dyDescent="0.2">
      <c r="A94" s="108"/>
      <c r="B94" s="72"/>
      <c r="C94" s="89" t="s">
        <v>1139</v>
      </c>
      <c r="D94" s="90" t="s">
        <v>53</v>
      </c>
      <c r="E94" s="91">
        <v>44433</v>
      </c>
      <c r="F94" s="92" t="s">
        <v>1313</v>
      </c>
      <c r="G94" s="91">
        <v>44440</v>
      </c>
      <c r="H94" s="93" t="s">
        <v>1314</v>
      </c>
      <c r="I94" s="94">
        <v>82</v>
      </c>
      <c r="J94" s="94">
        <v>66</v>
      </c>
      <c r="K94" s="94">
        <v>28</v>
      </c>
      <c r="L94" s="94">
        <v>14</v>
      </c>
      <c r="M94" s="95">
        <v>37.884</v>
      </c>
      <c r="N94" s="96">
        <v>38</v>
      </c>
      <c r="O94" s="61">
        <v>3000</v>
      </c>
      <c r="P94" s="62">
        <f>Table22452368910111213141516171819202122242345672345689101112[[#This Row],[PEMBULATAN]]*O94</f>
        <v>114000</v>
      </c>
    </row>
    <row r="95" spans="1:16" ht="27" customHeight="1" x14ac:dyDescent="0.2">
      <c r="A95" s="108"/>
      <c r="B95" s="72"/>
      <c r="C95" s="89" t="s">
        <v>1140</v>
      </c>
      <c r="D95" s="90" t="s">
        <v>53</v>
      </c>
      <c r="E95" s="91">
        <v>44433</v>
      </c>
      <c r="F95" s="92" t="s">
        <v>1313</v>
      </c>
      <c r="G95" s="91">
        <v>44440</v>
      </c>
      <c r="H95" s="93" t="s">
        <v>1314</v>
      </c>
      <c r="I95" s="94">
        <v>80</v>
      </c>
      <c r="J95" s="94">
        <v>55</v>
      </c>
      <c r="K95" s="94">
        <v>28</v>
      </c>
      <c r="L95" s="94">
        <v>17</v>
      </c>
      <c r="M95" s="95">
        <v>30.8</v>
      </c>
      <c r="N95" s="96">
        <v>31</v>
      </c>
      <c r="O95" s="61">
        <v>3000</v>
      </c>
      <c r="P95" s="62">
        <f>Table22452368910111213141516171819202122242345672345689101112[[#This Row],[PEMBULATAN]]*O95</f>
        <v>93000</v>
      </c>
    </row>
    <row r="96" spans="1:16" ht="27" customHeight="1" x14ac:dyDescent="0.2">
      <c r="A96" s="108"/>
      <c r="B96" s="72"/>
      <c r="C96" s="89" t="s">
        <v>1141</v>
      </c>
      <c r="D96" s="90" t="s">
        <v>53</v>
      </c>
      <c r="E96" s="91">
        <v>44433</v>
      </c>
      <c r="F96" s="92" t="s">
        <v>1313</v>
      </c>
      <c r="G96" s="91">
        <v>44440</v>
      </c>
      <c r="H96" s="93" t="s">
        <v>1314</v>
      </c>
      <c r="I96" s="94">
        <v>62</v>
      </c>
      <c r="J96" s="94">
        <v>18</v>
      </c>
      <c r="K96" s="94">
        <v>35</v>
      </c>
      <c r="L96" s="94">
        <v>11</v>
      </c>
      <c r="M96" s="95">
        <v>9.7650000000000006</v>
      </c>
      <c r="N96" s="96">
        <v>11</v>
      </c>
      <c r="O96" s="61">
        <v>3000</v>
      </c>
      <c r="P96" s="62">
        <f>Table22452368910111213141516171819202122242345672345689101112[[#This Row],[PEMBULATAN]]*O96</f>
        <v>33000</v>
      </c>
    </row>
    <row r="97" spans="1:16" ht="27" customHeight="1" x14ac:dyDescent="0.2">
      <c r="A97" s="108"/>
      <c r="B97" s="72"/>
      <c r="C97" s="89" t="s">
        <v>1142</v>
      </c>
      <c r="D97" s="90" t="s">
        <v>53</v>
      </c>
      <c r="E97" s="91">
        <v>44433</v>
      </c>
      <c r="F97" s="92" t="s">
        <v>1313</v>
      </c>
      <c r="G97" s="91">
        <v>44440</v>
      </c>
      <c r="H97" s="93" t="s">
        <v>1314</v>
      </c>
      <c r="I97" s="94">
        <v>70</v>
      </c>
      <c r="J97" s="94">
        <v>35</v>
      </c>
      <c r="K97" s="94">
        <v>10</v>
      </c>
      <c r="L97" s="94">
        <v>2</v>
      </c>
      <c r="M97" s="95">
        <v>6.125</v>
      </c>
      <c r="N97" s="96">
        <v>6</v>
      </c>
      <c r="O97" s="61">
        <v>3000</v>
      </c>
      <c r="P97" s="62">
        <f>Table22452368910111213141516171819202122242345672345689101112[[#This Row],[PEMBULATAN]]*O97</f>
        <v>18000</v>
      </c>
    </row>
    <row r="98" spans="1:16" ht="27" customHeight="1" x14ac:dyDescent="0.2">
      <c r="A98" s="108"/>
      <c r="B98" s="72"/>
      <c r="C98" s="89" t="s">
        <v>1143</v>
      </c>
      <c r="D98" s="90" t="s">
        <v>53</v>
      </c>
      <c r="E98" s="91">
        <v>44433</v>
      </c>
      <c r="F98" s="92" t="s">
        <v>1313</v>
      </c>
      <c r="G98" s="91">
        <v>44440</v>
      </c>
      <c r="H98" s="93" t="s">
        <v>1314</v>
      </c>
      <c r="I98" s="94">
        <v>80</v>
      </c>
      <c r="J98" s="94">
        <v>60</v>
      </c>
      <c r="K98" s="94">
        <v>33</v>
      </c>
      <c r="L98" s="94">
        <v>16</v>
      </c>
      <c r="M98" s="95">
        <v>39.6</v>
      </c>
      <c r="N98" s="96">
        <v>40</v>
      </c>
      <c r="O98" s="61">
        <v>3000</v>
      </c>
      <c r="P98" s="62">
        <f>Table22452368910111213141516171819202122242345672345689101112[[#This Row],[PEMBULATAN]]*O98</f>
        <v>120000</v>
      </c>
    </row>
    <row r="99" spans="1:16" ht="27" customHeight="1" x14ac:dyDescent="0.2">
      <c r="A99" s="108"/>
      <c r="B99" s="72"/>
      <c r="C99" s="89" t="s">
        <v>1144</v>
      </c>
      <c r="D99" s="90" t="s">
        <v>53</v>
      </c>
      <c r="E99" s="91">
        <v>44433</v>
      </c>
      <c r="F99" s="92" t="s">
        <v>1313</v>
      </c>
      <c r="G99" s="91">
        <v>44440</v>
      </c>
      <c r="H99" s="93" t="s">
        <v>1314</v>
      </c>
      <c r="I99" s="94">
        <v>137</v>
      </c>
      <c r="J99" s="94">
        <v>57</v>
      </c>
      <c r="K99" s="94">
        <v>46</v>
      </c>
      <c r="L99" s="94">
        <v>11</v>
      </c>
      <c r="M99" s="95">
        <v>89.8035</v>
      </c>
      <c r="N99" s="96">
        <v>90</v>
      </c>
      <c r="O99" s="61">
        <v>3000</v>
      </c>
      <c r="P99" s="62">
        <f>Table22452368910111213141516171819202122242345672345689101112[[#This Row],[PEMBULATAN]]*O99</f>
        <v>270000</v>
      </c>
    </row>
    <row r="100" spans="1:16" ht="27" customHeight="1" x14ac:dyDescent="0.2">
      <c r="A100" s="108"/>
      <c r="B100" s="72"/>
      <c r="C100" s="89" t="s">
        <v>1145</v>
      </c>
      <c r="D100" s="90" t="s">
        <v>53</v>
      </c>
      <c r="E100" s="91">
        <v>44433</v>
      </c>
      <c r="F100" s="92" t="s">
        <v>1313</v>
      </c>
      <c r="G100" s="91">
        <v>44440</v>
      </c>
      <c r="H100" s="93" t="s">
        <v>1314</v>
      </c>
      <c r="I100" s="94">
        <v>45</v>
      </c>
      <c r="J100" s="94">
        <v>40</v>
      </c>
      <c r="K100" s="94">
        <v>45</v>
      </c>
      <c r="L100" s="94">
        <v>15</v>
      </c>
      <c r="M100" s="95">
        <v>20.25</v>
      </c>
      <c r="N100" s="96">
        <v>20</v>
      </c>
      <c r="O100" s="61">
        <v>3000</v>
      </c>
      <c r="P100" s="62">
        <f>Table22452368910111213141516171819202122242345672345689101112[[#This Row],[PEMBULATAN]]*O100</f>
        <v>60000</v>
      </c>
    </row>
    <row r="101" spans="1:16" ht="27" customHeight="1" x14ac:dyDescent="0.2">
      <c r="A101" s="108"/>
      <c r="B101" s="72"/>
      <c r="C101" s="89" t="s">
        <v>1146</v>
      </c>
      <c r="D101" s="90" t="s">
        <v>53</v>
      </c>
      <c r="E101" s="91">
        <v>44433</v>
      </c>
      <c r="F101" s="92" t="s">
        <v>1313</v>
      </c>
      <c r="G101" s="91">
        <v>44440</v>
      </c>
      <c r="H101" s="93" t="s">
        <v>1314</v>
      </c>
      <c r="I101" s="94">
        <v>80</v>
      </c>
      <c r="J101" s="94">
        <v>45</v>
      </c>
      <c r="K101" s="94">
        <v>15</v>
      </c>
      <c r="L101" s="94">
        <v>32</v>
      </c>
      <c r="M101" s="95">
        <v>13.5</v>
      </c>
      <c r="N101" s="96">
        <v>32</v>
      </c>
      <c r="O101" s="61">
        <v>3000</v>
      </c>
      <c r="P101" s="62">
        <f>Table22452368910111213141516171819202122242345672345689101112[[#This Row],[PEMBULATAN]]*O101</f>
        <v>96000</v>
      </c>
    </row>
    <row r="102" spans="1:16" ht="27" customHeight="1" x14ac:dyDescent="0.2">
      <c r="A102" s="108"/>
      <c r="B102" s="72"/>
      <c r="C102" s="89" t="s">
        <v>1147</v>
      </c>
      <c r="D102" s="90" t="s">
        <v>53</v>
      </c>
      <c r="E102" s="91">
        <v>44433</v>
      </c>
      <c r="F102" s="92" t="s">
        <v>1313</v>
      </c>
      <c r="G102" s="91">
        <v>44440</v>
      </c>
      <c r="H102" s="93" t="s">
        <v>1314</v>
      </c>
      <c r="I102" s="94">
        <v>37</v>
      </c>
      <c r="J102" s="94">
        <v>26</v>
      </c>
      <c r="K102" s="94">
        <v>15</v>
      </c>
      <c r="L102" s="94">
        <v>5</v>
      </c>
      <c r="M102" s="95">
        <v>3.6074999999999999</v>
      </c>
      <c r="N102" s="96">
        <v>5</v>
      </c>
      <c r="O102" s="61">
        <v>3000</v>
      </c>
      <c r="P102" s="62">
        <f>Table22452368910111213141516171819202122242345672345689101112[[#This Row],[PEMBULATAN]]*O102</f>
        <v>15000</v>
      </c>
    </row>
    <row r="103" spans="1:16" ht="27" customHeight="1" x14ac:dyDescent="0.2">
      <c r="A103" s="108"/>
      <c r="B103" s="72"/>
      <c r="C103" s="89" t="s">
        <v>1148</v>
      </c>
      <c r="D103" s="90" t="s">
        <v>53</v>
      </c>
      <c r="E103" s="91">
        <v>44433</v>
      </c>
      <c r="F103" s="92" t="s">
        <v>1313</v>
      </c>
      <c r="G103" s="91">
        <v>44440</v>
      </c>
      <c r="H103" s="93" t="s">
        <v>1314</v>
      </c>
      <c r="I103" s="94">
        <v>52</v>
      </c>
      <c r="J103" s="94">
        <v>40</v>
      </c>
      <c r="K103" s="94">
        <v>25</v>
      </c>
      <c r="L103" s="94">
        <v>4</v>
      </c>
      <c r="M103" s="95">
        <v>13</v>
      </c>
      <c r="N103" s="96">
        <v>13</v>
      </c>
      <c r="O103" s="61">
        <v>3000</v>
      </c>
      <c r="P103" s="62">
        <f>Table22452368910111213141516171819202122242345672345689101112[[#This Row],[PEMBULATAN]]*O103</f>
        <v>39000</v>
      </c>
    </row>
    <row r="104" spans="1:16" ht="27" customHeight="1" x14ac:dyDescent="0.2">
      <c r="A104" s="108"/>
      <c r="B104" s="72"/>
      <c r="C104" s="89" t="s">
        <v>1149</v>
      </c>
      <c r="D104" s="90" t="s">
        <v>53</v>
      </c>
      <c r="E104" s="91">
        <v>44433</v>
      </c>
      <c r="F104" s="92" t="s">
        <v>1313</v>
      </c>
      <c r="G104" s="91">
        <v>44440</v>
      </c>
      <c r="H104" s="93" t="s">
        <v>1314</v>
      </c>
      <c r="I104" s="94">
        <v>58</v>
      </c>
      <c r="J104" s="94">
        <v>21</v>
      </c>
      <c r="K104" s="94">
        <v>21</v>
      </c>
      <c r="L104" s="94">
        <v>16</v>
      </c>
      <c r="M104" s="95">
        <v>6.3944999999999999</v>
      </c>
      <c r="N104" s="96">
        <v>16</v>
      </c>
      <c r="O104" s="61">
        <v>3000</v>
      </c>
      <c r="P104" s="62">
        <f>Table22452368910111213141516171819202122242345672345689101112[[#This Row],[PEMBULATAN]]*O104</f>
        <v>48000</v>
      </c>
    </row>
    <row r="105" spans="1:16" ht="27" customHeight="1" x14ac:dyDescent="0.2">
      <c r="A105" s="108"/>
      <c r="B105" s="72"/>
      <c r="C105" s="89" t="s">
        <v>1150</v>
      </c>
      <c r="D105" s="90" t="s">
        <v>53</v>
      </c>
      <c r="E105" s="91">
        <v>44433</v>
      </c>
      <c r="F105" s="92" t="s">
        <v>1313</v>
      </c>
      <c r="G105" s="91">
        <v>44440</v>
      </c>
      <c r="H105" s="93" t="s">
        <v>1314</v>
      </c>
      <c r="I105" s="94">
        <v>84</v>
      </c>
      <c r="J105" s="94">
        <v>24</v>
      </c>
      <c r="K105" s="94">
        <v>16</v>
      </c>
      <c r="L105" s="94">
        <v>4</v>
      </c>
      <c r="M105" s="95">
        <v>8.0640000000000001</v>
      </c>
      <c r="N105" s="96">
        <v>8</v>
      </c>
      <c r="O105" s="61">
        <v>3000</v>
      </c>
      <c r="P105" s="62">
        <f>Table22452368910111213141516171819202122242345672345689101112[[#This Row],[PEMBULATAN]]*O105</f>
        <v>24000</v>
      </c>
    </row>
    <row r="106" spans="1:16" ht="27" customHeight="1" x14ac:dyDescent="0.2">
      <c r="A106" s="108"/>
      <c r="B106" s="72"/>
      <c r="C106" s="89" t="s">
        <v>1151</v>
      </c>
      <c r="D106" s="90" t="s">
        <v>53</v>
      </c>
      <c r="E106" s="91">
        <v>44433</v>
      </c>
      <c r="F106" s="92" t="s">
        <v>1313</v>
      </c>
      <c r="G106" s="91">
        <v>44440</v>
      </c>
      <c r="H106" s="93" t="s">
        <v>1314</v>
      </c>
      <c r="I106" s="94">
        <v>210</v>
      </c>
      <c r="J106" s="94">
        <v>7</v>
      </c>
      <c r="K106" s="94">
        <v>7</v>
      </c>
      <c r="L106" s="94">
        <v>2</v>
      </c>
      <c r="M106" s="95">
        <v>2.5724999999999998</v>
      </c>
      <c r="N106" s="96">
        <v>3</v>
      </c>
      <c r="O106" s="61">
        <v>3000</v>
      </c>
      <c r="P106" s="62">
        <f>Table22452368910111213141516171819202122242345672345689101112[[#This Row],[PEMBULATAN]]*O106</f>
        <v>9000</v>
      </c>
    </row>
    <row r="107" spans="1:16" ht="27" customHeight="1" x14ac:dyDescent="0.2">
      <c r="A107" s="108"/>
      <c r="B107" s="72"/>
      <c r="C107" s="89" t="s">
        <v>1152</v>
      </c>
      <c r="D107" s="90" t="s">
        <v>53</v>
      </c>
      <c r="E107" s="91">
        <v>44433</v>
      </c>
      <c r="F107" s="92" t="s">
        <v>1313</v>
      </c>
      <c r="G107" s="91">
        <v>44440</v>
      </c>
      <c r="H107" s="93" t="s">
        <v>1314</v>
      </c>
      <c r="I107" s="94">
        <v>42</v>
      </c>
      <c r="J107" s="94">
        <v>26</v>
      </c>
      <c r="K107" s="94">
        <v>29</v>
      </c>
      <c r="L107" s="94">
        <v>5</v>
      </c>
      <c r="M107" s="95">
        <v>7.9169999999999998</v>
      </c>
      <c r="N107" s="96">
        <v>8</v>
      </c>
      <c r="O107" s="61">
        <v>3000</v>
      </c>
      <c r="P107" s="62">
        <f>Table22452368910111213141516171819202122242345672345689101112[[#This Row],[PEMBULATAN]]*O107</f>
        <v>24000</v>
      </c>
    </row>
    <row r="108" spans="1:16" ht="27" customHeight="1" x14ac:dyDescent="0.2">
      <c r="A108" s="108"/>
      <c r="B108" s="72"/>
      <c r="C108" s="89" t="s">
        <v>1153</v>
      </c>
      <c r="D108" s="90" t="s">
        <v>53</v>
      </c>
      <c r="E108" s="91">
        <v>44433</v>
      </c>
      <c r="F108" s="92" t="s">
        <v>1313</v>
      </c>
      <c r="G108" s="91">
        <v>44440</v>
      </c>
      <c r="H108" s="93" t="s">
        <v>1314</v>
      </c>
      <c r="I108" s="94">
        <v>102</v>
      </c>
      <c r="J108" s="94">
        <v>67</v>
      </c>
      <c r="K108" s="94">
        <v>33</v>
      </c>
      <c r="L108" s="94">
        <v>42</v>
      </c>
      <c r="M108" s="95">
        <v>56.380499999999998</v>
      </c>
      <c r="N108" s="96">
        <v>56</v>
      </c>
      <c r="O108" s="61">
        <v>3000</v>
      </c>
      <c r="P108" s="62">
        <f>Table22452368910111213141516171819202122242345672345689101112[[#This Row],[PEMBULATAN]]*O108</f>
        <v>168000</v>
      </c>
    </row>
    <row r="109" spans="1:16" ht="27" customHeight="1" x14ac:dyDescent="0.2">
      <c r="A109" s="108"/>
      <c r="B109" s="72"/>
      <c r="C109" s="89" t="s">
        <v>1154</v>
      </c>
      <c r="D109" s="90" t="s">
        <v>53</v>
      </c>
      <c r="E109" s="91">
        <v>44433</v>
      </c>
      <c r="F109" s="92" t="s">
        <v>1313</v>
      </c>
      <c r="G109" s="91">
        <v>44440</v>
      </c>
      <c r="H109" s="93" t="s">
        <v>1314</v>
      </c>
      <c r="I109" s="94">
        <v>49</v>
      </c>
      <c r="J109" s="94">
        <v>57</v>
      </c>
      <c r="K109" s="94">
        <v>57</v>
      </c>
      <c r="L109" s="94">
        <v>8</v>
      </c>
      <c r="M109" s="95">
        <v>39.800249999999998</v>
      </c>
      <c r="N109" s="96">
        <v>40</v>
      </c>
      <c r="O109" s="61">
        <v>3000</v>
      </c>
      <c r="P109" s="62">
        <f>Table22452368910111213141516171819202122242345672345689101112[[#This Row],[PEMBULATAN]]*O109</f>
        <v>120000</v>
      </c>
    </row>
    <row r="110" spans="1:16" ht="27" customHeight="1" x14ac:dyDescent="0.2">
      <c r="A110" s="108"/>
      <c r="B110" s="72"/>
      <c r="C110" s="89" t="s">
        <v>1155</v>
      </c>
      <c r="D110" s="90" t="s">
        <v>53</v>
      </c>
      <c r="E110" s="91">
        <v>44433</v>
      </c>
      <c r="F110" s="92" t="s">
        <v>1313</v>
      </c>
      <c r="G110" s="91">
        <v>44440</v>
      </c>
      <c r="H110" s="93" t="s">
        <v>1314</v>
      </c>
      <c r="I110" s="94">
        <v>102</v>
      </c>
      <c r="J110" s="94">
        <v>67</v>
      </c>
      <c r="K110" s="94">
        <v>33</v>
      </c>
      <c r="L110" s="94">
        <v>42</v>
      </c>
      <c r="M110" s="95">
        <v>56.380499999999998</v>
      </c>
      <c r="N110" s="96">
        <v>56</v>
      </c>
      <c r="O110" s="61">
        <v>3000</v>
      </c>
      <c r="P110" s="62">
        <f>Table22452368910111213141516171819202122242345672345689101112[[#This Row],[PEMBULATAN]]*O110</f>
        <v>168000</v>
      </c>
    </row>
    <row r="111" spans="1:16" ht="27" customHeight="1" x14ac:dyDescent="0.2">
      <c r="A111" s="108"/>
      <c r="B111" s="72"/>
      <c r="C111" s="89" t="s">
        <v>1156</v>
      </c>
      <c r="D111" s="90" t="s">
        <v>53</v>
      </c>
      <c r="E111" s="91">
        <v>44433</v>
      </c>
      <c r="F111" s="92" t="s">
        <v>1313</v>
      </c>
      <c r="G111" s="91">
        <v>44440</v>
      </c>
      <c r="H111" s="93" t="s">
        <v>1314</v>
      </c>
      <c r="I111" s="94">
        <v>103</v>
      </c>
      <c r="J111" s="94">
        <v>37</v>
      </c>
      <c r="K111" s="94">
        <v>9</v>
      </c>
      <c r="L111" s="94">
        <v>1</v>
      </c>
      <c r="M111" s="95">
        <v>8.5747499999999999</v>
      </c>
      <c r="N111" s="96">
        <v>9</v>
      </c>
      <c r="O111" s="61">
        <v>3000</v>
      </c>
      <c r="P111" s="62">
        <f>Table22452368910111213141516171819202122242345672345689101112[[#This Row],[PEMBULATAN]]*O111</f>
        <v>27000</v>
      </c>
    </row>
    <row r="112" spans="1:16" ht="27" customHeight="1" x14ac:dyDescent="0.2">
      <c r="A112" s="108"/>
      <c r="B112" s="72"/>
      <c r="C112" s="89" t="s">
        <v>1157</v>
      </c>
      <c r="D112" s="90" t="s">
        <v>53</v>
      </c>
      <c r="E112" s="91">
        <v>44433</v>
      </c>
      <c r="F112" s="92" t="s">
        <v>1313</v>
      </c>
      <c r="G112" s="91">
        <v>44440</v>
      </c>
      <c r="H112" s="93" t="s">
        <v>1314</v>
      </c>
      <c r="I112" s="94">
        <v>40</v>
      </c>
      <c r="J112" s="94">
        <v>37</v>
      </c>
      <c r="K112" s="94">
        <v>23</v>
      </c>
      <c r="L112" s="94">
        <v>4</v>
      </c>
      <c r="M112" s="95">
        <v>8.51</v>
      </c>
      <c r="N112" s="96">
        <v>9</v>
      </c>
      <c r="O112" s="61">
        <v>3000</v>
      </c>
      <c r="P112" s="62">
        <f>Table22452368910111213141516171819202122242345672345689101112[[#This Row],[PEMBULATAN]]*O112</f>
        <v>27000</v>
      </c>
    </row>
    <row r="113" spans="1:16" ht="27" customHeight="1" x14ac:dyDescent="0.2">
      <c r="A113" s="108"/>
      <c r="B113" s="72"/>
      <c r="C113" s="89" t="s">
        <v>1158</v>
      </c>
      <c r="D113" s="90" t="s">
        <v>53</v>
      </c>
      <c r="E113" s="91">
        <v>44433</v>
      </c>
      <c r="F113" s="92" t="s">
        <v>1313</v>
      </c>
      <c r="G113" s="91">
        <v>44440</v>
      </c>
      <c r="H113" s="93" t="s">
        <v>1314</v>
      </c>
      <c r="I113" s="94">
        <v>104</v>
      </c>
      <c r="J113" s="94">
        <v>30</v>
      </c>
      <c r="K113" s="94">
        <v>30</v>
      </c>
      <c r="L113" s="94">
        <v>4</v>
      </c>
      <c r="M113" s="95">
        <v>23.4</v>
      </c>
      <c r="N113" s="96">
        <v>23</v>
      </c>
      <c r="O113" s="61">
        <v>3000</v>
      </c>
      <c r="P113" s="62">
        <f>Table22452368910111213141516171819202122242345672345689101112[[#This Row],[PEMBULATAN]]*O113</f>
        <v>69000</v>
      </c>
    </row>
    <row r="114" spans="1:16" ht="27" customHeight="1" x14ac:dyDescent="0.2">
      <c r="A114" s="108"/>
      <c r="B114" s="72"/>
      <c r="C114" s="89" t="s">
        <v>1159</v>
      </c>
      <c r="D114" s="90" t="s">
        <v>53</v>
      </c>
      <c r="E114" s="91">
        <v>44433</v>
      </c>
      <c r="F114" s="92" t="s">
        <v>1313</v>
      </c>
      <c r="G114" s="91">
        <v>44440</v>
      </c>
      <c r="H114" s="93" t="s">
        <v>1314</v>
      </c>
      <c r="I114" s="94">
        <v>43</v>
      </c>
      <c r="J114" s="94">
        <v>26</v>
      </c>
      <c r="K114" s="94">
        <v>46</v>
      </c>
      <c r="L114" s="94">
        <v>4</v>
      </c>
      <c r="M114" s="95">
        <v>12.856999999999999</v>
      </c>
      <c r="N114" s="96">
        <v>13</v>
      </c>
      <c r="O114" s="61">
        <v>3000</v>
      </c>
      <c r="P114" s="62">
        <f>Table22452368910111213141516171819202122242345672345689101112[[#This Row],[PEMBULATAN]]*O114</f>
        <v>39000</v>
      </c>
    </row>
    <row r="115" spans="1:16" ht="27" customHeight="1" x14ac:dyDescent="0.2">
      <c r="A115" s="108"/>
      <c r="B115" s="72"/>
      <c r="C115" s="89" t="s">
        <v>1160</v>
      </c>
      <c r="D115" s="90" t="s">
        <v>53</v>
      </c>
      <c r="E115" s="91">
        <v>44433</v>
      </c>
      <c r="F115" s="92" t="s">
        <v>1313</v>
      </c>
      <c r="G115" s="91">
        <v>44440</v>
      </c>
      <c r="H115" s="93" t="s">
        <v>1314</v>
      </c>
      <c r="I115" s="94">
        <v>134</v>
      </c>
      <c r="J115" s="94">
        <v>41</v>
      </c>
      <c r="K115" s="94">
        <v>27</v>
      </c>
      <c r="L115" s="94">
        <v>14</v>
      </c>
      <c r="M115" s="95">
        <v>37.084499999999998</v>
      </c>
      <c r="N115" s="96">
        <v>37</v>
      </c>
      <c r="O115" s="61">
        <v>3000</v>
      </c>
      <c r="P115" s="62">
        <f>Table22452368910111213141516171819202122242345672345689101112[[#This Row],[PEMBULATAN]]*O115</f>
        <v>111000</v>
      </c>
    </row>
    <row r="116" spans="1:16" ht="27" customHeight="1" x14ac:dyDescent="0.2">
      <c r="A116" s="108"/>
      <c r="B116" s="72"/>
      <c r="C116" s="89" t="s">
        <v>1161</v>
      </c>
      <c r="D116" s="90" t="s">
        <v>53</v>
      </c>
      <c r="E116" s="91">
        <v>44433</v>
      </c>
      <c r="F116" s="92" t="s">
        <v>1313</v>
      </c>
      <c r="G116" s="91">
        <v>44440</v>
      </c>
      <c r="H116" s="93" t="s">
        <v>1314</v>
      </c>
      <c r="I116" s="94">
        <v>50</v>
      </c>
      <c r="J116" s="94">
        <v>45</v>
      </c>
      <c r="K116" s="94">
        <v>50</v>
      </c>
      <c r="L116" s="94">
        <v>14</v>
      </c>
      <c r="M116" s="95">
        <v>28.125</v>
      </c>
      <c r="N116" s="96">
        <v>28</v>
      </c>
      <c r="O116" s="61">
        <v>3000</v>
      </c>
      <c r="P116" s="62">
        <f>Table22452368910111213141516171819202122242345672345689101112[[#This Row],[PEMBULATAN]]*O116</f>
        <v>84000</v>
      </c>
    </row>
    <row r="117" spans="1:16" ht="27" customHeight="1" x14ac:dyDescent="0.2">
      <c r="A117" s="108"/>
      <c r="B117" s="72"/>
      <c r="C117" s="89" t="s">
        <v>1162</v>
      </c>
      <c r="D117" s="90" t="s">
        <v>53</v>
      </c>
      <c r="E117" s="91">
        <v>44433</v>
      </c>
      <c r="F117" s="92" t="s">
        <v>1313</v>
      </c>
      <c r="G117" s="91">
        <v>44440</v>
      </c>
      <c r="H117" s="93" t="s">
        <v>1314</v>
      </c>
      <c r="I117" s="94">
        <v>47</v>
      </c>
      <c r="J117" s="94">
        <v>33</v>
      </c>
      <c r="K117" s="94">
        <v>56</v>
      </c>
      <c r="L117" s="94">
        <v>24</v>
      </c>
      <c r="M117" s="95">
        <v>21.713999999999999</v>
      </c>
      <c r="N117" s="96">
        <v>24</v>
      </c>
      <c r="O117" s="61">
        <v>3000</v>
      </c>
      <c r="P117" s="62">
        <f>Table22452368910111213141516171819202122242345672345689101112[[#This Row],[PEMBULATAN]]*O117</f>
        <v>72000</v>
      </c>
    </row>
    <row r="118" spans="1:16" ht="27" customHeight="1" x14ac:dyDescent="0.2">
      <c r="A118" s="108"/>
      <c r="B118" s="72"/>
      <c r="C118" s="89" t="s">
        <v>1163</v>
      </c>
      <c r="D118" s="90" t="s">
        <v>53</v>
      </c>
      <c r="E118" s="91">
        <v>44433</v>
      </c>
      <c r="F118" s="92" t="s">
        <v>1313</v>
      </c>
      <c r="G118" s="91">
        <v>44440</v>
      </c>
      <c r="H118" s="93" t="s">
        <v>1314</v>
      </c>
      <c r="I118" s="94">
        <v>75</v>
      </c>
      <c r="J118" s="94">
        <v>37</v>
      </c>
      <c r="K118" s="94">
        <v>63</v>
      </c>
      <c r="L118" s="94">
        <v>13</v>
      </c>
      <c r="M118" s="95">
        <v>43.706249999999997</v>
      </c>
      <c r="N118" s="96">
        <v>44</v>
      </c>
      <c r="O118" s="61">
        <v>3000</v>
      </c>
      <c r="P118" s="62">
        <f>Table22452368910111213141516171819202122242345672345689101112[[#This Row],[PEMBULATAN]]*O118</f>
        <v>132000</v>
      </c>
    </row>
    <row r="119" spans="1:16" ht="27" customHeight="1" x14ac:dyDescent="0.2">
      <c r="A119" s="108"/>
      <c r="B119" s="72"/>
      <c r="C119" s="89" t="s">
        <v>1164</v>
      </c>
      <c r="D119" s="90" t="s">
        <v>53</v>
      </c>
      <c r="E119" s="91">
        <v>44433</v>
      </c>
      <c r="F119" s="92" t="s">
        <v>1313</v>
      </c>
      <c r="G119" s="91">
        <v>44440</v>
      </c>
      <c r="H119" s="93" t="s">
        <v>1314</v>
      </c>
      <c r="I119" s="94">
        <v>64</v>
      </c>
      <c r="J119" s="94">
        <v>37</v>
      </c>
      <c r="K119" s="94">
        <v>34</v>
      </c>
      <c r="L119" s="94">
        <v>40</v>
      </c>
      <c r="M119" s="95">
        <v>20.128</v>
      </c>
      <c r="N119" s="96">
        <v>40</v>
      </c>
      <c r="O119" s="61">
        <v>3000</v>
      </c>
      <c r="P119" s="62">
        <f>Table22452368910111213141516171819202122242345672345689101112[[#This Row],[PEMBULATAN]]*O119</f>
        <v>120000</v>
      </c>
    </row>
    <row r="120" spans="1:16" ht="27" customHeight="1" x14ac:dyDescent="0.2">
      <c r="A120" s="108"/>
      <c r="B120" s="72"/>
      <c r="C120" s="89" t="s">
        <v>1165</v>
      </c>
      <c r="D120" s="90" t="s">
        <v>53</v>
      </c>
      <c r="E120" s="91">
        <v>44433</v>
      </c>
      <c r="F120" s="92" t="s">
        <v>1313</v>
      </c>
      <c r="G120" s="91">
        <v>44440</v>
      </c>
      <c r="H120" s="93" t="s">
        <v>1314</v>
      </c>
      <c r="I120" s="94">
        <v>103</v>
      </c>
      <c r="J120" s="94">
        <v>50</v>
      </c>
      <c r="K120" s="94">
        <v>21</v>
      </c>
      <c r="L120" s="94">
        <v>15</v>
      </c>
      <c r="M120" s="95">
        <v>27.037500000000001</v>
      </c>
      <c r="N120" s="96">
        <v>27</v>
      </c>
      <c r="O120" s="61">
        <v>3000</v>
      </c>
      <c r="P120" s="62">
        <f>Table22452368910111213141516171819202122242345672345689101112[[#This Row],[PEMBULATAN]]*O120</f>
        <v>81000</v>
      </c>
    </row>
    <row r="121" spans="1:16" ht="27" customHeight="1" x14ac:dyDescent="0.2">
      <c r="A121" s="108"/>
      <c r="B121" s="72"/>
      <c r="C121" s="89" t="s">
        <v>1166</v>
      </c>
      <c r="D121" s="90" t="s">
        <v>53</v>
      </c>
      <c r="E121" s="91">
        <v>44433</v>
      </c>
      <c r="F121" s="92" t="s">
        <v>1313</v>
      </c>
      <c r="G121" s="91">
        <v>44440</v>
      </c>
      <c r="H121" s="93" t="s">
        <v>1314</v>
      </c>
      <c r="I121" s="94">
        <v>40</v>
      </c>
      <c r="J121" s="94">
        <v>24</v>
      </c>
      <c r="K121" s="94">
        <v>24</v>
      </c>
      <c r="L121" s="94">
        <v>3</v>
      </c>
      <c r="M121" s="95">
        <v>5.76</v>
      </c>
      <c r="N121" s="96">
        <v>6</v>
      </c>
      <c r="O121" s="61">
        <v>3000</v>
      </c>
      <c r="P121" s="62">
        <f>Table22452368910111213141516171819202122242345672345689101112[[#This Row],[PEMBULATAN]]*O121</f>
        <v>18000</v>
      </c>
    </row>
    <row r="122" spans="1:16" ht="27" customHeight="1" x14ac:dyDescent="0.2">
      <c r="A122" s="108"/>
      <c r="B122" s="72"/>
      <c r="C122" s="89" t="s">
        <v>1167</v>
      </c>
      <c r="D122" s="90" t="s">
        <v>53</v>
      </c>
      <c r="E122" s="91">
        <v>44433</v>
      </c>
      <c r="F122" s="92" t="s">
        <v>1313</v>
      </c>
      <c r="G122" s="91">
        <v>44440</v>
      </c>
      <c r="H122" s="93" t="s">
        <v>1314</v>
      </c>
      <c r="I122" s="94">
        <v>102</v>
      </c>
      <c r="J122" s="94">
        <v>67</v>
      </c>
      <c r="K122" s="94">
        <v>33</v>
      </c>
      <c r="L122" s="94">
        <v>42</v>
      </c>
      <c r="M122" s="95">
        <v>56.380499999999998</v>
      </c>
      <c r="N122" s="96">
        <v>56</v>
      </c>
      <c r="O122" s="61">
        <v>3000</v>
      </c>
      <c r="P122" s="62">
        <f>Table22452368910111213141516171819202122242345672345689101112[[#This Row],[PEMBULATAN]]*O122</f>
        <v>168000</v>
      </c>
    </row>
    <row r="123" spans="1:16" ht="27" customHeight="1" x14ac:dyDescent="0.2">
      <c r="A123" s="108"/>
      <c r="B123" s="72"/>
      <c r="C123" s="89" t="s">
        <v>1168</v>
      </c>
      <c r="D123" s="90" t="s">
        <v>53</v>
      </c>
      <c r="E123" s="91">
        <v>44433</v>
      </c>
      <c r="F123" s="92" t="s">
        <v>1313</v>
      </c>
      <c r="G123" s="91">
        <v>44440</v>
      </c>
      <c r="H123" s="93" t="s">
        <v>1314</v>
      </c>
      <c r="I123" s="94">
        <v>79</v>
      </c>
      <c r="J123" s="94">
        <v>42</v>
      </c>
      <c r="K123" s="94">
        <v>35</v>
      </c>
      <c r="L123" s="94">
        <v>26</v>
      </c>
      <c r="M123" s="95">
        <v>29.032499999999999</v>
      </c>
      <c r="N123" s="96">
        <v>29</v>
      </c>
      <c r="O123" s="61">
        <v>3000</v>
      </c>
      <c r="P123" s="62">
        <f>Table22452368910111213141516171819202122242345672345689101112[[#This Row],[PEMBULATAN]]*O123</f>
        <v>87000</v>
      </c>
    </row>
    <row r="124" spans="1:16" ht="27" customHeight="1" x14ac:dyDescent="0.2">
      <c r="A124" s="108"/>
      <c r="B124" s="72"/>
      <c r="C124" s="89" t="s">
        <v>1169</v>
      </c>
      <c r="D124" s="90" t="s">
        <v>53</v>
      </c>
      <c r="E124" s="91">
        <v>44433</v>
      </c>
      <c r="F124" s="92" t="s">
        <v>1313</v>
      </c>
      <c r="G124" s="91">
        <v>44440</v>
      </c>
      <c r="H124" s="93" t="s">
        <v>1314</v>
      </c>
      <c r="I124" s="94">
        <v>84</v>
      </c>
      <c r="J124" s="94">
        <v>58</v>
      </c>
      <c r="K124" s="94">
        <v>30</v>
      </c>
      <c r="L124" s="94">
        <v>13</v>
      </c>
      <c r="M124" s="95">
        <v>36.54</v>
      </c>
      <c r="N124" s="96">
        <v>37</v>
      </c>
      <c r="O124" s="61">
        <v>3000</v>
      </c>
      <c r="P124" s="62">
        <f>Table22452368910111213141516171819202122242345672345689101112[[#This Row],[PEMBULATAN]]*O124</f>
        <v>111000</v>
      </c>
    </row>
    <row r="125" spans="1:16" ht="27" customHeight="1" x14ac:dyDescent="0.2">
      <c r="A125" s="108"/>
      <c r="B125" s="72"/>
      <c r="C125" s="89" t="s">
        <v>1170</v>
      </c>
      <c r="D125" s="90" t="s">
        <v>53</v>
      </c>
      <c r="E125" s="91">
        <v>44433</v>
      </c>
      <c r="F125" s="92" t="s">
        <v>1313</v>
      </c>
      <c r="G125" s="91">
        <v>44440</v>
      </c>
      <c r="H125" s="93" t="s">
        <v>1314</v>
      </c>
      <c r="I125" s="94">
        <v>56</v>
      </c>
      <c r="J125" s="94">
        <v>56</v>
      </c>
      <c r="K125" s="94">
        <v>15</v>
      </c>
      <c r="L125" s="94">
        <v>7</v>
      </c>
      <c r="M125" s="95">
        <v>11.76</v>
      </c>
      <c r="N125" s="96">
        <v>12</v>
      </c>
      <c r="O125" s="61">
        <v>3000</v>
      </c>
      <c r="P125" s="62">
        <f>Table22452368910111213141516171819202122242345672345689101112[[#This Row],[PEMBULATAN]]*O125</f>
        <v>36000</v>
      </c>
    </row>
    <row r="126" spans="1:16" ht="27" customHeight="1" x14ac:dyDescent="0.2">
      <c r="A126" s="108"/>
      <c r="B126" s="72"/>
      <c r="C126" s="89" t="s">
        <v>1171</v>
      </c>
      <c r="D126" s="90" t="s">
        <v>53</v>
      </c>
      <c r="E126" s="91">
        <v>44433</v>
      </c>
      <c r="F126" s="92" t="s">
        <v>1313</v>
      </c>
      <c r="G126" s="91">
        <v>44440</v>
      </c>
      <c r="H126" s="93" t="s">
        <v>1314</v>
      </c>
      <c r="I126" s="94">
        <v>102</v>
      </c>
      <c r="J126" s="94">
        <v>67</v>
      </c>
      <c r="K126" s="94">
        <v>33</v>
      </c>
      <c r="L126" s="94">
        <v>42</v>
      </c>
      <c r="M126" s="95">
        <v>56.380499999999998</v>
      </c>
      <c r="N126" s="96">
        <v>56</v>
      </c>
      <c r="O126" s="61">
        <v>3000</v>
      </c>
      <c r="P126" s="62">
        <f>Table22452368910111213141516171819202122242345672345689101112[[#This Row],[PEMBULATAN]]*O126</f>
        <v>168000</v>
      </c>
    </row>
    <row r="127" spans="1:16" ht="27" customHeight="1" x14ac:dyDescent="0.2">
      <c r="A127" s="108"/>
      <c r="B127" s="72"/>
      <c r="C127" s="84" t="s">
        <v>1172</v>
      </c>
      <c r="D127" s="75" t="s">
        <v>53</v>
      </c>
      <c r="E127" s="13">
        <v>44433</v>
      </c>
      <c r="F127" s="73" t="s">
        <v>1313</v>
      </c>
      <c r="G127" s="13">
        <v>44440</v>
      </c>
      <c r="H127" s="74" t="s">
        <v>1314</v>
      </c>
      <c r="I127" s="15">
        <v>102</v>
      </c>
      <c r="J127" s="15">
        <v>67</v>
      </c>
      <c r="K127" s="15">
        <v>33</v>
      </c>
      <c r="L127" s="15">
        <v>42</v>
      </c>
      <c r="M127" s="79">
        <v>56.380499999999998</v>
      </c>
      <c r="N127" s="69">
        <v>56</v>
      </c>
      <c r="O127" s="61">
        <v>3000</v>
      </c>
      <c r="P127" s="62">
        <f>Table22452368910111213141516171819202122242345672345689101112[[#This Row],[PEMBULATAN]]*O127</f>
        <v>168000</v>
      </c>
    </row>
    <row r="128" spans="1:16" ht="27" customHeight="1" x14ac:dyDescent="0.2">
      <c r="A128" s="108"/>
      <c r="B128" s="72"/>
      <c r="C128" s="84" t="s">
        <v>1173</v>
      </c>
      <c r="D128" s="75" t="s">
        <v>53</v>
      </c>
      <c r="E128" s="13">
        <v>44433</v>
      </c>
      <c r="F128" s="73" t="s">
        <v>1313</v>
      </c>
      <c r="G128" s="13">
        <v>44440</v>
      </c>
      <c r="H128" s="74" t="s">
        <v>1314</v>
      </c>
      <c r="I128" s="15">
        <v>70</v>
      </c>
      <c r="J128" s="15">
        <v>65</v>
      </c>
      <c r="K128" s="15">
        <v>32</v>
      </c>
      <c r="L128" s="15">
        <v>14</v>
      </c>
      <c r="M128" s="79">
        <v>36.4</v>
      </c>
      <c r="N128" s="69">
        <v>36</v>
      </c>
      <c r="O128" s="61">
        <v>3000</v>
      </c>
      <c r="P128" s="62">
        <f>Table22452368910111213141516171819202122242345672345689101112[[#This Row],[PEMBULATAN]]*O128</f>
        <v>108000</v>
      </c>
    </row>
    <row r="129" spans="1:16" ht="27" customHeight="1" x14ac:dyDescent="0.2">
      <c r="A129" s="108"/>
      <c r="B129" s="72"/>
      <c r="C129" s="84" t="s">
        <v>1174</v>
      </c>
      <c r="D129" s="75" t="s">
        <v>53</v>
      </c>
      <c r="E129" s="13">
        <v>44433</v>
      </c>
      <c r="F129" s="73" t="s">
        <v>1313</v>
      </c>
      <c r="G129" s="13">
        <v>44440</v>
      </c>
      <c r="H129" s="74" t="s">
        <v>1314</v>
      </c>
      <c r="I129" s="15">
        <v>65</v>
      </c>
      <c r="J129" s="15">
        <v>45</v>
      </c>
      <c r="K129" s="15">
        <v>20</v>
      </c>
      <c r="L129" s="15">
        <v>6</v>
      </c>
      <c r="M129" s="79">
        <v>14.625</v>
      </c>
      <c r="N129" s="69">
        <v>15</v>
      </c>
      <c r="O129" s="61">
        <v>3000</v>
      </c>
      <c r="P129" s="62">
        <f>Table22452368910111213141516171819202122242345672345689101112[[#This Row],[PEMBULATAN]]*O129</f>
        <v>45000</v>
      </c>
    </row>
    <row r="130" spans="1:16" ht="27" customHeight="1" x14ac:dyDescent="0.2">
      <c r="A130" s="108"/>
      <c r="B130" s="72"/>
      <c r="C130" s="84" t="s">
        <v>1175</v>
      </c>
      <c r="D130" s="75" t="s">
        <v>53</v>
      </c>
      <c r="E130" s="13">
        <v>44433</v>
      </c>
      <c r="F130" s="73" t="s">
        <v>1313</v>
      </c>
      <c r="G130" s="13">
        <v>44440</v>
      </c>
      <c r="H130" s="74" t="s">
        <v>1314</v>
      </c>
      <c r="I130" s="15">
        <v>102</v>
      </c>
      <c r="J130" s="15">
        <v>67</v>
      </c>
      <c r="K130" s="15">
        <v>33</v>
      </c>
      <c r="L130" s="15">
        <v>42</v>
      </c>
      <c r="M130" s="79">
        <v>56.380499999999998</v>
      </c>
      <c r="N130" s="69">
        <v>56</v>
      </c>
      <c r="O130" s="61">
        <v>3000</v>
      </c>
      <c r="P130" s="62">
        <f>Table22452368910111213141516171819202122242345672345689101112[[#This Row],[PEMBULATAN]]*O130</f>
        <v>168000</v>
      </c>
    </row>
    <row r="131" spans="1:16" ht="27" customHeight="1" x14ac:dyDescent="0.2">
      <c r="A131" s="108"/>
      <c r="B131" s="72"/>
      <c r="C131" s="84" t="s">
        <v>1176</v>
      </c>
      <c r="D131" s="75" t="s">
        <v>53</v>
      </c>
      <c r="E131" s="13">
        <v>44433</v>
      </c>
      <c r="F131" s="73" t="s">
        <v>1313</v>
      </c>
      <c r="G131" s="13">
        <v>44440</v>
      </c>
      <c r="H131" s="74" t="s">
        <v>1314</v>
      </c>
      <c r="I131" s="15">
        <v>53</v>
      </c>
      <c r="J131" s="15">
        <v>44</v>
      </c>
      <c r="K131" s="15">
        <v>27</v>
      </c>
      <c r="L131" s="15">
        <v>40</v>
      </c>
      <c r="M131" s="79">
        <v>15.741</v>
      </c>
      <c r="N131" s="69">
        <v>40</v>
      </c>
      <c r="O131" s="61">
        <v>3000</v>
      </c>
      <c r="P131" s="62">
        <f>Table22452368910111213141516171819202122242345672345689101112[[#This Row],[PEMBULATAN]]*O131</f>
        <v>120000</v>
      </c>
    </row>
    <row r="132" spans="1:16" ht="27" customHeight="1" x14ac:dyDescent="0.2">
      <c r="A132" s="108"/>
      <c r="B132" s="72"/>
      <c r="C132" s="84" t="s">
        <v>1177</v>
      </c>
      <c r="D132" s="75" t="s">
        <v>53</v>
      </c>
      <c r="E132" s="13">
        <v>44433</v>
      </c>
      <c r="F132" s="73" t="s">
        <v>1313</v>
      </c>
      <c r="G132" s="13">
        <v>44440</v>
      </c>
      <c r="H132" s="74" t="s">
        <v>1314</v>
      </c>
      <c r="I132" s="15">
        <v>96</v>
      </c>
      <c r="J132" s="15">
        <v>38</v>
      </c>
      <c r="K132" s="15">
        <v>35</v>
      </c>
      <c r="L132" s="15">
        <v>20</v>
      </c>
      <c r="M132" s="79">
        <v>31.92</v>
      </c>
      <c r="N132" s="69">
        <v>32</v>
      </c>
      <c r="O132" s="61">
        <v>3000</v>
      </c>
      <c r="P132" s="62">
        <f>Table22452368910111213141516171819202122242345672345689101112[[#This Row],[PEMBULATAN]]*O132</f>
        <v>96000</v>
      </c>
    </row>
    <row r="133" spans="1:16" ht="27" customHeight="1" x14ac:dyDescent="0.2">
      <c r="A133" s="108"/>
      <c r="B133" s="72"/>
      <c r="C133" s="84" t="s">
        <v>1054</v>
      </c>
      <c r="D133" s="75" t="s">
        <v>53</v>
      </c>
      <c r="E133" s="13">
        <v>44433</v>
      </c>
      <c r="F133" s="73" t="s">
        <v>1313</v>
      </c>
      <c r="G133" s="13">
        <v>44440</v>
      </c>
      <c r="H133" s="74" t="s">
        <v>1314</v>
      </c>
      <c r="I133" s="15">
        <v>54</v>
      </c>
      <c r="J133" s="15">
        <v>28</v>
      </c>
      <c r="K133" s="15">
        <v>26</v>
      </c>
      <c r="L133" s="15">
        <v>23</v>
      </c>
      <c r="M133" s="79">
        <v>9.8279999999999994</v>
      </c>
      <c r="N133" s="69">
        <v>23</v>
      </c>
      <c r="O133" s="61">
        <v>3000</v>
      </c>
      <c r="P133" s="62">
        <f>Table22452368910111213141516171819202122242345672345689101112[[#This Row],[PEMBULATAN]]*O133</f>
        <v>69000</v>
      </c>
    </row>
    <row r="134" spans="1:16" ht="27" customHeight="1" x14ac:dyDescent="0.2">
      <c r="A134" s="108"/>
      <c r="B134" s="72"/>
      <c r="C134" s="84" t="s">
        <v>1178</v>
      </c>
      <c r="D134" s="75" t="s">
        <v>53</v>
      </c>
      <c r="E134" s="13">
        <v>44433</v>
      </c>
      <c r="F134" s="73" t="s">
        <v>1313</v>
      </c>
      <c r="G134" s="13">
        <v>44440</v>
      </c>
      <c r="H134" s="74" t="s">
        <v>1314</v>
      </c>
      <c r="I134" s="15">
        <v>60</v>
      </c>
      <c r="J134" s="15">
        <v>48</v>
      </c>
      <c r="K134" s="15">
        <v>25</v>
      </c>
      <c r="L134" s="15">
        <v>13</v>
      </c>
      <c r="M134" s="79">
        <v>18</v>
      </c>
      <c r="N134" s="69">
        <v>18</v>
      </c>
      <c r="O134" s="61">
        <v>3000</v>
      </c>
      <c r="P134" s="62">
        <f>Table22452368910111213141516171819202122242345672345689101112[[#This Row],[PEMBULATAN]]*O134</f>
        <v>54000</v>
      </c>
    </row>
    <row r="135" spans="1:16" ht="27" customHeight="1" x14ac:dyDescent="0.2">
      <c r="A135" s="108"/>
      <c r="B135" s="72"/>
      <c r="C135" s="84" t="s">
        <v>1179</v>
      </c>
      <c r="D135" s="75" t="s">
        <v>53</v>
      </c>
      <c r="E135" s="13">
        <v>44433</v>
      </c>
      <c r="F135" s="73" t="s">
        <v>1313</v>
      </c>
      <c r="G135" s="13">
        <v>44440</v>
      </c>
      <c r="H135" s="74" t="s">
        <v>1314</v>
      </c>
      <c r="I135" s="15">
        <v>47</v>
      </c>
      <c r="J135" s="15">
        <v>44</v>
      </c>
      <c r="K135" s="15">
        <v>26</v>
      </c>
      <c r="L135" s="15">
        <v>6</v>
      </c>
      <c r="M135" s="79">
        <v>13.442</v>
      </c>
      <c r="N135" s="69">
        <v>13</v>
      </c>
      <c r="O135" s="61">
        <v>3000</v>
      </c>
      <c r="P135" s="62">
        <f>Table22452368910111213141516171819202122242345672345689101112[[#This Row],[PEMBULATAN]]*O135</f>
        <v>39000</v>
      </c>
    </row>
    <row r="136" spans="1:16" ht="27" customHeight="1" x14ac:dyDescent="0.2">
      <c r="A136" s="108"/>
      <c r="B136" s="72"/>
      <c r="C136" s="84" t="s">
        <v>1180</v>
      </c>
      <c r="D136" s="75" t="s">
        <v>53</v>
      </c>
      <c r="E136" s="13">
        <v>44433</v>
      </c>
      <c r="F136" s="73" t="s">
        <v>1313</v>
      </c>
      <c r="G136" s="13">
        <v>44440</v>
      </c>
      <c r="H136" s="74" t="s">
        <v>1314</v>
      </c>
      <c r="I136" s="15">
        <v>60</v>
      </c>
      <c r="J136" s="15">
        <v>60</v>
      </c>
      <c r="K136" s="15">
        <v>2</v>
      </c>
      <c r="L136" s="15">
        <v>8</v>
      </c>
      <c r="M136" s="79">
        <v>1.8</v>
      </c>
      <c r="N136" s="69">
        <v>8</v>
      </c>
      <c r="O136" s="61">
        <v>3000</v>
      </c>
      <c r="P136" s="62">
        <f>Table22452368910111213141516171819202122242345672345689101112[[#This Row],[PEMBULATAN]]*O136</f>
        <v>24000</v>
      </c>
    </row>
    <row r="137" spans="1:16" ht="27" customHeight="1" x14ac:dyDescent="0.2">
      <c r="A137" s="108"/>
      <c r="B137" s="72"/>
      <c r="C137" s="84" t="s">
        <v>1181</v>
      </c>
      <c r="D137" s="75" t="s">
        <v>53</v>
      </c>
      <c r="E137" s="13">
        <v>44433</v>
      </c>
      <c r="F137" s="73" t="s">
        <v>1313</v>
      </c>
      <c r="G137" s="13">
        <v>44440</v>
      </c>
      <c r="H137" s="74" t="s">
        <v>1314</v>
      </c>
      <c r="I137" s="15">
        <v>90</v>
      </c>
      <c r="J137" s="15">
        <v>54</v>
      </c>
      <c r="K137" s="15">
        <v>34</v>
      </c>
      <c r="L137" s="15">
        <v>14</v>
      </c>
      <c r="M137" s="79">
        <v>41.31</v>
      </c>
      <c r="N137" s="69">
        <v>41</v>
      </c>
      <c r="O137" s="61">
        <v>3000</v>
      </c>
      <c r="P137" s="62">
        <f>Table22452368910111213141516171819202122242345672345689101112[[#This Row],[PEMBULATAN]]*O137</f>
        <v>123000</v>
      </c>
    </row>
    <row r="138" spans="1:16" ht="27" customHeight="1" x14ac:dyDescent="0.2">
      <c r="A138" s="108"/>
      <c r="B138" s="72"/>
      <c r="C138" s="84" t="s">
        <v>1182</v>
      </c>
      <c r="D138" s="75" t="s">
        <v>53</v>
      </c>
      <c r="E138" s="13">
        <v>44433</v>
      </c>
      <c r="F138" s="73" t="s">
        <v>1313</v>
      </c>
      <c r="G138" s="13">
        <v>44440</v>
      </c>
      <c r="H138" s="74" t="s">
        <v>1314</v>
      </c>
      <c r="I138" s="15">
        <v>55</v>
      </c>
      <c r="J138" s="15">
        <v>49</v>
      </c>
      <c r="K138" s="15">
        <v>16</v>
      </c>
      <c r="L138" s="15">
        <v>8</v>
      </c>
      <c r="M138" s="79">
        <v>10.78</v>
      </c>
      <c r="N138" s="69">
        <v>11</v>
      </c>
      <c r="O138" s="61">
        <v>3000</v>
      </c>
      <c r="P138" s="62">
        <f>Table22452368910111213141516171819202122242345672345689101112[[#This Row],[PEMBULATAN]]*O138</f>
        <v>33000</v>
      </c>
    </row>
    <row r="139" spans="1:16" ht="27" customHeight="1" x14ac:dyDescent="0.2">
      <c r="A139" s="108"/>
      <c r="B139" s="72"/>
      <c r="C139" s="84" t="s">
        <v>1183</v>
      </c>
      <c r="D139" s="75" t="s">
        <v>53</v>
      </c>
      <c r="E139" s="13">
        <v>44433</v>
      </c>
      <c r="F139" s="73" t="s">
        <v>1313</v>
      </c>
      <c r="G139" s="13">
        <v>44440</v>
      </c>
      <c r="H139" s="74" t="s">
        <v>1314</v>
      </c>
      <c r="I139" s="15">
        <v>65</v>
      </c>
      <c r="J139" s="15">
        <v>60</v>
      </c>
      <c r="K139" s="15">
        <v>30</v>
      </c>
      <c r="L139" s="15">
        <v>8</v>
      </c>
      <c r="M139" s="79">
        <v>29.25</v>
      </c>
      <c r="N139" s="69">
        <v>29</v>
      </c>
      <c r="O139" s="61">
        <v>3000</v>
      </c>
      <c r="P139" s="62">
        <f>Table22452368910111213141516171819202122242345672345689101112[[#This Row],[PEMBULATAN]]*O139</f>
        <v>87000</v>
      </c>
    </row>
    <row r="140" spans="1:16" ht="27" customHeight="1" x14ac:dyDescent="0.2">
      <c r="A140" s="108"/>
      <c r="B140" s="72"/>
      <c r="C140" s="84" t="s">
        <v>1184</v>
      </c>
      <c r="D140" s="75" t="s">
        <v>53</v>
      </c>
      <c r="E140" s="13">
        <v>44433</v>
      </c>
      <c r="F140" s="73" t="s">
        <v>1313</v>
      </c>
      <c r="G140" s="13">
        <v>44440</v>
      </c>
      <c r="H140" s="74" t="s">
        <v>1314</v>
      </c>
      <c r="I140" s="15">
        <v>50</v>
      </c>
      <c r="J140" s="15">
        <v>20</v>
      </c>
      <c r="K140" s="15">
        <v>14</v>
      </c>
      <c r="L140" s="15">
        <v>2</v>
      </c>
      <c r="M140" s="79">
        <v>3.5</v>
      </c>
      <c r="N140" s="69">
        <v>4</v>
      </c>
      <c r="O140" s="61">
        <v>3000</v>
      </c>
      <c r="P140" s="62">
        <f>Table22452368910111213141516171819202122242345672345689101112[[#This Row],[PEMBULATAN]]*O140</f>
        <v>12000</v>
      </c>
    </row>
    <row r="141" spans="1:16" ht="27" customHeight="1" x14ac:dyDescent="0.2">
      <c r="A141" s="108"/>
      <c r="B141" s="72"/>
      <c r="C141" s="84" t="s">
        <v>1185</v>
      </c>
      <c r="D141" s="75" t="s">
        <v>53</v>
      </c>
      <c r="E141" s="13">
        <v>44433</v>
      </c>
      <c r="F141" s="73" t="s">
        <v>1313</v>
      </c>
      <c r="G141" s="13">
        <v>44440</v>
      </c>
      <c r="H141" s="74" t="s">
        <v>1314</v>
      </c>
      <c r="I141" s="15">
        <v>90</v>
      </c>
      <c r="J141" s="15">
        <v>55</v>
      </c>
      <c r="K141" s="15">
        <v>26</v>
      </c>
      <c r="L141" s="15">
        <v>21</v>
      </c>
      <c r="M141" s="79">
        <v>32.174999999999997</v>
      </c>
      <c r="N141" s="69">
        <v>32</v>
      </c>
      <c r="O141" s="61">
        <v>3000</v>
      </c>
      <c r="P141" s="62">
        <f>Table22452368910111213141516171819202122242345672345689101112[[#This Row],[PEMBULATAN]]*O141</f>
        <v>96000</v>
      </c>
    </row>
    <row r="142" spans="1:16" ht="27" customHeight="1" x14ac:dyDescent="0.2">
      <c r="A142" s="108"/>
      <c r="B142" s="72"/>
      <c r="C142" s="84" t="s">
        <v>1186</v>
      </c>
      <c r="D142" s="75" t="s">
        <v>53</v>
      </c>
      <c r="E142" s="13">
        <v>44433</v>
      </c>
      <c r="F142" s="73" t="s">
        <v>1313</v>
      </c>
      <c r="G142" s="13">
        <v>44440</v>
      </c>
      <c r="H142" s="74" t="s">
        <v>1314</v>
      </c>
      <c r="I142" s="15">
        <v>40</v>
      </c>
      <c r="J142" s="15">
        <v>29</v>
      </c>
      <c r="K142" s="15">
        <v>10</v>
      </c>
      <c r="L142" s="15">
        <v>5</v>
      </c>
      <c r="M142" s="79">
        <v>2.9</v>
      </c>
      <c r="N142" s="69">
        <v>5</v>
      </c>
      <c r="O142" s="61">
        <v>3000</v>
      </c>
      <c r="P142" s="62">
        <f>Table22452368910111213141516171819202122242345672345689101112[[#This Row],[PEMBULATAN]]*O142</f>
        <v>15000</v>
      </c>
    </row>
    <row r="143" spans="1:16" ht="27" customHeight="1" x14ac:dyDescent="0.2">
      <c r="A143" s="108"/>
      <c r="B143" s="72"/>
      <c r="C143" s="84" t="s">
        <v>1187</v>
      </c>
      <c r="D143" s="75" t="s">
        <v>53</v>
      </c>
      <c r="E143" s="13">
        <v>44433</v>
      </c>
      <c r="F143" s="73" t="s">
        <v>1313</v>
      </c>
      <c r="G143" s="13">
        <v>44440</v>
      </c>
      <c r="H143" s="74" t="s">
        <v>1314</v>
      </c>
      <c r="I143" s="15">
        <v>98</v>
      </c>
      <c r="J143" s="15">
        <v>52</v>
      </c>
      <c r="K143" s="15">
        <v>26</v>
      </c>
      <c r="L143" s="15">
        <v>8</v>
      </c>
      <c r="M143" s="79">
        <v>33.124000000000002</v>
      </c>
      <c r="N143" s="69">
        <v>33</v>
      </c>
      <c r="O143" s="61">
        <v>3000</v>
      </c>
      <c r="P143" s="62">
        <f>Table22452368910111213141516171819202122242345672345689101112[[#This Row],[PEMBULATAN]]*O143</f>
        <v>99000</v>
      </c>
    </row>
    <row r="144" spans="1:16" ht="27" customHeight="1" x14ac:dyDescent="0.2">
      <c r="A144" s="108"/>
      <c r="B144" s="72"/>
      <c r="C144" s="84" t="s">
        <v>1188</v>
      </c>
      <c r="D144" s="75" t="s">
        <v>53</v>
      </c>
      <c r="E144" s="13">
        <v>44433</v>
      </c>
      <c r="F144" s="73" t="s">
        <v>1313</v>
      </c>
      <c r="G144" s="13">
        <v>44440</v>
      </c>
      <c r="H144" s="74" t="s">
        <v>1314</v>
      </c>
      <c r="I144" s="15">
        <v>60</v>
      </c>
      <c r="J144" s="15">
        <v>50</v>
      </c>
      <c r="K144" s="15">
        <v>15</v>
      </c>
      <c r="L144" s="15">
        <v>4</v>
      </c>
      <c r="M144" s="79">
        <v>11.25</v>
      </c>
      <c r="N144" s="69">
        <v>11</v>
      </c>
      <c r="O144" s="61">
        <v>3000</v>
      </c>
      <c r="P144" s="62">
        <f>Table22452368910111213141516171819202122242345672345689101112[[#This Row],[PEMBULATAN]]*O144</f>
        <v>33000</v>
      </c>
    </row>
    <row r="145" spans="1:16" ht="27" customHeight="1" x14ac:dyDescent="0.2">
      <c r="A145" s="108"/>
      <c r="B145" s="72"/>
      <c r="C145" s="84" t="s">
        <v>1189</v>
      </c>
      <c r="D145" s="75" t="s">
        <v>53</v>
      </c>
      <c r="E145" s="13">
        <v>44433</v>
      </c>
      <c r="F145" s="73" t="s">
        <v>1313</v>
      </c>
      <c r="G145" s="13">
        <v>44440</v>
      </c>
      <c r="H145" s="74" t="s">
        <v>1314</v>
      </c>
      <c r="I145" s="15">
        <v>80</v>
      </c>
      <c r="J145" s="15">
        <v>45</v>
      </c>
      <c r="K145" s="15">
        <v>36</v>
      </c>
      <c r="L145" s="15">
        <v>17</v>
      </c>
      <c r="M145" s="79">
        <v>32.4</v>
      </c>
      <c r="N145" s="69">
        <v>32</v>
      </c>
      <c r="O145" s="61">
        <v>3000</v>
      </c>
      <c r="P145" s="62">
        <f>Table22452368910111213141516171819202122242345672345689101112[[#This Row],[PEMBULATAN]]*O145</f>
        <v>96000</v>
      </c>
    </row>
    <row r="146" spans="1:16" ht="27" customHeight="1" x14ac:dyDescent="0.2">
      <c r="A146" s="108"/>
      <c r="B146" s="72"/>
      <c r="C146" s="84" t="s">
        <v>1190</v>
      </c>
      <c r="D146" s="75" t="s">
        <v>53</v>
      </c>
      <c r="E146" s="13">
        <v>44433</v>
      </c>
      <c r="F146" s="73" t="s">
        <v>1313</v>
      </c>
      <c r="G146" s="13">
        <v>44440</v>
      </c>
      <c r="H146" s="74" t="s">
        <v>1314</v>
      </c>
      <c r="I146" s="15">
        <v>45</v>
      </c>
      <c r="J146" s="15">
        <v>36</v>
      </c>
      <c r="K146" s="15">
        <v>27</v>
      </c>
      <c r="L146" s="15">
        <v>5</v>
      </c>
      <c r="M146" s="79">
        <v>10.935</v>
      </c>
      <c r="N146" s="69">
        <v>11</v>
      </c>
      <c r="O146" s="61">
        <v>3000</v>
      </c>
      <c r="P146" s="62">
        <f>Table22452368910111213141516171819202122242345672345689101112[[#This Row],[PEMBULATAN]]*O146</f>
        <v>33000</v>
      </c>
    </row>
    <row r="147" spans="1:16" ht="27" customHeight="1" x14ac:dyDescent="0.2">
      <c r="A147" s="108"/>
      <c r="B147" s="72"/>
      <c r="C147" s="84" t="s">
        <v>1191</v>
      </c>
      <c r="D147" s="75" t="s">
        <v>53</v>
      </c>
      <c r="E147" s="13">
        <v>44433</v>
      </c>
      <c r="F147" s="73" t="s">
        <v>1313</v>
      </c>
      <c r="G147" s="13">
        <v>44440</v>
      </c>
      <c r="H147" s="74" t="s">
        <v>1314</v>
      </c>
      <c r="I147" s="15">
        <v>25</v>
      </c>
      <c r="J147" s="15">
        <v>25</v>
      </c>
      <c r="K147" s="15">
        <v>25</v>
      </c>
      <c r="L147" s="15">
        <v>8</v>
      </c>
      <c r="M147" s="79">
        <v>3.90625</v>
      </c>
      <c r="N147" s="69">
        <v>8</v>
      </c>
      <c r="O147" s="61">
        <v>3000</v>
      </c>
      <c r="P147" s="62">
        <f>Table22452368910111213141516171819202122242345672345689101112[[#This Row],[PEMBULATAN]]*O147</f>
        <v>24000</v>
      </c>
    </row>
    <row r="148" spans="1:16" ht="27" customHeight="1" x14ac:dyDescent="0.2">
      <c r="A148" s="108"/>
      <c r="B148" s="72"/>
      <c r="C148" s="84" t="s">
        <v>1192</v>
      </c>
      <c r="D148" s="75" t="s">
        <v>53</v>
      </c>
      <c r="E148" s="13">
        <v>44433</v>
      </c>
      <c r="F148" s="73" t="s">
        <v>1313</v>
      </c>
      <c r="G148" s="13">
        <v>44440</v>
      </c>
      <c r="H148" s="74" t="s">
        <v>1314</v>
      </c>
      <c r="I148" s="15">
        <v>89</v>
      </c>
      <c r="J148" s="15">
        <v>46</v>
      </c>
      <c r="K148" s="15">
        <v>20</v>
      </c>
      <c r="L148" s="15">
        <v>10</v>
      </c>
      <c r="M148" s="79">
        <v>20.47</v>
      </c>
      <c r="N148" s="69">
        <v>20</v>
      </c>
      <c r="O148" s="61">
        <v>3000</v>
      </c>
      <c r="P148" s="62">
        <f>Table22452368910111213141516171819202122242345672345689101112[[#This Row],[PEMBULATAN]]*O148</f>
        <v>60000</v>
      </c>
    </row>
    <row r="149" spans="1:16" ht="27" customHeight="1" x14ac:dyDescent="0.2">
      <c r="A149" s="108"/>
      <c r="B149" s="72"/>
      <c r="C149" s="84" t="s">
        <v>1193</v>
      </c>
      <c r="D149" s="75" t="s">
        <v>53</v>
      </c>
      <c r="E149" s="13">
        <v>44433</v>
      </c>
      <c r="F149" s="73" t="s">
        <v>1313</v>
      </c>
      <c r="G149" s="13">
        <v>44440</v>
      </c>
      <c r="H149" s="74" t="s">
        <v>1314</v>
      </c>
      <c r="I149" s="15">
        <v>83</v>
      </c>
      <c r="J149" s="15">
        <v>60</v>
      </c>
      <c r="K149" s="15">
        <v>22</v>
      </c>
      <c r="L149" s="15">
        <v>11</v>
      </c>
      <c r="M149" s="79">
        <v>27.39</v>
      </c>
      <c r="N149" s="69">
        <v>27</v>
      </c>
      <c r="O149" s="61">
        <v>3000</v>
      </c>
      <c r="P149" s="62">
        <f>Table22452368910111213141516171819202122242345672345689101112[[#This Row],[PEMBULATAN]]*O149</f>
        <v>81000</v>
      </c>
    </row>
    <row r="150" spans="1:16" ht="27" customHeight="1" x14ac:dyDescent="0.2">
      <c r="A150" s="108"/>
      <c r="B150" s="72"/>
      <c r="C150" s="84" t="s">
        <v>1194</v>
      </c>
      <c r="D150" s="75" t="s">
        <v>53</v>
      </c>
      <c r="E150" s="13">
        <v>44433</v>
      </c>
      <c r="F150" s="73" t="s">
        <v>1313</v>
      </c>
      <c r="G150" s="13">
        <v>44440</v>
      </c>
      <c r="H150" s="74" t="s">
        <v>1314</v>
      </c>
      <c r="I150" s="15">
        <v>95</v>
      </c>
      <c r="J150" s="15">
        <v>56</v>
      </c>
      <c r="K150" s="15">
        <v>28</v>
      </c>
      <c r="L150" s="15">
        <v>22</v>
      </c>
      <c r="M150" s="79">
        <v>37.24</v>
      </c>
      <c r="N150" s="69">
        <v>37</v>
      </c>
      <c r="O150" s="61">
        <v>3000</v>
      </c>
      <c r="P150" s="62">
        <f>Table22452368910111213141516171819202122242345672345689101112[[#This Row],[PEMBULATAN]]*O150</f>
        <v>111000</v>
      </c>
    </row>
    <row r="151" spans="1:16" ht="27" customHeight="1" x14ac:dyDescent="0.2">
      <c r="A151" s="108"/>
      <c r="B151" s="72"/>
      <c r="C151" s="84" t="s">
        <v>1195</v>
      </c>
      <c r="D151" s="75" t="s">
        <v>53</v>
      </c>
      <c r="E151" s="13">
        <v>44433</v>
      </c>
      <c r="F151" s="73" t="s">
        <v>1313</v>
      </c>
      <c r="G151" s="13">
        <v>44440</v>
      </c>
      <c r="H151" s="74" t="s">
        <v>1314</v>
      </c>
      <c r="I151" s="15">
        <v>76</v>
      </c>
      <c r="J151" s="15">
        <v>54</v>
      </c>
      <c r="K151" s="15">
        <v>25</v>
      </c>
      <c r="L151" s="15">
        <v>8</v>
      </c>
      <c r="M151" s="79">
        <v>25.65</v>
      </c>
      <c r="N151" s="69">
        <v>26</v>
      </c>
      <c r="O151" s="61">
        <v>3000</v>
      </c>
      <c r="P151" s="62">
        <f>Table22452368910111213141516171819202122242345672345689101112[[#This Row],[PEMBULATAN]]*O151</f>
        <v>78000</v>
      </c>
    </row>
    <row r="152" spans="1:16" ht="27" customHeight="1" x14ac:dyDescent="0.2">
      <c r="A152" s="108"/>
      <c r="B152" s="72"/>
      <c r="C152" s="84" t="s">
        <v>1196</v>
      </c>
      <c r="D152" s="75" t="s">
        <v>53</v>
      </c>
      <c r="E152" s="13">
        <v>44433</v>
      </c>
      <c r="F152" s="73" t="s">
        <v>1313</v>
      </c>
      <c r="G152" s="13">
        <v>44440</v>
      </c>
      <c r="H152" s="74" t="s">
        <v>1314</v>
      </c>
      <c r="I152" s="15">
        <v>90</v>
      </c>
      <c r="J152" s="15">
        <v>50</v>
      </c>
      <c r="K152" s="15">
        <v>38</v>
      </c>
      <c r="L152" s="15">
        <v>19</v>
      </c>
      <c r="M152" s="79">
        <v>42.75</v>
      </c>
      <c r="N152" s="69">
        <v>43</v>
      </c>
      <c r="O152" s="61">
        <v>3000</v>
      </c>
      <c r="P152" s="62">
        <f>Table22452368910111213141516171819202122242345672345689101112[[#This Row],[PEMBULATAN]]*O152</f>
        <v>129000</v>
      </c>
    </row>
    <row r="153" spans="1:16" ht="27" customHeight="1" x14ac:dyDescent="0.2">
      <c r="A153" s="108"/>
      <c r="B153" s="72"/>
      <c r="C153" s="84" t="s">
        <v>1197</v>
      </c>
      <c r="D153" s="75" t="s">
        <v>53</v>
      </c>
      <c r="E153" s="13">
        <v>44433</v>
      </c>
      <c r="F153" s="73" t="s">
        <v>1313</v>
      </c>
      <c r="G153" s="13">
        <v>44440</v>
      </c>
      <c r="H153" s="74" t="s">
        <v>1314</v>
      </c>
      <c r="I153" s="15">
        <v>70</v>
      </c>
      <c r="J153" s="15">
        <v>60</v>
      </c>
      <c r="K153" s="15">
        <v>22</v>
      </c>
      <c r="L153" s="15">
        <v>6</v>
      </c>
      <c r="M153" s="79">
        <v>23.1</v>
      </c>
      <c r="N153" s="69">
        <v>23</v>
      </c>
      <c r="O153" s="61">
        <v>3000</v>
      </c>
      <c r="P153" s="62">
        <f>Table22452368910111213141516171819202122242345672345689101112[[#This Row],[PEMBULATAN]]*O153</f>
        <v>69000</v>
      </c>
    </row>
    <row r="154" spans="1:16" ht="27" customHeight="1" x14ac:dyDescent="0.2">
      <c r="A154" s="108"/>
      <c r="B154" s="72"/>
      <c r="C154" s="84" t="s">
        <v>1198</v>
      </c>
      <c r="D154" s="75" t="s">
        <v>53</v>
      </c>
      <c r="E154" s="13">
        <v>44433</v>
      </c>
      <c r="F154" s="73" t="s">
        <v>1313</v>
      </c>
      <c r="G154" s="13">
        <v>44440</v>
      </c>
      <c r="H154" s="74" t="s">
        <v>1314</v>
      </c>
      <c r="I154" s="15">
        <v>84</v>
      </c>
      <c r="J154" s="15">
        <v>60</v>
      </c>
      <c r="K154" s="15">
        <v>24</v>
      </c>
      <c r="L154" s="15">
        <v>8</v>
      </c>
      <c r="M154" s="79">
        <v>30.24</v>
      </c>
      <c r="N154" s="69">
        <v>30</v>
      </c>
      <c r="O154" s="61">
        <v>3000</v>
      </c>
      <c r="P154" s="62">
        <f>Table22452368910111213141516171819202122242345672345689101112[[#This Row],[PEMBULATAN]]*O154</f>
        <v>90000</v>
      </c>
    </row>
    <row r="155" spans="1:16" ht="27" customHeight="1" x14ac:dyDescent="0.2">
      <c r="A155" s="108"/>
      <c r="B155" s="72"/>
      <c r="C155" s="84" t="s">
        <v>1199</v>
      </c>
      <c r="D155" s="75" t="s">
        <v>53</v>
      </c>
      <c r="E155" s="13">
        <v>44433</v>
      </c>
      <c r="F155" s="73" t="s">
        <v>1313</v>
      </c>
      <c r="G155" s="13">
        <v>44440</v>
      </c>
      <c r="H155" s="74" t="s">
        <v>1314</v>
      </c>
      <c r="I155" s="15">
        <v>90</v>
      </c>
      <c r="J155" s="15">
        <v>54</v>
      </c>
      <c r="K155" s="15">
        <v>22</v>
      </c>
      <c r="L155" s="15">
        <v>23</v>
      </c>
      <c r="M155" s="79">
        <v>26.73</v>
      </c>
      <c r="N155" s="69">
        <v>27</v>
      </c>
      <c r="O155" s="61">
        <v>3000</v>
      </c>
      <c r="P155" s="62">
        <f>Table22452368910111213141516171819202122242345672345689101112[[#This Row],[PEMBULATAN]]*O155</f>
        <v>81000</v>
      </c>
    </row>
    <row r="156" spans="1:16" ht="27" customHeight="1" x14ac:dyDescent="0.2">
      <c r="A156" s="108"/>
      <c r="B156" s="72"/>
      <c r="C156" s="84" t="s">
        <v>1200</v>
      </c>
      <c r="D156" s="75" t="s">
        <v>53</v>
      </c>
      <c r="E156" s="13">
        <v>44433</v>
      </c>
      <c r="F156" s="73" t="s">
        <v>1313</v>
      </c>
      <c r="G156" s="13">
        <v>44440</v>
      </c>
      <c r="H156" s="74" t="s">
        <v>1314</v>
      </c>
      <c r="I156" s="15">
        <v>70</v>
      </c>
      <c r="J156" s="15">
        <v>55</v>
      </c>
      <c r="K156" s="15">
        <v>28</v>
      </c>
      <c r="L156" s="15">
        <v>11</v>
      </c>
      <c r="M156" s="79">
        <v>26.95</v>
      </c>
      <c r="N156" s="69">
        <v>27</v>
      </c>
      <c r="O156" s="61">
        <v>3000</v>
      </c>
      <c r="P156" s="62">
        <f>Table22452368910111213141516171819202122242345672345689101112[[#This Row],[PEMBULATAN]]*O156</f>
        <v>81000</v>
      </c>
    </row>
    <row r="157" spans="1:16" ht="27" customHeight="1" x14ac:dyDescent="0.2">
      <c r="A157" s="108"/>
      <c r="B157" s="72"/>
      <c r="C157" s="84" t="s">
        <v>1201</v>
      </c>
      <c r="D157" s="75" t="s">
        <v>53</v>
      </c>
      <c r="E157" s="13">
        <v>44433</v>
      </c>
      <c r="F157" s="73" t="s">
        <v>1313</v>
      </c>
      <c r="G157" s="13">
        <v>44440</v>
      </c>
      <c r="H157" s="74" t="s">
        <v>1314</v>
      </c>
      <c r="I157" s="15">
        <v>82</v>
      </c>
      <c r="J157" s="15">
        <v>50</v>
      </c>
      <c r="K157" s="15">
        <v>28</v>
      </c>
      <c r="L157" s="15">
        <v>12</v>
      </c>
      <c r="M157" s="79">
        <v>28.7</v>
      </c>
      <c r="N157" s="69">
        <v>29</v>
      </c>
      <c r="O157" s="61">
        <v>3000</v>
      </c>
      <c r="P157" s="62">
        <f>Table22452368910111213141516171819202122242345672345689101112[[#This Row],[PEMBULATAN]]*O157</f>
        <v>87000</v>
      </c>
    </row>
    <row r="158" spans="1:16" ht="27" customHeight="1" x14ac:dyDescent="0.2">
      <c r="A158" s="108"/>
      <c r="B158" s="72"/>
      <c r="C158" s="84" t="s">
        <v>1202</v>
      </c>
      <c r="D158" s="75" t="s">
        <v>53</v>
      </c>
      <c r="E158" s="13">
        <v>44433</v>
      </c>
      <c r="F158" s="73" t="s">
        <v>1313</v>
      </c>
      <c r="G158" s="13">
        <v>44440</v>
      </c>
      <c r="H158" s="74" t="s">
        <v>1314</v>
      </c>
      <c r="I158" s="15">
        <v>80</v>
      </c>
      <c r="J158" s="15">
        <v>40</v>
      </c>
      <c r="K158" s="15">
        <v>30</v>
      </c>
      <c r="L158" s="15">
        <v>19</v>
      </c>
      <c r="M158" s="79">
        <v>24</v>
      </c>
      <c r="N158" s="69">
        <v>24</v>
      </c>
      <c r="O158" s="61">
        <v>3000</v>
      </c>
      <c r="P158" s="62">
        <f>Table22452368910111213141516171819202122242345672345689101112[[#This Row],[PEMBULATAN]]*O158</f>
        <v>72000</v>
      </c>
    </row>
    <row r="159" spans="1:16" ht="27" customHeight="1" x14ac:dyDescent="0.2">
      <c r="A159" s="108"/>
      <c r="B159" s="72"/>
      <c r="C159" s="84" t="s">
        <v>1203</v>
      </c>
      <c r="D159" s="75" t="s">
        <v>53</v>
      </c>
      <c r="E159" s="13">
        <v>44433</v>
      </c>
      <c r="F159" s="73" t="s">
        <v>1313</v>
      </c>
      <c r="G159" s="13">
        <v>44440</v>
      </c>
      <c r="H159" s="74" t="s">
        <v>1314</v>
      </c>
      <c r="I159" s="15">
        <v>80</v>
      </c>
      <c r="J159" s="15">
        <v>45</v>
      </c>
      <c r="K159" s="15">
        <v>16</v>
      </c>
      <c r="L159" s="15">
        <v>7</v>
      </c>
      <c r="M159" s="79">
        <v>14.4</v>
      </c>
      <c r="N159" s="69">
        <v>14</v>
      </c>
      <c r="O159" s="61">
        <v>3000</v>
      </c>
      <c r="P159" s="62">
        <f>Table22452368910111213141516171819202122242345672345689101112[[#This Row],[PEMBULATAN]]*O159</f>
        <v>42000</v>
      </c>
    </row>
    <row r="160" spans="1:16" ht="27" customHeight="1" x14ac:dyDescent="0.2">
      <c r="A160" s="108"/>
      <c r="B160" s="72"/>
      <c r="C160" s="84" t="s">
        <v>1204</v>
      </c>
      <c r="D160" s="75" t="s">
        <v>53</v>
      </c>
      <c r="E160" s="13">
        <v>44433</v>
      </c>
      <c r="F160" s="73" t="s">
        <v>1313</v>
      </c>
      <c r="G160" s="13">
        <v>44440</v>
      </c>
      <c r="H160" s="74" t="s">
        <v>1314</v>
      </c>
      <c r="I160" s="15">
        <v>82</v>
      </c>
      <c r="J160" s="15">
        <v>60</v>
      </c>
      <c r="K160" s="15">
        <v>26</v>
      </c>
      <c r="L160" s="15">
        <v>18</v>
      </c>
      <c r="M160" s="79">
        <v>31.98</v>
      </c>
      <c r="N160" s="69">
        <v>32</v>
      </c>
      <c r="O160" s="61">
        <v>3000</v>
      </c>
      <c r="P160" s="62">
        <f>Table22452368910111213141516171819202122242345672345689101112[[#This Row],[PEMBULATAN]]*O160</f>
        <v>96000</v>
      </c>
    </row>
    <row r="161" spans="1:16" ht="27" customHeight="1" x14ac:dyDescent="0.2">
      <c r="A161" s="108"/>
      <c r="B161" s="72"/>
      <c r="C161" s="84" t="s">
        <v>1205</v>
      </c>
      <c r="D161" s="75" t="s">
        <v>53</v>
      </c>
      <c r="E161" s="13">
        <v>44433</v>
      </c>
      <c r="F161" s="73" t="s">
        <v>1313</v>
      </c>
      <c r="G161" s="13">
        <v>44440</v>
      </c>
      <c r="H161" s="74" t="s">
        <v>1314</v>
      </c>
      <c r="I161" s="15">
        <v>92</v>
      </c>
      <c r="J161" s="15">
        <v>58</v>
      </c>
      <c r="K161" s="15">
        <v>28</v>
      </c>
      <c r="L161" s="15">
        <v>15</v>
      </c>
      <c r="M161" s="79">
        <v>37.351999999999997</v>
      </c>
      <c r="N161" s="69">
        <v>37</v>
      </c>
      <c r="O161" s="61">
        <v>3000</v>
      </c>
      <c r="P161" s="62">
        <f>Table22452368910111213141516171819202122242345672345689101112[[#This Row],[PEMBULATAN]]*O161</f>
        <v>111000</v>
      </c>
    </row>
    <row r="162" spans="1:16" ht="27" customHeight="1" x14ac:dyDescent="0.2">
      <c r="A162" s="108"/>
      <c r="B162" s="72"/>
      <c r="C162" s="84" t="s">
        <v>1206</v>
      </c>
      <c r="D162" s="75" t="s">
        <v>53</v>
      </c>
      <c r="E162" s="13">
        <v>44433</v>
      </c>
      <c r="F162" s="73" t="s">
        <v>1313</v>
      </c>
      <c r="G162" s="13">
        <v>44440</v>
      </c>
      <c r="H162" s="74" t="s">
        <v>1314</v>
      </c>
      <c r="I162" s="15">
        <v>60</v>
      </c>
      <c r="J162" s="15">
        <v>45</v>
      </c>
      <c r="K162" s="15">
        <v>15</v>
      </c>
      <c r="L162" s="15">
        <v>9</v>
      </c>
      <c r="M162" s="79">
        <v>10.125</v>
      </c>
      <c r="N162" s="69">
        <v>10</v>
      </c>
      <c r="O162" s="61">
        <v>3000</v>
      </c>
      <c r="P162" s="62">
        <f>Table22452368910111213141516171819202122242345672345689101112[[#This Row],[PEMBULATAN]]*O162</f>
        <v>30000</v>
      </c>
    </row>
    <row r="163" spans="1:16" ht="27" customHeight="1" x14ac:dyDescent="0.2">
      <c r="A163" s="108"/>
      <c r="B163" s="72"/>
      <c r="C163" s="84" t="s">
        <v>1207</v>
      </c>
      <c r="D163" s="75" t="s">
        <v>53</v>
      </c>
      <c r="E163" s="13">
        <v>44433</v>
      </c>
      <c r="F163" s="73" t="s">
        <v>1313</v>
      </c>
      <c r="G163" s="13">
        <v>44440</v>
      </c>
      <c r="H163" s="74" t="s">
        <v>1314</v>
      </c>
      <c r="I163" s="15">
        <v>70</v>
      </c>
      <c r="J163" s="15">
        <v>48</v>
      </c>
      <c r="K163" s="15">
        <v>26</v>
      </c>
      <c r="L163" s="15">
        <v>12</v>
      </c>
      <c r="M163" s="79">
        <v>21.84</v>
      </c>
      <c r="N163" s="69">
        <v>22</v>
      </c>
      <c r="O163" s="61">
        <v>3000</v>
      </c>
      <c r="P163" s="62">
        <f>Table22452368910111213141516171819202122242345672345689101112[[#This Row],[PEMBULATAN]]*O163</f>
        <v>66000</v>
      </c>
    </row>
    <row r="164" spans="1:16" ht="27" customHeight="1" x14ac:dyDescent="0.2">
      <c r="A164" s="108"/>
      <c r="B164" s="72"/>
      <c r="C164" s="84" t="s">
        <v>1208</v>
      </c>
      <c r="D164" s="75" t="s">
        <v>53</v>
      </c>
      <c r="E164" s="13">
        <v>44433</v>
      </c>
      <c r="F164" s="73" t="s">
        <v>1313</v>
      </c>
      <c r="G164" s="13">
        <v>44440</v>
      </c>
      <c r="H164" s="74" t="s">
        <v>1314</v>
      </c>
      <c r="I164" s="15">
        <v>90</v>
      </c>
      <c r="J164" s="15">
        <v>54</v>
      </c>
      <c r="K164" s="15">
        <v>35</v>
      </c>
      <c r="L164" s="15">
        <v>17</v>
      </c>
      <c r="M164" s="79">
        <v>42.524999999999999</v>
      </c>
      <c r="N164" s="69">
        <v>43</v>
      </c>
      <c r="O164" s="61">
        <v>3000</v>
      </c>
      <c r="P164" s="62">
        <f>Table22452368910111213141516171819202122242345672345689101112[[#This Row],[PEMBULATAN]]*O164</f>
        <v>129000</v>
      </c>
    </row>
    <row r="165" spans="1:16" ht="27" customHeight="1" x14ac:dyDescent="0.2">
      <c r="A165" s="108"/>
      <c r="B165" s="72"/>
      <c r="C165" s="84" t="s">
        <v>1209</v>
      </c>
      <c r="D165" s="75" t="s">
        <v>53</v>
      </c>
      <c r="E165" s="13">
        <v>44433</v>
      </c>
      <c r="F165" s="73" t="s">
        <v>1313</v>
      </c>
      <c r="G165" s="13">
        <v>44440</v>
      </c>
      <c r="H165" s="74" t="s">
        <v>1314</v>
      </c>
      <c r="I165" s="15">
        <v>40</v>
      </c>
      <c r="J165" s="15">
        <v>30</v>
      </c>
      <c r="K165" s="15">
        <v>20</v>
      </c>
      <c r="L165" s="15">
        <v>5</v>
      </c>
      <c r="M165" s="79">
        <v>6</v>
      </c>
      <c r="N165" s="69">
        <v>6</v>
      </c>
      <c r="O165" s="61">
        <v>3000</v>
      </c>
      <c r="P165" s="62">
        <f>Table22452368910111213141516171819202122242345672345689101112[[#This Row],[PEMBULATAN]]*O165</f>
        <v>18000</v>
      </c>
    </row>
    <row r="166" spans="1:16" ht="27" customHeight="1" x14ac:dyDescent="0.2">
      <c r="A166" s="108"/>
      <c r="B166" s="72"/>
      <c r="C166" s="84" t="s">
        <v>1210</v>
      </c>
      <c r="D166" s="75" t="s">
        <v>53</v>
      </c>
      <c r="E166" s="13">
        <v>44433</v>
      </c>
      <c r="F166" s="73" t="s">
        <v>1313</v>
      </c>
      <c r="G166" s="13">
        <v>44440</v>
      </c>
      <c r="H166" s="74" t="s">
        <v>1314</v>
      </c>
      <c r="I166" s="15">
        <v>70</v>
      </c>
      <c r="J166" s="15">
        <v>60</v>
      </c>
      <c r="K166" s="15">
        <v>22</v>
      </c>
      <c r="L166" s="15">
        <v>12</v>
      </c>
      <c r="M166" s="79">
        <v>23.1</v>
      </c>
      <c r="N166" s="69">
        <v>23</v>
      </c>
      <c r="O166" s="61">
        <v>3000</v>
      </c>
      <c r="P166" s="62">
        <f>Table22452368910111213141516171819202122242345672345689101112[[#This Row],[PEMBULATAN]]*O166</f>
        <v>69000</v>
      </c>
    </row>
    <row r="167" spans="1:16" ht="27" customHeight="1" x14ac:dyDescent="0.2">
      <c r="A167" s="108"/>
      <c r="B167" s="72"/>
      <c r="C167" s="84" t="s">
        <v>1211</v>
      </c>
      <c r="D167" s="75" t="s">
        <v>53</v>
      </c>
      <c r="E167" s="13">
        <v>44433</v>
      </c>
      <c r="F167" s="73" t="s">
        <v>1313</v>
      </c>
      <c r="G167" s="13">
        <v>44440</v>
      </c>
      <c r="H167" s="74" t="s">
        <v>1314</v>
      </c>
      <c r="I167" s="15">
        <v>82</v>
      </c>
      <c r="J167" s="15">
        <v>66</v>
      </c>
      <c r="K167" s="15">
        <v>28</v>
      </c>
      <c r="L167" s="15">
        <v>13</v>
      </c>
      <c r="M167" s="79">
        <v>37.884</v>
      </c>
      <c r="N167" s="69">
        <v>38</v>
      </c>
      <c r="O167" s="61">
        <v>3000</v>
      </c>
      <c r="P167" s="62">
        <f>Table22452368910111213141516171819202122242345672345689101112[[#This Row],[PEMBULATAN]]*O167</f>
        <v>114000</v>
      </c>
    </row>
    <row r="168" spans="1:16" ht="27" customHeight="1" x14ac:dyDescent="0.2">
      <c r="A168" s="108"/>
      <c r="B168" s="72"/>
      <c r="C168" s="84" t="s">
        <v>1212</v>
      </c>
      <c r="D168" s="75" t="s">
        <v>53</v>
      </c>
      <c r="E168" s="13">
        <v>44433</v>
      </c>
      <c r="F168" s="73" t="s">
        <v>1313</v>
      </c>
      <c r="G168" s="13">
        <v>44440</v>
      </c>
      <c r="H168" s="74" t="s">
        <v>1314</v>
      </c>
      <c r="I168" s="15">
        <v>87</v>
      </c>
      <c r="J168" s="15">
        <v>42</v>
      </c>
      <c r="K168" s="15">
        <v>30</v>
      </c>
      <c r="L168" s="15">
        <v>11</v>
      </c>
      <c r="M168" s="79">
        <v>27.405000000000001</v>
      </c>
      <c r="N168" s="69">
        <v>27</v>
      </c>
      <c r="O168" s="61">
        <v>3000</v>
      </c>
      <c r="P168" s="62">
        <f>Table22452368910111213141516171819202122242345672345689101112[[#This Row],[PEMBULATAN]]*O168</f>
        <v>81000</v>
      </c>
    </row>
    <row r="169" spans="1:16" ht="27" customHeight="1" x14ac:dyDescent="0.2">
      <c r="A169" s="108"/>
      <c r="B169" s="72"/>
      <c r="C169" s="84" t="s">
        <v>1213</v>
      </c>
      <c r="D169" s="75" t="s">
        <v>53</v>
      </c>
      <c r="E169" s="13">
        <v>44433</v>
      </c>
      <c r="F169" s="73" t="s">
        <v>1313</v>
      </c>
      <c r="G169" s="13">
        <v>44440</v>
      </c>
      <c r="H169" s="74" t="s">
        <v>1314</v>
      </c>
      <c r="I169" s="15">
        <v>46</v>
      </c>
      <c r="J169" s="15">
        <v>48</v>
      </c>
      <c r="K169" s="15">
        <v>14</v>
      </c>
      <c r="L169" s="15">
        <v>10</v>
      </c>
      <c r="M169" s="79">
        <v>7.7279999999999998</v>
      </c>
      <c r="N169" s="69">
        <v>10</v>
      </c>
      <c r="O169" s="61">
        <v>3000</v>
      </c>
      <c r="P169" s="62">
        <f>Table22452368910111213141516171819202122242345672345689101112[[#This Row],[PEMBULATAN]]*O169</f>
        <v>30000</v>
      </c>
    </row>
    <row r="170" spans="1:16" ht="27" customHeight="1" x14ac:dyDescent="0.2">
      <c r="A170" s="108"/>
      <c r="B170" s="72"/>
      <c r="C170" s="84" t="s">
        <v>1214</v>
      </c>
      <c r="D170" s="75" t="s">
        <v>53</v>
      </c>
      <c r="E170" s="13">
        <v>44433</v>
      </c>
      <c r="F170" s="73" t="s">
        <v>1313</v>
      </c>
      <c r="G170" s="13">
        <v>44440</v>
      </c>
      <c r="H170" s="74" t="s">
        <v>1314</v>
      </c>
      <c r="I170" s="15">
        <v>68</v>
      </c>
      <c r="J170" s="15">
        <v>56</v>
      </c>
      <c r="K170" s="15">
        <v>34</v>
      </c>
      <c r="L170" s="15">
        <v>20</v>
      </c>
      <c r="M170" s="79">
        <v>32.368000000000002</v>
      </c>
      <c r="N170" s="69">
        <v>32</v>
      </c>
      <c r="O170" s="61">
        <v>3000</v>
      </c>
      <c r="P170" s="62">
        <f>Table22452368910111213141516171819202122242345672345689101112[[#This Row],[PEMBULATAN]]*O170</f>
        <v>96000</v>
      </c>
    </row>
    <row r="171" spans="1:16" ht="27" customHeight="1" x14ac:dyDescent="0.2">
      <c r="A171" s="108"/>
      <c r="B171" s="72"/>
      <c r="C171" s="84" t="s">
        <v>1215</v>
      </c>
      <c r="D171" s="75" t="s">
        <v>53</v>
      </c>
      <c r="E171" s="13">
        <v>44433</v>
      </c>
      <c r="F171" s="73" t="s">
        <v>1313</v>
      </c>
      <c r="G171" s="13">
        <v>44440</v>
      </c>
      <c r="H171" s="74" t="s">
        <v>1314</v>
      </c>
      <c r="I171" s="15">
        <v>54</v>
      </c>
      <c r="J171" s="15">
        <v>42</v>
      </c>
      <c r="K171" s="15">
        <v>25</v>
      </c>
      <c r="L171" s="15">
        <v>17</v>
      </c>
      <c r="M171" s="79">
        <v>14.175000000000001</v>
      </c>
      <c r="N171" s="69">
        <v>17</v>
      </c>
      <c r="O171" s="61">
        <v>3000</v>
      </c>
      <c r="P171" s="62">
        <f>Table22452368910111213141516171819202122242345672345689101112[[#This Row],[PEMBULATAN]]*O171</f>
        <v>51000</v>
      </c>
    </row>
    <row r="172" spans="1:16" ht="27" customHeight="1" x14ac:dyDescent="0.2">
      <c r="A172" s="108"/>
      <c r="B172" s="72"/>
      <c r="C172" s="84" t="s">
        <v>1216</v>
      </c>
      <c r="D172" s="75" t="s">
        <v>53</v>
      </c>
      <c r="E172" s="13">
        <v>44433</v>
      </c>
      <c r="F172" s="73" t="s">
        <v>1313</v>
      </c>
      <c r="G172" s="13">
        <v>44440</v>
      </c>
      <c r="H172" s="74" t="s">
        <v>1314</v>
      </c>
      <c r="I172" s="15">
        <v>31</v>
      </c>
      <c r="J172" s="15">
        <v>35</v>
      </c>
      <c r="K172" s="15">
        <v>23</v>
      </c>
      <c r="L172" s="15">
        <v>6</v>
      </c>
      <c r="M172" s="79">
        <v>6.2387499999999996</v>
      </c>
      <c r="N172" s="69">
        <v>6</v>
      </c>
      <c r="O172" s="61">
        <v>3000</v>
      </c>
      <c r="P172" s="62">
        <f>Table22452368910111213141516171819202122242345672345689101112[[#This Row],[PEMBULATAN]]*O172</f>
        <v>18000</v>
      </c>
    </row>
    <row r="173" spans="1:16" ht="27" customHeight="1" x14ac:dyDescent="0.2">
      <c r="A173" s="108"/>
      <c r="B173" s="72"/>
      <c r="C173" s="84" t="s">
        <v>1217</v>
      </c>
      <c r="D173" s="75" t="s">
        <v>53</v>
      </c>
      <c r="E173" s="13">
        <v>44433</v>
      </c>
      <c r="F173" s="73" t="s">
        <v>1313</v>
      </c>
      <c r="G173" s="13">
        <v>44440</v>
      </c>
      <c r="H173" s="74" t="s">
        <v>1314</v>
      </c>
      <c r="I173" s="15">
        <v>55</v>
      </c>
      <c r="J173" s="15">
        <v>39</v>
      </c>
      <c r="K173" s="15">
        <v>28</v>
      </c>
      <c r="L173" s="15">
        <v>14</v>
      </c>
      <c r="M173" s="79">
        <v>15.015000000000001</v>
      </c>
      <c r="N173" s="69">
        <v>15</v>
      </c>
      <c r="O173" s="61">
        <v>3000</v>
      </c>
      <c r="P173" s="62">
        <f>Table22452368910111213141516171819202122242345672345689101112[[#This Row],[PEMBULATAN]]*O173</f>
        <v>45000</v>
      </c>
    </row>
    <row r="174" spans="1:16" ht="27" customHeight="1" x14ac:dyDescent="0.2">
      <c r="A174" s="108"/>
      <c r="B174" s="72"/>
      <c r="C174" s="84" t="s">
        <v>1218</v>
      </c>
      <c r="D174" s="75" t="s">
        <v>53</v>
      </c>
      <c r="E174" s="13">
        <v>44433</v>
      </c>
      <c r="F174" s="73" t="s">
        <v>1313</v>
      </c>
      <c r="G174" s="13">
        <v>44440</v>
      </c>
      <c r="H174" s="74" t="s">
        <v>1314</v>
      </c>
      <c r="I174" s="15">
        <v>44</v>
      </c>
      <c r="J174" s="15">
        <v>39</v>
      </c>
      <c r="K174" s="15">
        <v>14</v>
      </c>
      <c r="L174" s="15">
        <v>6</v>
      </c>
      <c r="M174" s="79">
        <v>6.0060000000000002</v>
      </c>
      <c r="N174" s="69">
        <v>6</v>
      </c>
      <c r="O174" s="61">
        <v>3000</v>
      </c>
      <c r="P174" s="62">
        <f>Table22452368910111213141516171819202122242345672345689101112[[#This Row],[PEMBULATAN]]*O174</f>
        <v>18000</v>
      </c>
    </row>
    <row r="175" spans="1:16" ht="27" customHeight="1" x14ac:dyDescent="0.2">
      <c r="A175" s="108"/>
      <c r="B175" s="72"/>
      <c r="C175" s="84" t="s">
        <v>1219</v>
      </c>
      <c r="D175" s="75" t="s">
        <v>53</v>
      </c>
      <c r="E175" s="13">
        <v>44433</v>
      </c>
      <c r="F175" s="73" t="s">
        <v>1313</v>
      </c>
      <c r="G175" s="13">
        <v>44440</v>
      </c>
      <c r="H175" s="74" t="s">
        <v>1314</v>
      </c>
      <c r="I175" s="15">
        <v>116</v>
      </c>
      <c r="J175" s="15">
        <v>20</v>
      </c>
      <c r="K175" s="15">
        <v>12</v>
      </c>
      <c r="L175" s="15">
        <v>6</v>
      </c>
      <c r="M175" s="79">
        <v>6.96</v>
      </c>
      <c r="N175" s="69">
        <v>7</v>
      </c>
      <c r="O175" s="61">
        <v>3000</v>
      </c>
      <c r="P175" s="62">
        <f>Table22452368910111213141516171819202122242345672345689101112[[#This Row],[PEMBULATAN]]*O175</f>
        <v>21000</v>
      </c>
    </row>
    <row r="176" spans="1:16" ht="27" customHeight="1" x14ac:dyDescent="0.2">
      <c r="A176" s="108"/>
      <c r="B176" s="72"/>
      <c r="C176" s="84" t="s">
        <v>1220</v>
      </c>
      <c r="D176" s="75" t="s">
        <v>53</v>
      </c>
      <c r="E176" s="13">
        <v>44433</v>
      </c>
      <c r="F176" s="73" t="s">
        <v>1313</v>
      </c>
      <c r="G176" s="13">
        <v>44440</v>
      </c>
      <c r="H176" s="74" t="s">
        <v>1314</v>
      </c>
      <c r="I176" s="15">
        <v>83</v>
      </c>
      <c r="J176" s="15">
        <v>13</v>
      </c>
      <c r="K176" s="15">
        <v>13</v>
      </c>
      <c r="L176" s="15">
        <v>3</v>
      </c>
      <c r="M176" s="79">
        <v>3.5067499999999998</v>
      </c>
      <c r="N176" s="69">
        <v>4</v>
      </c>
      <c r="O176" s="61">
        <v>3000</v>
      </c>
      <c r="P176" s="62">
        <f>Table22452368910111213141516171819202122242345672345689101112[[#This Row],[PEMBULATAN]]*O176</f>
        <v>12000</v>
      </c>
    </row>
    <row r="177" spans="1:16" ht="27" customHeight="1" x14ac:dyDescent="0.2">
      <c r="A177" s="108"/>
      <c r="B177" s="72"/>
      <c r="C177" s="84" t="s">
        <v>1221</v>
      </c>
      <c r="D177" s="75" t="s">
        <v>53</v>
      </c>
      <c r="E177" s="13">
        <v>44433</v>
      </c>
      <c r="F177" s="73" t="s">
        <v>1313</v>
      </c>
      <c r="G177" s="13">
        <v>44440</v>
      </c>
      <c r="H177" s="74" t="s">
        <v>1314</v>
      </c>
      <c r="I177" s="15">
        <v>200</v>
      </c>
      <c r="J177" s="15">
        <v>10</v>
      </c>
      <c r="K177" s="15">
        <v>10</v>
      </c>
      <c r="L177" s="15">
        <v>3</v>
      </c>
      <c r="M177" s="79">
        <v>5</v>
      </c>
      <c r="N177" s="69">
        <v>5</v>
      </c>
      <c r="O177" s="61">
        <v>3000</v>
      </c>
      <c r="P177" s="62">
        <f>Table22452368910111213141516171819202122242345672345689101112[[#This Row],[PEMBULATAN]]*O177</f>
        <v>15000</v>
      </c>
    </row>
    <row r="178" spans="1:16" ht="27" customHeight="1" x14ac:dyDescent="0.2">
      <c r="A178" s="108"/>
      <c r="B178" s="72"/>
      <c r="C178" s="84" t="s">
        <v>1222</v>
      </c>
      <c r="D178" s="75" t="s">
        <v>53</v>
      </c>
      <c r="E178" s="13">
        <v>44433</v>
      </c>
      <c r="F178" s="73" t="s">
        <v>1313</v>
      </c>
      <c r="G178" s="13">
        <v>44440</v>
      </c>
      <c r="H178" s="74" t="s">
        <v>1314</v>
      </c>
      <c r="I178" s="15">
        <v>143</v>
      </c>
      <c r="J178" s="15">
        <v>34</v>
      </c>
      <c r="K178" s="15">
        <v>34</v>
      </c>
      <c r="L178" s="15">
        <v>10</v>
      </c>
      <c r="M178" s="79">
        <v>41.326999999999998</v>
      </c>
      <c r="N178" s="69">
        <v>41</v>
      </c>
      <c r="O178" s="61">
        <v>3000</v>
      </c>
      <c r="P178" s="62">
        <f>Table22452368910111213141516171819202122242345672345689101112[[#This Row],[PEMBULATAN]]*O178</f>
        <v>123000</v>
      </c>
    </row>
    <row r="179" spans="1:16" ht="27" customHeight="1" x14ac:dyDescent="0.2">
      <c r="A179" s="108"/>
      <c r="B179" s="72"/>
      <c r="C179" s="84" t="s">
        <v>1223</v>
      </c>
      <c r="D179" s="75" t="s">
        <v>53</v>
      </c>
      <c r="E179" s="13">
        <v>44433</v>
      </c>
      <c r="F179" s="73" t="s">
        <v>1313</v>
      </c>
      <c r="G179" s="13">
        <v>44440</v>
      </c>
      <c r="H179" s="74" t="s">
        <v>1314</v>
      </c>
      <c r="I179" s="15">
        <v>40</v>
      </c>
      <c r="J179" s="15">
        <v>32</v>
      </c>
      <c r="K179" s="15">
        <v>38</v>
      </c>
      <c r="L179" s="15">
        <v>14</v>
      </c>
      <c r="M179" s="79">
        <v>12.16</v>
      </c>
      <c r="N179" s="69">
        <v>14</v>
      </c>
      <c r="O179" s="61">
        <v>3000</v>
      </c>
      <c r="P179" s="62">
        <f>Table22452368910111213141516171819202122242345672345689101112[[#This Row],[PEMBULATAN]]*O179</f>
        <v>42000</v>
      </c>
    </row>
    <row r="180" spans="1:16" ht="27" customHeight="1" x14ac:dyDescent="0.2">
      <c r="A180" s="108"/>
      <c r="B180" s="72"/>
      <c r="C180" s="84" t="s">
        <v>1224</v>
      </c>
      <c r="D180" s="75" t="s">
        <v>53</v>
      </c>
      <c r="E180" s="13">
        <v>44433</v>
      </c>
      <c r="F180" s="73" t="s">
        <v>1313</v>
      </c>
      <c r="G180" s="13">
        <v>44440</v>
      </c>
      <c r="H180" s="74" t="s">
        <v>1314</v>
      </c>
      <c r="I180" s="15">
        <v>148</v>
      </c>
      <c r="J180" s="15">
        <v>14</v>
      </c>
      <c r="K180" s="15">
        <v>6</v>
      </c>
      <c r="L180" s="15">
        <v>3</v>
      </c>
      <c r="M180" s="79">
        <v>3.1080000000000001</v>
      </c>
      <c r="N180" s="69">
        <v>3</v>
      </c>
      <c r="O180" s="61">
        <v>3000</v>
      </c>
      <c r="P180" s="62">
        <f>Table22452368910111213141516171819202122242345672345689101112[[#This Row],[PEMBULATAN]]*O180</f>
        <v>9000</v>
      </c>
    </row>
    <row r="181" spans="1:16" ht="27" customHeight="1" x14ac:dyDescent="0.2">
      <c r="A181" s="108"/>
      <c r="B181" s="72"/>
      <c r="C181" s="84" t="s">
        <v>1225</v>
      </c>
      <c r="D181" s="75" t="s">
        <v>53</v>
      </c>
      <c r="E181" s="13">
        <v>44433</v>
      </c>
      <c r="F181" s="73" t="s">
        <v>1313</v>
      </c>
      <c r="G181" s="13">
        <v>44440</v>
      </c>
      <c r="H181" s="74" t="s">
        <v>1314</v>
      </c>
      <c r="I181" s="15">
        <v>58</v>
      </c>
      <c r="J181" s="15">
        <v>32</v>
      </c>
      <c r="K181" s="15">
        <v>25</v>
      </c>
      <c r="L181" s="15">
        <v>5</v>
      </c>
      <c r="M181" s="79">
        <v>11.6</v>
      </c>
      <c r="N181" s="69">
        <v>12</v>
      </c>
      <c r="O181" s="61">
        <v>3000</v>
      </c>
      <c r="P181" s="62">
        <f>Table22452368910111213141516171819202122242345672345689101112[[#This Row],[PEMBULATAN]]*O181</f>
        <v>36000</v>
      </c>
    </row>
    <row r="182" spans="1:16" ht="27" customHeight="1" x14ac:dyDescent="0.2">
      <c r="A182" s="108"/>
      <c r="B182" s="72"/>
      <c r="C182" s="84" t="s">
        <v>1226</v>
      </c>
      <c r="D182" s="75" t="s">
        <v>53</v>
      </c>
      <c r="E182" s="13">
        <v>44433</v>
      </c>
      <c r="F182" s="73" t="s">
        <v>1313</v>
      </c>
      <c r="G182" s="13">
        <v>44440</v>
      </c>
      <c r="H182" s="74" t="s">
        <v>1314</v>
      </c>
      <c r="I182" s="15">
        <v>36</v>
      </c>
      <c r="J182" s="15">
        <v>42</v>
      </c>
      <c r="K182" s="15">
        <v>54</v>
      </c>
      <c r="L182" s="15">
        <v>3</v>
      </c>
      <c r="M182" s="79">
        <v>20.411999999999999</v>
      </c>
      <c r="N182" s="69">
        <v>20</v>
      </c>
      <c r="O182" s="61">
        <v>3000</v>
      </c>
      <c r="P182" s="62">
        <f>Table22452368910111213141516171819202122242345672345689101112[[#This Row],[PEMBULATAN]]*O182</f>
        <v>60000</v>
      </c>
    </row>
    <row r="183" spans="1:16" ht="27" customHeight="1" x14ac:dyDescent="0.2">
      <c r="A183" s="108"/>
      <c r="B183" s="72"/>
      <c r="C183" s="84" t="s">
        <v>1227</v>
      </c>
      <c r="D183" s="75" t="s">
        <v>53</v>
      </c>
      <c r="E183" s="13">
        <v>44433</v>
      </c>
      <c r="F183" s="73" t="s">
        <v>1313</v>
      </c>
      <c r="G183" s="13">
        <v>44440</v>
      </c>
      <c r="H183" s="74" t="s">
        <v>1314</v>
      </c>
      <c r="I183" s="15">
        <v>62</v>
      </c>
      <c r="J183" s="15">
        <v>55</v>
      </c>
      <c r="K183" s="15">
        <v>15</v>
      </c>
      <c r="L183" s="15">
        <v>3</v>
      </c>
      <c r="M183" s="79">
        <v>12.7875</v>
      </c>
      <c r="N183" s="69">
        <v>13</v>
      </c>
      <c r="O183" s="61">
        <v>3000</v>
      </c>
      <c r="P183" s="62">
        <f>Table22452368910111213141516171819202122242345672345689101112[[#This Row],[PEMBULATAN]]*O183</f>
        <v>39000</v>
      </c>
    </row>
    <row r="184" spans="1:16" ht="27" customHeight="1" x14ac:dyDescent="0.2">
      <c r="A184" s="108"/>
      <c r="B184" s="72"/>
      <c r="C184" s="84" t="s">
        <v>1228</v>
      </c>
      <c r="D184" s="75" t="s">
        <v>53</v>
      </c>
      <c r="E184" s="13">
        <v>44433</v>
      </c>
      <c r="F184" s="73" t="s">
        <v>1313</v>
      </c>
      <c r="G184" s="13">
        <v>44440</v>
      </c>
      <c r="H184" s="74" t="s">
        <v>1314</v>
      </c>
      <c r="I184" s="15">
        <v>68</v>
      </c>
      <c r="J184" s="15">
        <v>58</v>
      </c>
      <c r="K184" s="15">
        <v>25</v>
      </c>
      <c r="L184" s="15">
        <v>9</v>
      </c>
      <c r="M184" s="79">
        <v>24.65</v>
      </c>
      <c r="N184" s="69">
        <v>25</v>
      </c>
      <c r="O184" s="61">
        <v>3000</v>
      </c>
      <c r="P184" s="62">
        <f>Table22452368910111213141516171819202122242345672345689101112[[#This Row],[PEMBULATAN]]*O184</f>
        <v>75000</v>
      </c>
    </row>
    <row r="185" spans="1:16" ht="27" customHeight="1" x14ac:dyDescent="0.2">
      <c r="A185" s="108"/>
      <c r="B185" s="72"/>
      <c r="C185" s="84" t="s">
        <v>1229</v>
      </c>
      <c r="D185" s="75" t="s">
        <v>53</v>
      </c>
      <c r="E185" s="13">
        <v>44433</v>
      </c>
      <c r="F185" s="73" t="s">
        <v>1313</v>
      </c>
      <c r="G185" s="13">
        <v>44440</v>
      </c>
      <c r="H185" s="74" t="s">
        <v>1314</v>
      </c>
      <c r="I185" s="15">
        <v>35</v>
      </c>
      <c r="J185" s="15">
        <v>35</v>
      </c>
      <c r="K185" s="15">
        <v>5</v>
      </c>
      <c r="L185" s="15">
        <v>2</v>
      </c>
      <c r="M185" s="79">
        <v>1.53125</v>
      </c>
      <c r="N185" s="69">
        <v>2</v>
      </c>
      <c r="O185" s="61">
        <v>3000</v>
      </c>
      <c r="P185" s="62">
        <f>Table22452368910111213141516171819202122242345672345689101112[[#This Row],[PEMBULATAN]]*O185</f>
        <v>6000</v>
      </c>
    </row>
    <row r="186" spans="1:16" ht="27" customHeight="1" x14ac:dyDescent="0.2">
      <c r="A186" s="108"/>
      <c r="B186" s="72"/>
      <c r="C186" s="84" t="s">
        <v>1230</v>
      </c>
      <c r="D186" s="75" t="s">
        <v>53</v>
      </c>
      <c r="E186" s="13">
        <v>44433</v>
      </c>
      <c r="F186" s="73" t="s">
        <v>1313</v>
      </c>
      <c r="G186" s="13">
        <v>44440</v>
      </c>
      <c r="H186" s="74" t="s">
        <v>1314</v>
      </c>
      <c r="I186" s="15">
        <v>50</v>
      </c>
      <c r="J186" s="15">
        <v>54</v>
      </c>
      <c r="K186" s="15">
        <v>25</v>
      </c>
      <c r="L186" s="15">
        <v>6</v>
      </c>
      <c r="M186" s="79">
        <v>16.875</v>
      </c>
      <c r="N186" s="69">
        <v>17</v>
      </c>
      <c r="O186" s="61">
        <v>3000</v>
      </c>
      <c r="P186" s="62">
        <f>Table22452368910111213141516171819202122242345672345689101112[[#This Row],[PEMBULATAN]]*O186</f>
        <v>51000</v>
      </c>
    </row>
    <row r="187" spans="1:16" ht="27" customHeight="1" x14ac:dyDescent="0.2">
      <c r="A187" s="108"/>
      <c r="B187" s="72"/>
      <c r="C187" s="84" t="s">
        <v>1231</v>
      </c>
      <c r="D187" s="75" t="s">
        <v>53</v>
      </c>
      <c r="E187" s="13">
        <v>44433</v>
      </c>
      <c r="F187" s="73" t="s">
        <v>1313</v>
      </c>
      <c r="G187" s="13">
        <v>44440</v>
      </c>
      <c r="H187" s="74" t="s">
        <v>1314</v>
      </c>
      <c r="I187" s="15">
        <v>120</v>
      </c>
      <c r="J187" s="15">
        <v>30</v>
      </c>
      <c r="K187" s="15">
        <v>4</v>
      </c>
      <c r="L187" s="15">
        <v>3</v>
      </c>
      <c r="M187" s="79">
        <v>3.6</v>
      </c>
      <c r="N187" s="69">
        <v>4</v>
      </c>
      <c r="O187" s="61">
        <v>3000</v>
      </c>
      <c r="P187" s="62">
        <f>Table22452368910111213141516171819202122242345672345689101112[[#This Row],[PEMBULATAN]]*O187</f>
        <v>12000</v>
      </c>
    </row>
    <row r="188" spans="1:16" ht="27" customHeight="1" x14ac:dyDescent="0.2">
      <c r="A188" s="108"/>
      <c r="B188" s="72"/>
      <c r="C188" s="84" t="s">
        <v>1232</v>
      </c>
      <c r="D188" s="75" t="s">
        <v>53</v>
      </c>
      <c r="E188" s="13">
        <v>44433</v>
      </c>
      <c r="F188" s="73" t="s">
        <v>1313</v>
      </c>
      <c r="G188" s="13">
        <v>44440</v>
      </c>
      <c r="H188" s="74" t="s">
        <v>1314</v>
      </c>
      <c r="I188" s="15">
        <v>40</v>
      </c>
      <c r="J188" s="15">
        <v>40</v>
      </c>
      <c r="K188" s="15">
        <v>15</v>
      </c>
      <c r="L188" s="15">
        <v>5</v>
      </c>
      <c r="M188" s="79">
        <v>6</v>
      </c>
      <c r="N188" s="69">
        <v>6</v>
      </c>
      <c r="O188" s="61">
        <v>3000</v>
      </c>
      <c r="P188" s="62">
        <f>Table22452368910111213141516171819202122242345672345689101112[[#This Row],[PEMBULATAN]]*O188</f>
        <v>18000</v>
      </c>
    </row>
    <row r="189" spans="1:16" ht="27" customHeight="1" x14ac:dyDescent="0.2">
      <c r="A189" s="108"/>
      <c r="B189" s="72"/>
      <c r="C189" s="84" t="s">
        <v>1233</v>
      </c>
      <c r="D189" s="75" t="s">
        <v>53</v>
      </c>
      <c r="E189" s="13">
        <v>44433</v>
      </c>
      <c r="F189" s="73" t="s">
        <v>1313</v>
      </c>
      <c r="G189" s="13">
        <v>44440</v>
      </c>
      <c r="H189" s="74" t="s">
        <v>1314</v>
      </c>
      <c r="I189" s="15">
        <v>92</v>
      </c>
      <c r="J189" s="15">
        <v>64</v>
      </c>
      <c r="K189" s="15">
        <v>20</v>
      </c>
      <c r="L189" s="15">
        <v>9</v>
      </c>
      <c r="M189" s="79">
        <v>29.44</v>
      </c>
      <c r="N189" s="69">
        <v>29</v>
      </c>
      <c r="O189" s="61">
        <v>3000</v>
      </c>
      <c r="P189" s="62">
        <f>Table22452368910111213141516171819202122242345672345689101112[[#This Row],[PEMBULATAN]]*O189</f>
        <v>87000</v>
      </c>
    </row>
    <row r="190" spans="1:16" ht="27" customHeight="1" x14ac:dyDescent="0.2">
      <c r="A190" s="108"/>
      <c r="B190" s="72"/>
      <c r="C190" s="84" t="s">
        <v>1234</v>
      </c>
      <c r="D190" s="75" t="s">
        <v>53</v>
      </c>
      <c r="E190" s="13">
        <v>44433</v>
      </c>
      <c r="F190" s="73" t="s">
        <v>1313</v>
      </c>
      <c r="G190" s="13">
        <v>44440</v>
      </c>
      <c r="H190" s="74" t="s">
        <v>1314</v>
      </c>
      <c r="I190" s="15">
        <v>40</v>
      </c>
      <c r="J190" s="15">
        <v>35</v>
      </c>
      <c r="K190" s="15">
        <v>12</v>
      </c>
      <c r="L190" s="15">
        <v>2</v>
      </c>
      <c r="M190" s="79">
        <v>4.2</v>
      </c>
      <c r="N190" s="69">
        <v>4</v>
      </c>
      <c r="O190" s="61">
        <v>3000</v>
      </c>
      <c r="P190" s="62">
        <f>Table22452368910111213141516171819202122242345672345689101112[[#This Row],[PEMBULATAN]]*O190</f>
        <v>12000</v>
      </c>
    </row>
    <row r="191" spans="1:16" ht="27" customHeight="1" x14ac:dyDescent="0.2">
      <c r="A191" s="108"/>
      <c r="B191" s="72"/>
      <c r="C191" s="84" t="s">
        <v>1235</v>
      </c>
      <c r="D191" s="75" t="s">
        <v>53</v>
      </c>
      <c r="E191" s="13">
        <v>44433</v>
      </c>
      <c r="F191" s="73" t="s">
        <v>1313</v>
      </c>
      <c r="G191" s="13">
        <v>44440</v>
      </c>
      <c r="H191" s="74" t="s">
        <v>1314</v>
      </c>
      <c r="I191" s="15">
        <v>60</v>
      </c>
      <c r="J191" s="15">
        <v>45</v>
      </c>
      <c r="K191" s="15">
        <v>24</v>
      </c>
      <c r="L191" s="15">
        <v>8</v>
      </c>
      <c r="M191" s="79">
        <v>16.2</v>
      </c>
      <c r="N191" s="69">
        <v>16</v>
      </c>
      <c r="O191" s="61">
        <v>3000</v>
      </c>
      <c r="P191" s="62">
        <f>Table22452368910111213141516171819202122242345672345689101112[[#This Row],[PEMBULATAN]]*O191</f>
        <v>48000</v>
      </c>
    </row>
    <row r="192" spans="1:16" ht="27" customHeight="1" x14ac:dyDescent="0.2">
      <c r="A192" s="108"/>
      <c r="B192" s="72"/>
      <c r="C192" s="84" t="s">
        <v>1236</v>
      </c>
      <c r="D192" s="75" t="s">
        <v>53</v>
      </c>
      <c r="E192" s="13">
        <v>44433</v>
      </c>
      <c r="F192" s="73" t="s">
        <v>1313</v>
      </c>
      <c r="G192" s="13">
        <v>44440</v>
      </c>
      <c r="H192" s="74" t="s">
        <v>1314</v>
      </c>
      <c r="I192" s="15">
        <v>56</v>
      </c>
      <c r="J192" s="15">
        <v>38</v>
      </c>
      <c r="K192" s="15">
        <v>18</v>
      </c>
      <c r="L192" s="15">
        <v>4</v>
      </c>
      <c r="M192" s="79">
        <v>9.5760000000000005</v>
      </c>
      <c r="N192" s="69">
        <v>10</v>
      </c>
      <c r="O192" s="61">
        <v>3000</v>
      </c>
      <c r="P192" s="62">
        <f>Table22452368910111213141516171819202122242345672345689101112[[#This Row],[PEMBULATAN]]*O192</f>
        <v>30000</v>
      </c>
    </row>
    <row r="193" spans="1:16" ht="27" customHeight="1" x14ac:dyDescent="0.2">
      <c r="A193" s="108"/>
      <c r="B193" s="72"/>
      <c r="C193" s="84" t="s">
        <v>1237</v>
      </c>
      <c r="D193" s="75" t="s">
        <v>53</v>
      </c>
      <c r="E193" s="13">
        <v>44433</v>
      </c>
      <c r="F193" s="73" t="s">
        <v>1313</v>
      </c>
      <c r="G193" s="13">
        <v>44440</v>
      </c>
      <c r="H193" s="74" t="s">
        <v>1314</v>
      </c>
      <c r="I193" s="15">
        <v>40</v>
      </c>
      <c r="J193" s="15">
        <v>40</v>
      </c>
      <c r="K193" s="15">
        <v>5</v>
      </c>
      <c r="L193" s="15">
        <v>2</v>
      </c>
      <c r="M193" s="79">
        <v>2</v>
      </c>
      <c r="N193" s="69">
        <v>2</v>
      </c>
      <c r="O193" s="61">
        <v>3000</v>
      </c>
      <c r="P193" s="62">
        <f>Table22452368910111213141516171819202122242345672345689101112[[#This Row],[PEMBULATAN]]*O193</f>
        <v>6000</v>
      </c>
    </row>
    <row r="194" spans="1:16" ht="27" customHeight="1" x14ac:dyDescent="0.2">
      <c r="A194" s="108"/>
      <c r="B194" s="72"/>
      <c r="C194" s="84" t="s">
        <v>1238</v>
      </c>
      <c r="D194" s="75" t="s">
        <v>53</v>
      </c>
      <c r="E194" s="13">
        <v>44433</v>
      </c>
      <c r="F194" s="73" t="s">
        <v>1313</v>
      </c>
      <c r="G194" s="13">
        <v>44440</v>
      </c>
      <c r="H194" s="74" t="s">
        <v>1314</v>
      </c>
      <c r="I194" s="15">
        <v>110</v>
      </c>
      <c r="J194" s="15">
        <v>60</v>
      </c>
      <c r="K194" s="15">
        <v>30</v>
      </c>
      <c r="L194" s="15">
        <v>21</v>
      </c>
      <c r="M194" s="79">
        <v>49.5</v>
      </c>
      <c r="N194" s="69">
        <v>50</v>
      </c>
      <c r="O194" s="61">
        <v>3000</v>
      </c>
      <c r="P194" s="62">
        <f>Table22452368910111213141516171819202122242345672345689101112[[#This Row],[PEMBULATAN]]*O194</f>
        <v>150000</v>
      </c>
    </row>
    <row r="195" spans="1:16" ht="27" customHeight="1" x14ac:dyDescent="0.2">
      <c r="A195" s="108"/>
      <c r="B195" s="72"/>
      <c r="C195" s="84" t="s">
        <v>1239</v>
      </c>
      <c r="D195" s="75" t="s">
        <v>53</v>
      </c>
      <c r="E195" s="13">
        <v>44433</v>
      </c>
      <c r="F195" s="73" t="s">
        <v>1313</v>
      </c>
      <c r="G195" s="13">
        <v>44440</v>
      </c>
      <c r="H195" s="74" t="s">
        <v>1314</v>
      </c>
      <c r="I195" s="15">
        <v>100</v>
      </c>
      <c r="J195" s="15">
        <v>50</v>
      </c>
      <c r="K195" s="15">
        <v>28</v>
      </c>
      <c r="L195" s="15">
        <v>12</v>
      </c>
      <c r="M195" s="79">
        <v>35</v>
      </c>
      <c r="N195" s="69">
        <v>35</v>
      </c>
      <c r="O195" s="61">
        <v>3000</v>
      </c>
      <c r="P195" s="62">
        <f>Table22452368910111213141516171819202122242345672345689101112[[#This Row],[PEMBULATAN]]*O195</f>
        <v>105000</v>
      </c>
    </row>
    <row r="196" spans="1:16" ht="27" customHeight="1" x14ac:dyDescent="0.2">
      <c r="A196" s="108"/>
      <c r="B196" s="72"/>
      <c r="C196" s="84" t="s">
        <v>1240</v>
      </c>
      <c r="D196" s="75" t="s">
        <v>53</v>
      </c>
      <c r="E196" s="13">
        <v>44433</v>
      </c>
      <c r="F196" s="73" t="s">
        <v>1313</v>
      </c>
      <c r="G196" s="13">
        <v>44440</v>
      </c>
      <c r="H196" s="74" t="s">
        <v>1314</v>
      </c>
      <c r="I196" s="15">
        <v>60</v>
      </c>
      <c r="J196" s="15">
        <v>49</v>
      </c>
      <c r="K196" s="15">
        <v>20</v>
      </c>
      <c r="L196" s="15">
        <v>7</v>
      </c>
      <c r="M196" s="79">
        <v>14.7</v>
      </c>
      <c r="N196" s="69">
        <v>15</v>
      </c>
      <c r="O196" s="61">
        <v>3000</v>
      </c>
      <c r="P196" s="62">
        <f>Table22452368910111213141516171819202122242345672345689101112[[#This Row],[PEMBULATAN]]*O196</f>
        <v>45000</v>
      </c>
    </row>
    <row r="197" spans="1:16" ht="27" customHeight="1" x14ac:dyDescent="0.2">
      <c r="A197" s="108"/>
      <c r="B197" s="72"/>
      <c r="C197" s="84" t="s">
        <v>1241</v>
      </c>
      <c r="D197" s="75" t="s">
        <v>53</v>
      </c>
      <c r="E197" s="13">
        <v>44433</v>
      </c>
      <c r="F197" s="73" t="s">
        <v>1313</v>
      </c>
      <c r="G197" s="13">
        <v>44440</v>
      </c>
      <c r="H197" s="74" t="s">
        <v>1314</v>
      </c>
      <c r="I197" s="15">
        <v>40</v>
      </c>
      <c r="J197" s="15">
        <v>35</v>
      </c>
      <c r="K197" s="15">
        <v>15</v>
      </c>
      <c r="L197" s="15">
        <v>1</v>
      </c>
      <c r="M197" s="79">
        <v>5.25</v>
      </c>
      <c r="N197" s="69">
        <v>5</v>
      </c>
      <c r="O197" s="61">
        <v>3000</v>
      </c>
      <c r="P197" s="62">
        <f>Table22452368910111213141516171819202122242345672345689101112[[#This Row],[PEMBULATAN]]*O197</f>
        <v>15000</v>
      </c>
    </row>
    <row r="198" spans="1:16" ht="27" customHeight="1" x14ac:dyDescent="0.2">
      <c r="A198" s="108"/>
      <c r="B198" s="72"/>
      <c r="C198" s="84" t="s">
        <v>1242</v>
      </c>
      <c r="D198" s="75" t="s">
        <v>53</v>
      </c>
      <c r="E198" s="13">
        <v>44433</v>
      </c>
      <c r="F198" s="73" t="s">
        <v>1313</v>
      </c>
      <c r="G198" s="13">
        <v>44440</v>
      </c>
      <c r="H198" s="74" t="s">
        <v>1314</v>
      </c>
      <c r="I198" s="15">
        <v>90</v>
      </c>
      <c r="J198" s="15">
        <v>50</v>
      </c>
      <c r="K198" s="15">
        <v>25</v>
      </c>
      <c r="L198" s="15">
        <v>19</v>
      </c>
      <c r="M198" s="79">
        <v>28.125</v>
      </c>
      <c r="N198" s="69">
        <v>28</v>
      </c>
      <c r="O198" s="61">
        <v>3000</v>
      </c>
      <c r="P198" s="62">
        <f>Table22452368910111213141516171819202122242345672345689101112[[#This Row],[PEMBULATAN]]*O198</f>
        <v>84000</v>
      </c>
    </row>
    <row r="199" spans="1:16" ht="27" customHeight="1" x14ac:dyDescent="0.2">
      <c r="A199" s="108"/>
      <c r="B199" s="72"/>
      <c r="C199" s="84" t="s">
        <v>1243</v>
      </c>
      <c r="D199" s="75" t="s">
        <v>53</v>
      </c>
      <c r="E199" s="13">
        <v>44433</v>
      </c>
      <c r="F199" s="73" t="s">
        <v>1313</v>
      </c>
      <c r="G199" s="13">
        <v>44440</v>
      </c>
      <c r="H199" s="74" t="s">
        <v>1314</v>
      </c>
      <c r="I199" s="15">
        <v>93</v>
      </c>
      <c r="J199" s="15">
        <v>50</v>
      </c>
      <c r="K199" s="15">
        <v>30</v>
      </c>
      <c r="L199" s="15">
        <v>14</v>
      </c>
      <c r="M199" s="79">
        <v>34.875</v>
      </c>
      <c r="N199" s="69">
        <v>35</v>
      </c>
      <c r="O199" s="61">
        <v>3000</v>
      </c>
      <c r="P199" s="62">
        <f>Table22452368910111213141516171819202122242345672345689101112[[#This Row],[PEMBULATAN]]*O199</f>
        <v>105000</v>
      </c>
    </row>
    <row r="200" spans="1:16" ht="27" customHeight="1" x14ac:dyDescent="0.2">
      <c r="A200" s="108"/>
      <c r="B200" s="72"/>
      <c r="C200" s="84" t="s">
        <v>1244</v>
      </c>
      <c r="D200" s="75" t="s">
        <v>53</v>
      </c>
      <c r="E200" s="13">
        <v>44433</v>
      </c>
      <c r="F200" s="73" t="s">
        <v>1313</v>
      </c>
      <c r="G200" s="13">
        <v>44440</v>
      </c>
      <c r="H200" s="74" t="s">
        <v>1314</v>
      </c>
      <c r="I200" s="15">
        <v>90</v>
      </c>
      <c r="J200" s="15">
        <v>52</v>
      </c>
      <c r="K200" s="15">
        <v>34</v>
      </c>
      <c r="L200" s="15">
        <v>13</v>
      </c>
      <c r="M200" s="79">
        <v>39.78</v>
      </c>
      <c r="N200" s="69">
        <v>40</v>
      </c>
      <c r="O200" s="61">
        <v>3000</v>
      </c>
      <c r="P200" s="62">
        <f>Table22452368910111213141516171819202122242345672345689101112[[#This Row],[PEMBULATAN]]*O200</f>
        <v>120000</v>
      </c>
    </row>
    <row r="201" spans="1:16" ht="27" customHeight="1" x14ac:dyDescent="0.2">
      <c r="A201" s="108"/>
      <c r="B201" s="72"/>
      <c r="C201" s="84" t="s">
        <v>1245</v>
      </c>
      <c r="D201" s="75" t="s">
        <v>53</v>
      </c>
      <c r="E201" s="13">
        <v>44433</v>
      </c>
      <c r="F201" s="73" t="s">
        <v>1313</v>
      </c>
      <c r="G201" s="13">
        <v>44440</v>
      </c>
      <c r="H201" s="74" t="s">
        <v>1314</v>
      </c>
      <c r="I201" s="15">
        <v>39</v>
      </c>
      <c r="J201" s="15">
        <v>42</v>
      </c>
      <c r="K201" s="15">
        <v>26</v>
      </c>
      <c r="L201" s="15">
        <v>2</v>
      </c>
      <c r="M201" s="79">
        <v>10.647</v>
      </c>
      <c r="N201" s="69">
        <v>11</v>
      </c>
      <c r="O201" s="61">
        <v>3000</v>
      </c>
      <c r="P201" s="62">
        <f>Table22452368910111213141516171819202122242345672345689101112[[#This Row],[PEMBULATAN]]*O201</f>
        <v>33000</v>
      </c>
    </row>
    <row r="202" spans="1:16" ht="27" customHeight="1" x14ac:dyDescent="0.2">
      <c r="A202" s="108"/>
      <c r="B202" s="72"/>
      <c r="C202" s="84" t="s">
        <v>1246</v>
      </c>
      <c r="D202" s="75" t="s">
        <v>53</v>
      </c>
      <c r="E202" s="13">
        <v>44433</v>
      </c>
      <c r="F202" s="73" t="s">
        <v>1313</v>
      </c>
      <c r="G202" s="13">
        <v>44440</v>
      </c>
      <c r="H202" s="74" t="s">
        <v>1314</v>
      </c>
      <c r="I202" s="15">
        <v>60</v>
      </c>
      <c r="J202" s="15">
        <v>40</v>
      </c>
      <c r="K202" s="15">
        <v>25</v>
      </c>
      <c r="L202" s="15">
        <v>2</v>
      </c>
      <c r="M202" s="79">
        <v>15</v>
      </c>
      <c r="N202" s="69">
        <v>15</v>
      </c>
      <c r="O202" s="61">
        <v>3000</v>
      </c>
      <c r="P202" s="62">
        <f>Table22452368910111213141516171819202122242345672345689101112[[#This Row],[PEMBULATAN]]*O202</f>
        <v>45000</v>
      </c>
    </row>
    <row r="203" spans="1:16" ht="27" customHeight="1" x14ac:dyDescent="0.2">
      <c r="A203" s="108"/>
      <c r="B203" s="72"/>
      <c r="C203" s="84" t="s">
        <v>1247</v>
      </c>
      <c r="D203" s="75" t="s">
        <v>53</v>
      </c>
      <c r="E203" s="13">
        <v>44433</v>
      </c>
      <c r="F203" s="73" t="s">
        <v>1313</v>
      </c>
      <c r="G203" s="13">
        <v>44440</v>
      </c>
      <c r="H203" s="74" t="s">
        <v>1314</v>
      </c>
      <c r="I203" s="15">
        <v>30</v>
      </c>
      <c r="J203" s="15">
        <v>26</v>
      </c>
      <c r="K203" s="15">
        <v>10</v>
      </c>
      <c r="L203" s="15">
        <v>1</v>
      </c>
      <c r="M203" s="79">
        <v>1.95</v>
      </c>
      <c r="N203" s="69">
        <v>2</v>
      </c>
      <c r="O203" s="61">
        <v>3000</v>
      </c>
      <c r="P203" s="62">
        <f>Table22452368910111213141516171819202122242345672345689101112[[#This Row],[PEMBULATAN]]*O203</f>
        <v>6000</v>
      </c>
    </row>
    <row r="204" spans="1:16" ht="27" customHeight="1" x14ac:dyDescent="0.2">
      <c r="A204" s="108"/>
      <c r="B204" s="72"/>
      <c r="C204" s="84" t="s">
        <v>1248</v>
      </c>
      <c r="D204" s="75" t="s">
        <v>53</v>
      </c>
      <c r="E204" s="13">
        <v>44433</v>
      </c>
      <c r="F204" s="73" t="s">
        <v>1313</v>
      </c>
      <c r="G204" s="13">
        <v>44440</v>
      </c>
      <c r="H204" s="74" t="s">
        <v>1314</v>
      </c>
      <c r="I204" s="15">
        <v>66</v>
      </c>
      <c r="J204" s="15">
        <v>12</v>
      </c>
      <c r="K204" s="15">
        <v>12</v>
      </c>
      <c r="L204" s="15">
        <v>2</v>
      </c>
      <c r="M204" s="79">
        <v>2.3759999999999999</v>
      </c>
      <c r="N204" s="69">
        <v>2</v>
      </c>
      <c r="O204" s="61">
        <v>3000</v>
      </c>
      <c r="P204" s="62">
        <f>Table22452368910111213141516171819202122242345672345689101112[[#This Row],[PEMBULATAN]]*O204</f>
        <v>6000</v>
      </c>
    </row>
    <row r="205" spans="1:16" ht="27" customHeight="1" x14ac:dyDescent="0.2">
      <c r="A205" s="108"/>
      <c r="B205" s="72"/>
      <c r="C205" s="84" t="s">
        <v>1249</v>
      </c>
      <c r="D205" s="75" t="s">
        <v>53</v>
      </c>
      <c r="E205" s="13">
        <v>44433</v>
      </c>
      <c r="F205" s="73" t="s">
        <v>1313</v>
      </c>
      <c r="G205" s="13">
        <v>44440</v>
      </c>
      <c r="H205" s="74" t="s">
        <v>1314</v>
      </c>
      <c r="I205" s="15">
        <v>80</v>
      </c>
      <c r="J205" s="15">
        <v>55</v>
      </c>
      <c r="K205" s="15">
        <v>25</v>
      </c>
      <c r="L205" s="15">
        <v>9</v>
      </c>
      <c r="M205" s="79">
        <v>27.5</v>
      </c>
      <c r="N205" s="69">
        <v>28</v>
      </c>
      <c r="O205" s="61">
        <v>3000</v>
      </c>
      <c r="P205" s="62">
        <f>Table22452368910111213141516171819202122242345672345689101112[[#This Row],[PEMBULATAN]]*O205</f>
        <v>84000</v>
      </c>
    </row>
    <row r="206" spans="1:16" ht="27" customHeight="1" x14ac:dyDescent="0.2">
      <c r="A206" s="108"/>
      <c r="B206" s="72"/>
      <c r="C206" s="84" t="s">
        <v>1250</v>
      </c>
      <c r="D206" s="75" t="s">
        <v>53</v>
      </c>
      <c r="E206" s="13">
        <v>44433</v>
      </c>
      <c r="F206" s="73" t="s">
        <v>1313</v>
      </c>
      <c r="G206" s="13">
        <v>44440</v>
      </c>
      <c r="H206" s="74" t="s">
        <v>1314</v>
      </c>
      <c r="I206" s="15">
        <v>59</v>
      </c>
      <c r="J206" s="15">
        <v>40</v>
      </c>
      <c r="K206" s="15">
        <v>85</v>
      </c>
      <c r="L206" s="15">
        <v>3</v>
      </c>
      <c r="M206" s="79">
        <v>50.15</v>
      </c>
      <c r="N206" s="69">
        <v>50</v>
      </c>
      <c r="O206" s="61">
        <v>3000</v>
      </c>
      <c r="P206" s="62">
        <f>Table22452368910111213141516171819202122242345672345689101112[[#This Row],[PEMBULATAN]]*O206</f>
        <v>150000</v>
      </c>
    </row>
    <row r="207" spans="1:16" ht="27" customHeight="1" x14ac:dyDescent="0.2">
      <c r="A207" s="108"/>
      <c r="B207" s="72"/>
      <c r="C207" s="84" t="s">
        <v>1251</v>
      </c>
      <c r="D207" s="75" t="s">
        <v>53</v>
      </c>
      <c r="E207" s="13">
        <v>44433</v>
      </c>
      <c r="F207" s="73" t="s">
        <v>1313</v>
      </c>
      <c r="G207" s="13">
        <v>44440</v>
      </c>
      <c r="H207" s="74" t="s">
        <v>1314</v>
      </c>
      <c r="I207" s="15">
        <v>89</v>
      </c>
      <c r="J207" s="15">
        <v>60</v>
      </c>
      <c r="K207" s="15">
        <v>23</v>
      </c>
      <c r="L207" s="15">
        <v>11</v>
      </c>
      <c r="M207" s="79">
        <v>30.704999999999998</v>
      </c>
      <c r="N207" s="69">
        <v>31</v>
      </c>
      <c r="O207" s="61">
        <v>3000</v>
      </c>
      <c r="P207" s="62">
        <f>Table22452368910111213141516171819202122242345672345689101112[[#This Row],[PEMBULATAN]]*O207</f>
        <v>93000</v>
      </c>
    </row>
    <row r="208" spans="1:16" ht="27" customHeight="1" x14ac:dyDescent="0.2">
      <c r="A208" s="108"/>
      <c r="B208" s="72"/>
      <c r="C208" s="84" t="s">
        <v>1252</v>
      </c>
      <c r="D208" s="75" t="s">
        <v>53</v>
      </c>
      <c r="E208" s="13">
        <v>44433</v>
      </c>
      <c r="F208" s="73" t="s">
        <v>1313</v>
      </c>
      <c r="G208" s="13">
        <v>44440</v>
      </c>
      <c r="H208" s="74" t="s">
        <v>1314</v>
      </c>
      <c r="I208" s="15">
        <v>90</v>
      </c>
      <c r="J208" s="15">
        <v>50</v>
      </c>
      <c r="K208" s="15">
        <v>25</v>
      </c>
      <c r="L208" s="15">
        <v>7</v>
      </c>
      <c r="M208" s="79">
        <v>28.125</v>
      </c>
      <c r="N208" s="69">
        <v>28</v>
      </c>
      <c r="O208" s="61">
        <v>3000</v>
      </c>
      <c r="P208" s="62">
        <f>Table22452368910111213141516171819202122242345672345689101112[[#This Row],[PEMBULATAN]]*O208</f>
        <v>84000</v>
      </c>
    </row>
    <row r="209" spans="1:16" ht="27" customHeight="1" x14ac:dyDescent="0.2">
      <c r="A209" s="108"/>
      <c r="B209" s="72"/>
      <c r="C209" s="84" t="s">
        <v>1253</v>
      </c>
      <c r="D209" s="75" t="s">
        <v>53</v>
      </c>
      <c r="E209" s="13">
        <v>44433</v>
      </c>
      <c r="F209" s="73" t="s">
        <v>1313</v>
      </c>
      <c r="G209" s="13">
        <v>44440</v>
      </c>
      <c r="H209" s="74" t="s">
        <v>1314</v>
      </c>
      <c r="I209" s="15">
        <v>60</v>
      </c>
      <c r="J209" s="15">
        <v>48</v>
      </c>
      <c r="K209" s="15">
        <v>16</v>
      </c>
      <c r="L209" s="15">
        <v>4</v>
      </c>
      <c r="M209" s="79">
        <v>11.52</v>
      </c>
      <c r="N209" s="69">
        <v>12</v>
      </c>
      <c r="O209" s="61">
        <v>3000</v>
      </c>
      <c r="P209" s="62">
        <f>Table22452368910111213141516171819202122242345672345689101112[[#This Row],[PEMBULATAN]]*O209</f>
        <v>36000</v>
      </c>
    </row>
    <row r="210" spans="1:16" ht="27" customHeight="1" x14ac:dyDescent="0.2">
      <c r="A210" s="108"/>
      <c r="B210" s="72"/>
      <c r="C210" s="84" t="s">
        <v>1254</v>
      </c>
      <c r="D210" s="75" t="s">
        <v>53</v>
      </c>
      <c r="E210" s="13">
        <v>44433</v>
      </c>
      <c r="F210" s="73" t="s">
        <v>1313</v>
      </c>
      <c r="G210" s="13">
        <v>44440</v>
      </c>
      <c r="H210" s="74" t="s">
        <v>1314</v>
      </c>
      <c r="I210" s="15">
        <v>25</v>
      </c>
      <c r="J210" s="15">
        <v>23</v>
      </c>
      <c r="K210" s="15">
        <v>15</v>
      </c>
      <c r="L210" s="15">
        <v>8</v>
      </c>
      <c r="M210" s="79">
        <v>2.15625</v>
      </c>
      <c r="N210" s="69">
        <v>8</v>
      </c>
      <c r="O210" s="61">
        <v>3000</v>
      </c>
      <c r="P210" s="62">
        <f>Table22452368910111213141516171819202122242345672345689101112[[#This Row],[PEMBULATAN]]*O210</f>
        <v>24000</v>
      </c>
    </row>
    <row r="211" spans="1:16" ht="27" customHeight="1" x14ac:dyDescent="0.2">
      <c r="A211" s="108"/>
      <c r="B211" s="72"/>
      <c r="C211" s="84" t="s">
        <v>1255</v>
      </c>
      <c r="D211" s="75" t="s">
        <v>53</v>
      </c>
      <c r="E211" s="13">
        <v>44433</v>
      </c>
      <c r="F211" s="73" t="s">
        <v>1313</v>
      </c>
      <c r="G211" s="13">
        <v>44440</v>
      </c>
      <c r="H211" s="74" t="s">
        <v>1314</v>
      </c>
      <c r="I211" s="15">
        <v>50</v>
      </c>
      <c r="J211" s="15">
        <v>35</v>
      </c>
      <c r="K211" s="15">
        <v>25</v>
      </c>
      <c r="L211" s="15">
        <v>10</v>
      </c>
      <c r="M211" s="79">
        <v>10.9375</v>
      </c>
      <c r="N211" s="69">
        <v>11</v>
      </c>
      <c r="O211" s="61">
        <v>3000</v>
      </c>
      <c r="P211" s="62">
        <f>Table22452368910111213141516171819202122242345672345689101112[[#This Row],[PEMBULATAN]]*O211</f>
        <v>33000</v>
      </c>
    </row>
    <row r="212" spans="1:16" ht="27" customHeight="1" x14ac:dyDescent="0.2">
      <c r="A212" s="108"/>
      <c r="B212" s="72"/>
      <c r="C212" s="84" t="s">
        <v>1256</v>
      </c>
      <c r="D212" s="75" t="s">
        <v>53</v>
      </c>
      <c r="E212" s="13">
        <v>44433</v>
      </c>
      <c r="F212" s="73" t="s">
        <v>1313</v>
      </c>
      <c r="G212" s="13">
        <v>44440</v>
      </c>
      <c r="H212" s="74" t="s">
        <v>1314</v>
      </c>
      <c r="I212" s="15">
        <v>100</v>
      </c>
      <c r="J212" s="15">
        <v>30</v>
      </c>
      <c r="K212" s="15">
        <v>22</v>
      </c>
      <c r="L212" s="15">
        <v>14</v>
      </c>
      <c r="M212" s="79">
        <v>16.5</v>
      </c>
      <c r="N212" s="69">
        <v>17</v>
      </c>
      <c r="O212" s="61">
        <v>3000</v>
      </c>
      <c r="P212" s="62">
        <f>Table22452368910111213141516171819202122242345672345689101112[[#This Row],[PEMBULATAN]]*O212</f>
        <v>51000</v>
      </c>
    </row>
    <row r="213" spans="1:16" ht="27" customHeight="1" x14ac:dyDescent="0.2">
      <c r="A213" s="108"/>
      <c r="B213" s="72"/>
      <c r="C213" s="84" t="s">
        <v>1257</v>
      </c>
      <c r="D213" s="75" t="s">
        <v>53</v>
      </c>
      <c r="E213" s="13">
        <v>44433</v>
      </c>
      <c r="F213" s="73" t="s">
        <v>1313</v>
      </c>
      <c r="G213" s="13">
        <v>44440</v>
      </c>
      <c r="H213" s="74" t="s">
        <v>1314</v>
      </c>
      <c r="I213" s="15">
        <v>40</v>
      </c>
      <c r="J213" s="15">
        <v>35</v>
      </c>
      <c r="K213" s="15">
        <v>23</v>
      </c>
      <c r="L213" s="15">
        <v>3</v>
      </c>
      <c r="M213" s="79">
        <v>8.0500000000000007</v>
      </c>
      <c r="N213" s="69">
        <v>8</v>
      </c>
      <c r="O213" s="61">
        <v>3000</v>
      </c>
      <c r="P213" s="62">
        <f>Table22452368910111213141516171819202122242345672345689101112[[#This Row],[PEMBULATAN]]*O213</f>
        <v>24000</v>
      </c>
    </row>
    <row r="214" spans="1:16" ht="27" customHeight="1" x14ac:dyDescent="0.2">
      <c r="A214" s="108"/>
      <c r="B214" s="72"/>
      <c r="C214" s="84" t="s">
        <v>1258</v>
      </c>
      <c r="D214" s="75" t="s">
        <v>53</v>
      </c>
      <c r="E214" s="13">
        <v>44433</v>
      </c>
      <c r="F214" s="73" t="s">
        <v>1313</v>
      </c>
      <c r="G214" s="13">
        <v>44440</v>
      </c>
      <c r="H214" s="74" t="s">
        <v>1314</v>
      </c>
      <c r="I214" s="15">
        <v>75</v>
      </c>
      <c r="J214" s="15">
        <v>45</v>
      </c>
      <c r="K214" s="15">
        <v>20</v>
      </c>
      <c r="L214" s="15">
        <v>10</v>
      </c>
      <c r="M214" s="79">
        <v>16.875</v>
      </c>
      <c r="N214" s="69">
        <v>17</v>
      </c>
      <c r="O214" s="61">
        <v>3000</v>
      </c>
      <c r="P214" s="62">
        <f>Table22452368910111213141516171819202122242345672345689101112[[#This Row],[PEMBULATAN]]*O214</f>
        <v>51000</v>
      </c>
    </row>
    <row r="215" spans="1:16" ht="27" customHeight="1" x14ac:dyDescent="0.2">
      <c r="A215" s="108"/>
      <c r="B215" s="72"/>
      <c r="C215" s="84" t="s">
        <v>1259</v>
      </c>
      <c r="D215" s="75" t="s">
        <v>53</v>
      </c>
      <c r="E215" s="13">
        <v>44433</v>
      </c>
      <c r="F215" s="73" t="s">
        <v>1313</v>
      </c>
      <c r="G215" s="13">
        <v>44440</v>
      </c>
      <c r="H215" s="74" t="s">
        <v>1314</v>
      </c>
      <c r="I215" s="15">
        <v>40</v>
      </c>
      <c r="J215" s="15">
        <v>30</v>
      </c>
      <c r="K215" s="15">
        <v>30</v>
      </c>
      <c r="L215" s="15">
        <v>7</v>
      </c>
      <c r="M215" s="79">
        <v>9</v>
      </c>
      <c r="N215" s="69">
        <v>9</v>
      </c>
      <c r="O215" s="61">
        <v>3000</v>
      </c>
      <c r="P215" s="62">
        <f>Table22452368910111213141516171819202122242345672345689101112[[#This Row],[PEMBULATAN]]*O215</f>
        <v>27000</v>
      </c>
    </row>
    <row r="216" spans="1:16" ht="27" customHeight="1" x14ac:dyDescent="0.2">
      <c r="A216" s="108"/>
      <c r="B216" s="72"/>
      <c r="C216" s="84" t="s">
        <v>1260</v>
      </c>
      <c r="D216" s="75" t="s">
        <v>53</v>
      </c>
      <c r="E216" s="13">
        <v>44433</v>
      </c>
      <c r="F216" s="73" t="s">
        <v>1313</v>
      </c>
      <c r="G216" s="13">
        <v>44440</v>
      </c>
      <c r="H216" s="74" t="s">
        <v>1314</v>
      </c>
      <c r="I216" s="15">
        <v>46</v>
      </c>
      <c r="J216" s="15">
        <v>35</v>
      </c>
      <c r="K216" s="15">
        <v>25</v>
      </c>
      <c r="L216" s="15">
        <v>9</v>
      </c>
      <c r="M216" s="79">
        <v>10.0625</v>
      </c>
      <c r="N216" s="69">
        <v>10</v>
      </c>
      <c r="O216" s="61">
        <v>3000</v>
      </c>
      <c r="P216" s="62">
        <f>Table22452368910111213141516171819202122242345672345689101112[[#This Row],[PEMBULATAN]]*O216</f>
        <v>30000</v>
      </c>
    </row>
    <row r="217" spans="1:16" ht="27" customHeight="1" x14ac:dyDescent="0.2">
      <c r="A217" s="108"/>
      <c r="B217" s="72"/>
      <c r="C217" s="84" t="s">
        <v>1261</v>
      </c>
      <c r="D217" s="75" t="s">
        <v>53</v>
      </c>
      <c r="E217" s="13">
        <v>44433</v>
      </c>
      <c r="F217" s="73" t="s">
        <v>1313</v>
      </c>
      <c r="G217" s="13">
        <v>44440</v>
      </c>
      <c r="H217" s="74" t="s">
        <v>1314</v>
      </c>
      <c r="I217" s="15">
        <v>95</v>
      </c>
      <c r="J217" s="15">
        <v>38</v>
      </c>
      <c r="K217" s="15">
        <v>30</v>
      </c>
      <c r="L217" s="15">
        <v>19</v>
      </c>
      <c r="M217" s="79">
        <v>27.074999999999999</v>
      </c>
      <c r="N217" s="69">
        <v>27</v>
      </c>
      <c r="O217" s="61">
        <v>3000</v>
      </c>
      <c r="P217" s="62">
        <f>Table22452368910111213141516171819202122242345672345689101112[[#This Row],[PEMBULATAN]]*O217</f>
        <v>81000</v>
      </c>
    </row>
    <row r="218" spans="1:16" ht="27" customHeight="1" x14ac:dyDescent="0.2">
      <c r="A218" s="108"/>
      <c r="B218" s="72"/>
      <c r="C218" s="84" t="s">
        <v>1262</v>
      </c>
      <c r="D218" s="75" t="s">
        <v>53</v>
      </c>
      <c r="E218" s="13">
        <v>44433</v>
      </c>
      <c r="F218" s="73" t="s">
        <v>1313</v>
      </c>
      <c r="G218" s="13">
        <v>44440</v>
      </c>
      <c r="H218" s="74" t="s">
        <v>1314</v>
      </c>
      <c r="I218" s="15">
        <v>34</v>
      </c>
      <c r="J218" s="15">
        <v>34</v>
      </c>
      <c r="K218" s="15">
        <v>72</v>
      </c>
      <c r="L218" s="15">
        <v>7</v>
      </c>
      <c r="M218" s="79">
        <v>20.808</v>
      </c>
      <c r="N218" s="69">
        <v>21</v>
      </c>
      <c r="O218" s="61">
        <v>3000</v>
      </c>
      <c r="P218" s="62">
        <f>Table22452368910111213141516171819202122242345672345689101112[[#This Row],[PEMBULATAN]]*O218</f>
        <v>63000</v>
      </c>
    </row>
    <row r="219" spans="1:16" ht="27" customHeight="1" x14ac:dyDescent="0.2">
      <c r="A219" s="108"/>
      <c r="B219" s="72"/>
      <c r="C219" s="84" t="s">
        <v>1263</v>
      </c>
      <c r="D219" s="75" t="s">
        <v>53</v>
      </c>
      <c r="E219" s="13">
        <v>44433</v>
      </c>
      <c r="F219" s="73" t="s">
        <v>1313</v>
      </c>
      <c r="G219" s="13">
        <v>44440</v>
      </c>
      <c r="H219" s="74" t="s">
        <v>1314</v>
      </c>
      <c r="I219" s="15">
        <v>130</v>
      </c>
      <c r="J219" s="15">
        <v>17</v>
      </c>
      <c r="K219" s="15">
        <v>20</v>
      </c>
      <c r="L219" s="15">
        <v>9</v>
      </c>
      <c r="M219" s="79">
        <v>11.05</v>
      </c>
      <c r="N219" s="69">
        <v>11</v>
      </c>
      <c r="O219" s="61">
        <v>3000</v>
      </c>
      <c r="P219" s="62">
        <f>Table22452368910111213141516171819202122242345672345689101112[[#This Row],[PEMBULATAN]]*O219</f>
        <v>33000</v>
      </c>
    </row>
    <row r="220" spans="1:16" ht="27" customHeight="1" x14ac:dyDescent="0.2">
      <c r="A220" s="108"/>
      <c r="B220" s="72"/>
      <c r="C220" s="84" t="s">
        <v>1264</v>
      </c>
      <c r="D220" s="75" t="s">
        <v>53</v>
      </c>
      <c r="E220" s="13">
        <v>44433</v>
      </c>
      <c r="F220" s="73" t="s">
        <v>1313</v>
      </c>
      <c r="G220" s="13">
        <v>44440</v>
      </c>
      <c r="H220" s="74" t="s">
        <v>1314</v>
      </c>
      <c r="I220" s="15">
        <v>64</v>
      </c>
      <c r="J220" s="15">
        <v>43</v>
      </c>
      <c r="K220" s="15">
        <v>10</v>
      </c>
      <c r="L220" s="15">
        <v>3</v>
      </c>
      <c r="M220" s="79">
        <v>6.88</v>
      </c>
      <c r="N220" s="69">
        <v>7</v>
      </c>
      <c r="O220" s="61">
        <v>3000</v>
      </c>
      <c r="P220" s="62">
        <f>Table22452368910111213141516171819202122242345672345689101112[[#This Row],[PEMBULATAN]]*O220</f>
        <v>21000</v>
      </c>
    </row>
    <row r="221" spans="1:16" ht="27" customHeight="1" x14ac:dyDescent="0.2">
      <c r="A221" s="108"/>
      <c r="B221" s="72"/>
      <c r="C221" s="84" t="s">
        <v>1265</v>
      </c>
      <c r="D221" s="75" t="s">
        <v>53</v>
      </c>
      <c r="E221" s="13">
        <v>44433</v>
      </c>
      <c r="F221" s="73" t="s">
        <v>1313</v>
      </c>
      <c r="G221" s="13">
        <v>44440</v>
      </c>
      <c r="H221" s="74" t="s">
        <v>1314</v>
      </c>
      <c r="I221" s="15">
        <v>60</v>
      </c>
      <c r="J221" s="15">
        <v>43</v>
      </c>
      <c r="K221" s="15">
        <v>13</v>
      </c>
      <c r="L221" s="15">
        <v>18</v>
      </c>
      <c r="M221" s="79">
        <v>8.3849999999999998</v>
      </c>
      <c r="N221" s="69">
        <v>18</v>
      </c>
      <c r="O221" s="61">
        <v>3000</v>
      </c>
      <c r="P221" s="62">
        <f>Table22452368910111213141516171819202122242345672345689101112[[#This Row],[PEMBULATAN]]*O221</f>
        <v>54000</v>
      </c>
    </row>
    <row r="222" spans="1:16" ht="27" customHeight="1" x14ac:dyDescent="0.2">
      <c r="A222" s="108"/>
      <c r="B222" s="72"/>
      <c r="C222" s="84" t="s">
        <v>1266</v>
      </c>
      <c r="D222" s="75" t="s">
        <v>53</v>
      </c>
      <c r="E222" s="13">
        <v>44433</v>
      </c>
      <c r="F222" s="73" t="s">
        <v>1313</v>
      </c>
      <c r="G222" s="13">
        <v>44440</v>
      </c>
      <c r="H222" s="74" t="s">
        <v>1314</v>
      </c>
      <c r="I222" s="15">
        <v>40</v>
      </c>
      <c r="J222" s="15">
        <v>27</v>
      </c>
      <c r="K222" s="15">
        <v>30</v>
      </c>
      <c r="L222" s="15">
        <v>7</v>
      </c>
      <c r="M222" s="79">
        <v>8.1</v>
      </c>
      <c r="N222" s="69">
        <v>8</v>
      </c>
      <c r="O222" s="61">
        <v>3000</v>
      </c>
      <c r="P222" s="62">
        <f>Table22452368910111213141516171819202122242345672345689101112[[#This Row],[PEMBULATAN]]*O222</f>
        <v>24000</v>
      </c>
    </row>
    <row r="223" spans="1:16" ht="27" customHeight="1" x14ac:dyDescent="0.2">
      <c r="A223" s="108"/>
      <c r="B223" s="72"/>
      <c r="C223" s="84" t="s">
        <v>1267</v>
      </c>
      <c r="D223" s="75" t="s">
        <v>53</v>
      </c>
      <c r="E223" s="13">
        <v>44433</v>
      </c>
      <c r="F223" s="73" t="s">
        <v>1313</v>
      </c>
      <c r="G223" s="13">
        <v>44440</v>
      </c>
      <c r="H223" s="74" t="s">
        <v>1314</v>
      </c>
      <c r="I223" s="15">
        <v>40</v>
      </c>
      <c r="J223" s="15">
        <v>27</v>
      </c>
      <c r="K223" s="15">
        <v>6</v>
      </c>
      <c r="L223" s="15">
        <v>1</v>
      </c>
      <c r="M223" s="79">
        <v>1.62</v>
      </c>
      <c r="N223" s="69">
        <v>2</v>
      </c>
      <c r="O223" s="61">
        <v>3000</v>
      </c>
      <c r="P223" s="62">
        <f>Table22452368910111213141516171819202122242345672345689101112[[#This Row],[PEMBULATAN]]*O223</f>
        <v>6000</v>
      </c>
    </row>
    <row r="224" spans="1:16" ht="27" customHeight="1" x14ac:dyDescent="0.2">
      <c r="A224" s="108"/>
      <c r="B224" s="72"/>
      <c r="C224" s="84" t="s">
        <v>1268</v>
      </c>
      <c r="D224" s="75" t="s">
        <v>53</v>
      </c>
      <c r="E224" s="13">
        <v>44433</v>
      </c>
      <c r="F224" s="73" t="s">
        <v>1313</v>
      </c>
      <c r="G224" s="13">
        <v>44440</v>
      </c>
      <c r="H224" s="74" t="s">
        <v>1314</v>
      </c>
      <c r="I224" s="15">
        <v>104</v>
      </c>
      <c r="J224" s="15">
        <v>88</v>
      </c>
      <c r="K224" s="15">
        <v>3</v>
      </c>
      <c r="L224" s="15">
        <v>2</v>
      </c>
      <c r="M224" s="79">
        <v>6.8639999999999999</v>
      </c>
      <c r="N224" s="69">
        <v>7</v>
      </c>
      <c r="O224" s="61">
        <v>3000</v>
      </c>
      <c r="P224" s="62">
        <f>Table22452368910111213141516171819202122242345672345689101112[[#This Row],[PEMBULATAN]]*O224</f>
        <v>21000</v>
      </c>
    </row>
    <row r="225" spans="1:16" ht="27" customHeight="1" x14ac:dyDescent="0.2">
      <c r="A225" s="108"/>
      <c r="B225" s="72"/>
      <c r="C225" s="84" t="s">
        <v>1269</v>
      </c>
      <c r="D225" s="75" t="s">
        <v>53</v>
      </c>
      <c r="E225" s="13">
        <v>44433</v>
      </c>
      <c r="F225" s="73" t="s">
        <v>1313</v>
      </c>
      <c r="G225" s="13">
        <v>44440</v>
      </c>
      <c r="H225" s="74" t="s">
        <v>1314</v>
      </c>
      <c r="I225" s="15">
        <v>103</v>
      </c>
      <c r="J225" s="15">
        <v>5</v>
      </c>
      <c r="K225" s="15">
        <v>5</v>
      </c>
      <c r="L225" s="15">
        <v>1</v>
      </c>
      <c r="M225" s="79">
        <v>0.64375000000000004</v>
      </c>
      <c r="N225" s="69">
        <v>1</v>
      </c>
      <c r="O225" s="61">
        <v>3000</v>
      </c>
      <c r="P225" s="62">
        <f>Table22452368910111213141516171819202122242345672345689101112[[#This Row],[PEMBULATAN]]*O225</f>
        <v>3000</v>
      </c>
    </row>
    <row r="226" spans="1:16" ht="27" customHeight="1" x14ac:dyDescent="0.2">
      <c r="A226" s="108"/>
      <c r="B226" s="72"/>
      <c r="C226" s="84" t="s">
        <v>1270</v>
      </c>
      <c r="D226" s="75" t="s">
        <v>53</v>
      </c>
      <c r="E226" s="13">
        <v>44433</v>
      </c>
      <c r="F226" s="73" t="s">
        <v>1313</v>
      </c>
      <c r="G226" s="13">
        <v>44440</v>
      </c>
      <c r="H226" s="74" t="s">
        <v>1314</v>
      </c>
      <c r="I226" s="15">
        <v>93</v>
      </c>
      <c r="J226" s="15">
        <v>5</v>
      </c>
      <c r="K226" s="15">
        <v>5</v>
      </c>
      <c r="L226" s="15">
        <v>1</v>
      </c>
      <c r="M226" s="79">
        <v>0.58125000000000004</v>
      </c>
      <c r="N226" s="69">
        <v>1</v>
      </c>
      <c r="O226" s="61">
        <v>3000</v>
      </c>
      <c r="P226" s="62">
        <f>Table22452368910111213141516171819202122242345672345689101112[[#This Row],[PEMBULATAN]]*O226</f>
        <v>3000</v>
      </c>
    </row>
    <row r="227" spans="1:16" ht="27" customHeight="1" x14ac:dyDescent="0.2">
      <c r="A227" s="108"/>
      <c r="B227" s="72"/>
      <c r="C227" s="84" t="s">
        <v>1271</v>
      </c>
      <c r="D227" s="75" t="s">
        <v>53</v>
      </c>
      <c r="E227" s="13">
        <v>44433</v>
      </c>
      <c r="F227" s="73" t="s">
        <v>1313</v>
      </c>
      <c r="G227" s="13">
        <v>44440</v>
      </c>
      <c r="H227" s="74" t="s">
        <v>1314</v>
      </c>
      <c r="I227" s="15">
        <v>70</v>
      </c>
      <c r="J227" s="15">
        <v>20</v>
      </c>
      <c r="K227" s="15">
        <v>20</v>
      </c>
      <c r="L227" s="15">
        <v>1</v>
      </c>
      <c r="M227" s="79">
        <v>7</v>
      </c>
      <c r="N227" s="69">
        <v>7</v>
      </c>
      <c r="O227" s="61">
        <v>3000</v>
      </c>
      <c r="P227" s="62">
        <f>Table22452368910111213141516171819202122242345672345689101112[[#This Row],[PEMBULATAN]]*O227</f>
        <v>21000</v>
      </c>
    </row>
    <row r="228" spans="1:16" ht="27" customHeight="1" x14ac:dyDescent="0.2">
      <c r="A228" s="108"/>
      <c r="B228" s="72"/>
      <c r="C228" s="84" t="s">
        <v>1272</v>
      </c>
      <c r="D228" s="75" t="s">
        <v>53</v>
      </c>
      <c r="E228" s="13">
        <v>44433</v>
      </c>
      <c r="F228" s="73" t="s">
        <v>1313</v>
      </c>
      <c r="G228" s="13">
        <v>44440</v>
      </c>
      <c r="H228" s="74" t="s">
        <v>1314</v>
      </c>
      <c r="I228" s="15">
        <v>40</v>
      </c>
      <c r="J228" s="15">
        <v>36</v>
      </c>
      <c r="K228" s="15">
        <v>20</v>
      </c>
      <c r="L228" s="15">
        <v>6</v>
      </c>
      <c r="M228" s="79">
        <v>7.2</v>
      </c>
      <c r="N228" s="69">
        <v>7</v>
      </c>
      <c r="O228" s="61">
        <v>3000</v>
      </c>
      <c r="P228" s="62">
        <f>Table22452368910111213141516171819202122242345672345689101112[[#This Row],[PEMBULATAN]]*O228</f>
        <v>21000</v>
      </c>
    </row>
    <row r="229" spans="1:16" ht="27" customHeight="1" x14ac:dyDescent="0.2">
      <c r="A229" s="108"/>
      <c r="B229" s="72"/>
      <c r="C229" s="84" t="s">
        <v>1273</v>
      </c>
      <c r="D229" s="75" t="s">
        <v>53</v>
      </c>
      <c r="E229" s="13">
        <v>44433</v>
      </c>
      <c r="F229" s="73" t="s">
        <v>1313</v>
      </c>
      <c r="G229" s="13">
        <v>44440</v>
      </c>
      <c r="H229" s="74" t="s">
        <v>1314</v>
      </c>
      <c r="I229" s="15">
        <v>123</v>
      </c>
      <c r="J229" s="15">
        <v>9</v>
      </c>
      <c r="K229" s="15">
        <v>9</v>
      </c>
      <c r="L229" s="15">
        <v>2</v>
      </c>
      <c r="M229" s="79">
        <v>2.4907499999999998</v>
      </c>
      <c r="N229" s="69">
        <v>2</v>
      </c>
      <c r="O229" s="61">
        <v>3000</v>
      </c>
      <c r="P229" s="62">
        <f>Table22452368910111213141516171819202122242345672345689101112[[#This Row],[PEMBULATAN]]*O229</f>
        <v>6000</v>
      </c>
    </row>
    <row r="230" spans="1:16" ht="27" customHeight="1" x14ac:dyDescent="0.2">
      <c r="A230" s="108"/>
      <c r="B230" s="72"/>
      <c r="C230" s="84" t="s">
        <v>1274</v>
      </c>
      <c r="D230" s="75" t="s">
        <v>53</v>
      </c>
      <c r="E230" s="13">
        <v>44433</v>
      </c>
      <c r="F230" s="73" t="s">
        <v>1313</v>
      </c>
      <c r="G230" s="13">
        <v>44440</v>
      </c>
      <c r="H230" s="74" t="s">
        <v>1314</v>
      </c>
      <c r="I230" s="15">
        <v>43</v>
      </c>
      <c r="J230" s="15">
        <v>36</v>
      </c>
      <c r="K230" s="15">
        <v>27</v>
      </c>
      <c r="L230" s="15">
        <v>6</v>
      </c>
      <c r="M230" s="79">
        <v>10.449</v>
      </c>
      <c r="N230" s="69">
        <v>10</v>
      </c>
      <c r="O230" s="61">
        <v>3000</v>
      </c>
      <c r="P230" s="62">
        <f>Table22452368910111213141516171819202122242345672345689101112[[#This Row],[PEMBULATAN]]*O230</f>
        <v>30000</v>
      </c>
    </row>
    <row r="231" spans="1:16" ht="27" customHeight="1" x14ac:dyDescent="0.2">
      <c r="A231" s="108"/>
      <c r="B231" s="72"/>
      <c r="C231" s="84" t="s">
        <v>1275</v>
      </c>
      <c r="D231" s="75" t="s">
        <v>53</v>
      </c>
      <c r="E231" s="13">
        <v>44433</v>
      </c>
      <c r="F231" s="73" t="s">
        <v>1313</v>
      </c>
      <c r="G231" s="13">
        <v>44440</v>
      </c>
      <c r="H231" s="74" t="s">
        <v>1314</v>
      </c>
      <c r="I231" s="15">
        <v>102</v>
      </c>
      <c r="J231" s="15">
        <v>13</v>
      </c>
      <c r="K231" s="15">
        <v>13</v>
      </c>
      <c r="L231" s="15">
        <v>2</v>
      </c>
      <c r="M231" s="79">
        <v>4.3094999999999999</v>
      </c>
      <c r="N231" s="69">
        <v>4</v>
      </c>
      <c r="O231" s="61">
        <v>3000</v>
      </c>
      <c r="P231" s="62">
        <f>Table22452368910111213141516171819202122242345672345689101112[[#This Row],[PEMBULATAN]]*O231</f>
        <v>12000</v>
      </c>
    </row>
    <row r="232" spans="1:16" ht="27" customHeight="1" x14ac:dyDescent="0.2">
      <c r="A232" s="108"/>
      <c r="B232" s="72"/>
      <c r="C232" s="84" t="s">
        <v>1276</v>
      </c>
      <c r="D232" s="75" t="s">
        <v>53</v>
      </c>
      <c r="E232" s="13">
        <v>44433</v>
      </c>
      <c r="F232" s="73" t="s">
        <v>1313</v>
      </c>
      <c r="G232" s="13">
        <v>44440</v>
      </c>
      <c r="H232" s="74" t="s">
        <v>1314</v>
      </c>
      <c r="I232" s="15">
        <v>63</v>
      </c>
      <c r="J232" s="15">
        <v>34</v>
      </c>
      <c r="K232" s="15">
        <v>25</v>
      </c>
      <c r="L232" s="15">
        <v>2</v>
      </c>
      <c r="M232" s="79">
        <v>13.387499999999999</v>
      </c>
      <c r="N232" s="69">
        <v>13</v>
      </c>
      <c r="O232" s="61">
        <v>3000</v>
      </c>
      <c r="P232" s="62">
        <f>Table22452368910111213141516171819202122242345672345689101112[[#This Row],[PEMBULATAN]]*O232</f>
        <v>39000</v>
      </c>
    </row>
    <row r="233" spans="1:16" ht="27" customHeight="1" x14ac:dyDescent="0.2">
      <c r="A233" s="108"/>
      <c r="B233" s="72"/>
      <c r="C233" s="84" t="s">
        <v>1277</v>
      </c>
      <c r="D233" s="75" t="s">
        <v>53</v>
      </c>
      <c r="E233" s="13">
        <v>44433</v>
      </c>
      <c r="F233" s="73" t="s">
        <v>1313</v>
      </c>
      <c r="G233" s="13">
        <v>44440</v>
      </c>
      <c r="H233" s="74" t="s">
        <v>1314</v>
      </c>
      <c r="I233" s="15">
        <v>75</v>
      </c>
      <c r="J233" s="15">
        <v>55</v>
      </c>
      <c r="K233" s="15">
        <v>6</v>
      </c>
      <c r="L233" s="15">
        <v>1</v>
      </c>
      <c r="M233" s="79">
        <v>6.1875</v>
      </c>
      <c r="N233" s="69">
        <v>6</v>
      </c>
      <c r="O233" s="61">
        <v>3000</v>
      </c>
      <c r="P233" s="62">
        <f>Table22452368910111213141516171819202122242345672345689101112[[#This Row],[PEMBULATAN]]*O233</f>
        <v>18000</v>
      </c>
    </row>
    <row r="234" spans="1:16" ht="27" customHeight="1" x14ac:dyDescent="0.2">
      <c r="A234" s="108"/>
      <c r="B234" s="72"/>
      <c r="C234" s="84" t="s">
        <v>1278</v>
      </c>
      <c r="D234" s="75" t="s">
        <v>53</v>
      </c>
      <c r="E234" s="13">
        <v>44433</v>
      </c>
      <c r="F234" s="73" t="s">
        <v>1313</v>
      </c>
      <c r="G234" s="13">
        <v>44440</v>
      </c>
      <c r="H234" s="74" t="s">
        <v>1314</v>
      </c>
      <c r="I234" s="15">
        <v>46</v>
      </c>
      <c r="J234" s="15">
        <v>46</v>
      </c>
      <c r="K234" s="15">
        <v>28</v>
      </c>
      <c r="L234" s="15">
        <v>2</v>
      </c>
      <c r="M234" s="79">
        <v>14.811999999999999</v>
      </c>
      <c r="N234" s="69">
        <v>15</v>
      </c>
      <c r="O234" s="61">
        <v>3000</v>
      </c>
      <c r="P234" s="62">
        <f>Table22452368910111213141516171819202122242345672345689101112[[#This Row],[PEMBULATAN]]*O234</f>
        <v>45000</v>
      </c>
    </row>
    <row r="235" spans="1:16" ht="27" customHeight="1" x14ac:dyDescent="0.2">
      <c r="A235" s="108"/>
      <c r="B235" s="72"/>
      <c r="C235" s="84" t="s">
        <v>1279</v>
      </c>
      <c r="D235" s="75" t="s">
        <v>53</v>
      </c>
      <c r="E235" s="13">
        <v>44433</v>
      </c>
      <c r="F235" s="73" t="s">
        <v>1313</v>
      </c>
      <c r="G235" s="13">
        <v>44440</v>
      </c>
      <c r="H235" s="74" t="s">
        <v>1314</v>
      </c>
      <c r="I235" s="15">
        <v>55</v>
      </c>
      <c r="J235" s="15">
        <v>49</v>
      </c>
      <c r="K235" s="15">
        <v>23</v>
      </c>
      <c r="L235" s="15">
        <v>18</v>
      </c>
      <c r="M235" s="79">
        <v>15.49625</v>
      </c>
      <c r="N235" s="69">
        <v>18</v>
      </c>
      <c r="O235" s="61">
        <v>3000</v>
      </c>
      <c r="P235" s="62">
        <f>Table22452368910111213141516171819202122242345672345689101112[[#This Row],[PEMBULATAN]]*O235</f>
        <v>54000</v>
      </c>
    </row>
    <row r="236" spans="1:16" ht="27" customHeight="1" x14ac:dyDescent="0.2">
      <c r="A236" s="108"/>
      <c r="B236" s="72"/>
      <c r="C236" s="84" t="s">
        <v>1280</v>
      </c>
      <c r="D236" s="75" t="s">
        <v>53</v>
      </c>
      <c r="E236" s="13">
        <v>44433</v>
      </c>
      <c r="F236" s="73" t="s">
        <v>1313</v>
      </c>
      <c r="G236" s="13">
        <v>44440</v>
      </c>
      <c r="H236" s="74" t="s">
        <v>1314</v>
      </c>
      <c r="I236" s="15">
        <v>60</v>
      </c>
      <c r="J236" s="15">
        <v>50</v>
      </c>
      <c r="K236" s="15">
        <v>20</v>
      </c>
      <c r="L236" s="15">
        <v>7</v>
      </c>
      <c r="M236" s="79">
        <v>15</v>
      </c>
      <c r="N236" s="69">
        <v>15</v>
      </c>
      <c r="O236" s="61">
        <v>3000</v>
      </c>
      <c r="P236" s="62">
        <f>Table22452368910111213141516171819202122242345672345689101112[[#This Row],[PEMBULATAN]]*O236</f>
        <v>45000</v>
      </c>
    </row>
    <row r="237" spans="1:16" ht="27" customHeight="1" x14ac:dyDescent="0.2">
      <c r="A237" s="108"/>
      <c r="B237" s="72"/>
      <c r="C237" s="84" t="s">
        <v>1281</v>
      </c>
      <c r="D237" s="75" t="s">
        <v>53</v>
      </c>
      <c r="E237" s="13">
        <v>44433</v>
      </c>
      <c r="F237" s="73" t="s">
        <v>1313</v>
      </c>
      <c r="G237" s="13">
        <v>44440</v>
      </c>
      <c r="H237" s="74" t="s">
        <v>1314</v>
      </c>
      <c r="I237" s="15">
        <v>90</v>
      </c>
      <c r="J237" s="15">
        <v>60</v>
      </c>
      <c r="K237" s="15">
        <v>27</v>
      </c>
      <c r="L237" s="15">
        <v>17</v>
      </c>
      <c r="M237" s="79">
        <v>36.450000000000003</v>
      </c>
      <c r="N237" s="69">
        <v>36</v>
      </c>
      <c r="O237" s="61">
        <v>3000</v>
      </c>
      <c r="P237" s="62">
        <f>Table22452368910111213141516171819202122242345672345689101112[[#This Row],[PEMBULATAN]]*O237</f>
        <v>108000</v>
      </c>
    </row>
    <row r="238" spans="1:16" ht="27" customHeight="1" x14ac:dyDescent="0.2">
      <c r="A238" s="108"/>
      <c r="B238" s="72"/>
      <c r="C238" s="84" t="s">
        <v>1282</v>
      </c>
      <c r="D238" s="75" t="s">
        <v>53</v>
      </c>
      <c r="E238" s="13">
        <v>44433</v>
      </c>
      <c r="F238" s="73" t="s">
        <v>1313</v>
      </c>
      <c r="G238" s="13">
        <v>44440</v>
      </c>
      <c r="H238" s="74" t="s">
        <v>1314</v>
      </c>
      <c r="I238" s="15">
        <v>73</v>
      </c>
      <c r="J238" s="15">
        <v>43</v>
      </c>
      <c r="K238" s="15">
        <v>17</v>
      </c>
      <c r="L238" s="15">
        <v>10</v>
      </c>
      <c r="M238" s="79">
        <v>13.34075</v>
      </c>
      <c r="N238" s="69">
        <v>13</v>
      </c>
      <c r="O238" s="61">
        <v>3000</v>
      </c>
      <c r="P238" s="62">
        <f>Table22452368910111213141516171819202122242345672345689101112[[#This Row],[PEMBULATAN]]*O238</f>
        <v>39000</v>
      </c>
    </row>
    <row r="239" spans="1:16" ht="27" customHeight="1" x14ac:dyDescent="0.2">
      <c r="A239" s="108"/>
      <c r="B239" s="72"/>
      <c r="C239" s="84" t="s">
        <v>1283</v>
      </c>
      <c r="D239" s="75" t="s">
        <v>53</v>
      </c>
      <c r="E239" s="13">
        <v>44433</v>
      </c>
      <c r="F239" s="73" t="s">
        <v>1313</v>
      </c>
      <c r="G239" s="13">
        <v>44440</v>
      </c>
      <c r="H239" s="74" t="s">
        <v>1314</v>
      </c>
      <c r="I239" s="15">
        <v>60</v>
      </c>
      <c r="J239" s="15">
        <v>40</v>
      </c>
      <c r="K239" s="15">
        <v>15</v>
      </c>
      <c r="L239" s="15">
        <v>7</v>
      </c>
      <c r="M239" s="79">
        <v>9</v>
      </c>
      <c r="N239" s="69">
        <v>9</v>
      </c>
      <c r="O239" s="61">
        <v>3000</v>
      </c>
      <c r="P239" s="62">
        <f>Table22452368910111213141516171819202122242345672345689101112[[#This Row],[PEMBULATAN]]*O239</f>
        <v>27000</v>
      </c>
    </row>
    <row r="240" spans="1:16" ht="27" customHeight="1" x14ac:dyDescent="0.2">
      <c r="A240" s="108"/>
      <c r="B240" s="72"/>
      <c r="C240" s="84" t="s">
        <v>1284</v>
      </c>
      <c r="D240" s="75" t="s">
        <v>53</v>
      </c>
      <c r="E240" s="13">
        <v>44433</v>
      </c>
      <c r="F240" s="73" t="s">
        <v>1313</v>
      </c>
      <c r="G240" s="13">
        <v>44440</v>
      </c>
      <c r="H240" s="74" t="s">
        <v>1314</v>
      </c>
      <c r="I240" s="15">
        <v>62</v>
      </c>
      <c r="J240" s="15">
        <v>55</v>
      </c>
      <c r="K240" s="15">
        <v>24</v>
      </c>
      <c r="L240" s="15">
        <v>12</v>
      </c>
      <c r="M240" s="79">
        <v>20.46</v>
      </c>
      <c r="N240" s="69">
        <v>20</v>
      </c>
      <c r="O240" s="61">
        <v>3000</v>
      </c>
      <c r="P240" s="62">
        <f>Table22452368910111213141516171819202122242345672345689101112[[#This Row],[PEMBULATAN]]*O240</f>
        <v>60000</v>
      </c>
    </row>
    <row r="241" spans="1:16" ht="27" customHeight="1" x14ac:dyDescent="0.2">
      <c r="A241" s="108"/>
      <c r="B241" s="72"/>
      <c r="C241" s="84" t="s">
        <v>1285</v>
      </c>
      <c r="D241" s="75" t="s">
        <v>53</v>
      </c>
      <c r="E241" s="13">
        <v>44433</v>
      </c>
      <c r="F241" s="73" t="s">
        <v>1313</v>
      </c>
      <c r="G241" s="13">
        <v>44440</v>
      </c>
      <c r="H241" s="74" t="s">
        <v>1314</v>
      </c>
      <c r="I241" s="15">
        <v>100</v>
      </c>
      <c r="J241" s="15">
        <v>50</v>
      </c>
      <c r="K241" s="15">
        <v>36</v>
      </c>
      <c r="L241" s="15">
        <v>38</v>
      </c>
      <c r="M241" s="79">
        <v>45</v>
      </c>
      <c r="N241" s="69">
        <v>45</v>
      </c>
      <c r="O241" s="61">
        <v>3000</v>
      </c>
      <c r="P241" s="62">
        <f>Table22452368910111213141516171819202122242345672345689101112[[#This Row],[PEMBULATAN]]*O241</f>
        <v>135000</v>
      </c>
    </row>
    <row r="242" spans="1:16" ht="27" customHeight="1" x14ac:dyDescent="0.2">
      <c r="A242" s="108"/>
      <c r="B242" s="72"/>
      <c r="C242" s="84" t="s">
        <v>1286</v>
      </c>
      <c r="D242" s="75" t="s">
        <v>53</v>
      </c>
      <c r="E242" s="13">
        <v>44433</v>
      </c>
      <c r="F242" s="73" t="s">
        <v>1313</v>
      </c>
      <c r="G242" s="13">
        <v>44440</v>
      </c>
      <c r="H242" s="74" t="s">
        <v>1314</v>
      </c>
      <c r="I242" s="15">
        <v>90</v>
      </c>
      <c r="J242" s="15">
        <v>45</v>
      </c>
      <c r="K242" s="15">
        <v>25</v>
      </c>
      <c r="L242" s="15">
        <v>8</v>
      </c>
      <c r="M242" s="79">
        <v>25.3125</v>
      </c>
      <c r="N242" s="69">
        <v>25</v>
      </c>
      <c r="O242" s="61">
        <v>3000</v>
      </c>
      <c r="P242" s="62">
        <f>Table22452368910111213141516171819202122242345672345689101112[[#This Row],[PEMBULATAN]]*O242</f>
        <v>75000</v>
      </c>
    </row>
    <row r="243" spans="1:16" ht="27" customHeight="1" x14ac:dyDescent="0.2">
      <c r="A243" s="108"/>
      <c r="B243" s="72"/>
      <c r="C243" s="84" t="s">
        <v>1287</v>
      </c>
      <c r="D243" s="75" t="s">
        <v>53</v>
      </c>
      <c r="E243" s="13">
        <v>44433</v>
      </c>
      <c r="F243" s="73" t="s">
        <v>1313</v>
      </c>
      <c r="G243" s="13">
        <v>44440</v>
      </c>
      <c r="H243" s="74" t="s">
        <v>1314</v>
      </c>
      <c r="I243" s="15">
        <v>110</v>
      </c>
      <c r="J243" s="15">
        <v>23</v>
      </c>
      <c r="K243" s="15">
        <v>6</v>
      </c>
      <c r="L243" s="15">
        <v>4</v>
      </c>
      <c r="M243" s="79">
        <v>3.7949999999999999</v>
      </c>
      <c r="N243" s="69">
        <v>4</v>
      </c>
      <c r="O243" s="61">
        <v>3000</v>
      </c>
      <c r="P243" s="62">
        <f>Table22452368910111213141516171819202122242345672345689101112[[#This Row],[PEMBULATAN]]*O243</f>
        <v>12000</v>
      </c>
    </row>
    <row r="244" spans="1:16" ht="27" customHeight="1" x14ac:dyDescent="0.2">
      <c r="A244" s="108"/>
      <c r="B244" s="72"/>
      <c r="C244" s="84" t="s">
        <v>1288</v>
      </c>
      <c r="D244" s="75" t="s">
        <v>53</v>
      </c>
      <c r="E244" s="13">
        <v>44433</v>
      </c>
      <c r="F244" s="73" t="s">
        <v>1313</v>
      </c>
      <c r="G244" s="13">
        <v>44440</v>
      </c>
      <c r="H244" s="74" t="s">
        <v>1314</v>
      </c>
      <c r="I244" s="15">
        <v>85</v>
      </c>
      <c r="J244" s="15">
        <v>63</v>
      </c>
      <c r="K244" s="15">
        <v>32</v>
      </c>
      <c r="L244" s="15">
        <v>19</v>
      </c>
      <c r="M244" s="79">
        <v>42.84</v>
      </c>
      <c r="N244" s="69">
        <v>43</v>
      </c>
      <c r="O244" s="61">
        <v>3000</v>
      </c>
      <c r="P244" s="62">
        <f>Table22452368910111213141516171819202122242345672345689101112[[#This Row],[PEMBULATAN]]*O244</f>
        <v>129000</v>
      </c>
    </row>
    <row r="245" spans="1:16" ht="27" customHeight="1" x14ac:dyDescent="0.2">
      <c r="A245" s="108"/>
      <c r="B245" s="72"/>
      <c r="C245" s="84" t="s">
        <v>1289</v>
      </c>
      <c r="D245" s="75" t="s">
        <v>53</v>
      </c>
      <c r="E245" s="13">
        <v>44433</v>
      </c>
      <c r="F245" s="73" t="s">
        <v>1313</v>
      </c>
      <c r="G245" s="13">
        <v>44440</v>
      </c>
      <c r="H245" s="74" t="s">
        <v>1314</v>
      </c>
      <c r="I245" s="15">
        <v>90</v>
      </c>
      <c r="J245" s="15">
        <v>55</v>
      </c>
      <c r="K245" s="15">
        <v>33</v>
      </c>
      <c r="L245" s="15">
        <v>12</v>
      </c>
      <c r="M245" s="79">
        <v>40.837499999999999</v>
      </c>
      <c r="N245" s="69">
        <v>41</v>
      </c>
      <c r="O245" s="61">
        <v>3000</v>
      </c>
      <c r="P245" s="62">
        <f>Table22452368910111213141516171819202122242345672345689101112[[#This Row],[PEMBULATAN]]*O245</f>
        <v>123000</v>
      </c>
    </row>
    <row r="246" spans="1:16" ht="27" customHeight="1" x14ac:dyDescent="0.2">
      <c r="A246" s="108"/>
      <c r="B246" s="72"/>
      <c r="C246" s="84" t="s">
        <v>1290</v>
      </c>
      <c r="D246" s="75" t="s">
        <v>53</v>
      </c>
      <c r="E246" s="13">
        <v>44433</v>
      </c>
      <c r="F246" s="73" t="s">
        <v>1313</v>
      </c>
      <c r="G246" s="13">
        <v>44440</v>
      </c>
      <c r="H246" s="74" t="s">
        <v>1314</v>
      </c>
      <c r="I246" s="15">
        <v>80</v>
      </c>
      <c r="J246" s="15">
        <v>50</v>
      </c>
      <c r="K246" s="15">
        <v>35</v>
      </c>
      <c r="L246" s="15">
        <v>21</v>
      </c>
      <c r="M246" s="79">
        <v>35</v>
      </c>
      <c r="N246" s="69">
        <v>35</v>
      </c>
      <c r="O246" s="61">
        <v>3000</v>
      </c>
      <c r="P246" s="62">
        <f>Table22452368910111213141516171819202122242345672345689101112[[#This Row],[PEMBULATAN]]*O246</f>
        <v>105000</v>
      </c>
    </row>
    <row r="247" spans="1:16" ht="27" customHeight="1" x14ac:dyDescent="0.2">
      <c r="A247" s="108"/>
      <c r="B247" s="72"/>
      <c r="C247" s="70" t="s">
        <v>1291</v>
      </c>
      <c r="D247" s="75" t="s">
        <v>53</v>
      </c>
      <c r="E247" s="13">
        <v>44433</v>
      </c>
      <c r="F247" s="73" t="s">
        <v>1313</v>
      </c>
      <c r="G247" s="13">
        <v>44440</v>
      </c>
      <c r="H247" s="74" t="s">
        <v>1314</v>
      </c>
      <c r="I247" s="15">
        <v>94</v>
      </c>
      <c r="J247" s="15">
        <v>60</v>
      </c>
      <c r="K247" s="15">
        <v>27</v>
      </c>
      <c r="L247" s="15">
        <v>16</v>
      </c>
      <c r="M247" s="79">
        <v>38.07</v>
      </c>
      <c r="N247" s="69">
        <v>38</v>
      </c>
      <c r="O247" s="61">
        <v>3000</v>
      </c>
      <c r="P247" s="62">
        <f>Table22452368910111213141516171819202122242345672345689101112[[#This Row],[PEMBULATAN]]*O247</f>
        <v>114000</v>
      </c>
    </row>
    <row r="248" spans="1:16" ht="27" customHeight="1" x14ac:dyDescent="0.2">
      <c r="A248" s="108"/>
      <c r="B248" s="72"/>
      <c r="C248" s="70" t="s">
        <v>1292</v>
      </c>
      <c r="D248" s="75" t="s">
        <v>53</v>
      </c>
      <c r="E248" s="13">
        <v>44433</v>
      </c>
      <c r="F248" s="73" t="s">
        <v>1313</v>
      </c>
      <c r="G248" s="13">
        <v>44440</v>
      </c>
      <c r="H248" s="74" t="s">
        <v>1314</v>
      </c>
      <c r="I248" s="15">
        <v>90</v>
      </c>
      <c r="J248" s="15">
        <v>46</v>
      </c>
      <c r="K248" s="15">
        <v>20</v>
      </c>
      <c r="L248" s="15">
        <v>14</v>
      </c>
      <c r="M248" s="79">
        <v>20.7</v>
      </c>
      <c r="N248" s="69">
        <v>21</v>
      </c>
      <c r="O248" s="61">
        <v>3000</v>
      </c>
      <c r="P248" s="62">
        <f>Table22452368910111213141516171819202122242345672345689101112[[#This Row],[PEMBULATAN]]*O248</f>
        <v>63000</v>
      </c>
    </row>
    <row r="249" spans="1:16" ht="27" customHeight="1" x14ac:dyDescent="0.2">
      <c r="A249" s="108"/>
      <c r="B249" s="72"/>
      <c r="C249" s="70" t="s">
        <v>1293</v>
      </c>
      <c r="D249" s="75" t="s">
        <v>53</v>
      </c>
      <c r="E249" s="13">
        <v>44433</v>
      </c>
      <c r="F249" s="73" t="s">
        <v>1313</v>
      </c>
      <c r="G249" s="13">
        <v>44440</v>
      </c>
      <c r="H249" s="74" t="s">
        <v>1314</v>
      </c>
      <c r="I249" s="15">
        <v>102</v>
      </c>
      <c r="J249" s="15">
        <v>66</v>
      </c>
      <c r="K249" s="15">
        <v>25</v>
      </c>
      <c r="L249" s="15">
        <v>17</v>
      </c>
      <c r="M249" s="79">
        <v>42.075000000000003</v>
      </c>
      <c r="N249" s="69">
        <v>42</v>
      </c>
      <c r="O249" s="61">
        <v>3000</v>
      </c>
      <c r="P249" s="62">
        <f>Table22452368910111213141516171819202122242345672345689101112[[#This Row],[PEMBULATAN]]*O249</f>
        <v>126000</v>
      </c>
    </row>
    <row r="250" spans="1:16" ht="27" customHeight="1" x14ac:dyDescent="0.2">
      <c r="A250" s="108"/>
      <c r="B250" s="72"/>
      <c r="C250" s="70" t="s">
        <v>1294</v>
      </c>
      <c r="D250" s="75" t="s">
        <v>53</v>
      </c>
      <c r="E250" s="13">
        <v>44433</v>
      </c>
      <c r="F250" s="73" t="s">
        <v>1313</v>
      </c>
      <c r="G250" s="13">
        <v>44440</v>
      </c>
      <c r="H250" s="74" t="s">
        <v>1314</v>
      </c>
      <c r="I250" s="15">
        <v>70</v>
      </c>
      <c r="J250" s="15">
        <v>52</v>
      </c>
      <c r="K250" s="15">
        <v>30</v>
      </c>
      <c r="L250" s="15">
        <v>7</v>
      </c>
      <c r="M250" s="79">
        <v>27.3</v>
      </c>
      <c r="N250" s="69">
        <v>27</v>
      </c>
      <c r="O250" s="61">
        <v>3000</v>
      </c>
      <c r="P250" s="62">
        <f>Table22452368910111213141516171819202122242345672345689101112[[#This Row],[PEMBULATAN]]*O250</f>
        <v>81000</v>
      </c>
    </row>
    <row r="251" spans="1:16" ht="27" customHeight="1" x14ac:dyDescent="0.2">
      <c r="A251" s="108"/>
      <c r="B251" s="72"/>
      <c r="C251" s="70" t="s">
        <v>1295</v>
      </c>
      <c r="D251" s="75" t="s">
        <v>53</v>
      </c>
      <c r="E251" s="13">
        <v>44433</v>
      </c>
      <c r="F251" s="73" t="s">
        <v>1313</v>
      </c>
      <c r="G251" s="13">
        <v>44440</v>
      </c>
      <c r="H251" s="74" t="s">
        <v>1314</v>
      </c>
      <c r="I251" s="15">
        <v>54</v>
      </c>
      <c r="J251" s="15">
        <v>35</v>
      </c>
      <c r="K251" s="15">
        <v>20</v>
      </c>
      <c r="L251" s="15">
        <v>5</v>
      </c>
      <c r="M251" s="79">
        <v>9.4499999999999993</v>
      </c>
      <c r="N251" s="69">
        <v>9</v>
      </c>
      <c r="O251" s="61">
        <v>3000</v>
      </c>
      <c r="P251" s="62">
        <f>Table22452368910111213141516171819202122242345672345689101112[[#This Row],[PEMBULATAN]]*O251</f>
        <v>27000</v>
      </c>
    </row>
    <row r="252" spans="1:16" ht="27" customHeight="1" x14ac:dyDescent="0.2">
      <c r="A252" s="108"/>
      <c r="B252" s="72"/>
      <c r="C252" s="70" t="s">
        <v>1296</v>
      </c>
      <c r="D252" s="75" t="s">
        <v>53</v>
      </c>
      <c r="E252" s="13">
        <v>44433</v>
      </c>
      <c r="F252" s="73" t="s">
        <v>1313</v>
      </c>
      <c r="G252" s="13">
        <v>44440</v>
      </c>
      <c r="H252" s="74" t="s">
        <v>1314</v>
      </c>
      <c r="I252" s="15">
        <v>92</v>
      </c>
      <c r="J252" s="15">
        <v>52</v>
      </c>
      <c r="K252" s="15">
        <v>32</v>
      </c>
      <c r="L252" s="15">
        <v>8</v>
      </c>
      <c r="M252" s="79">
        <v>38.271999999999998</v>
      </c>
      <c r="N252" s="69">
        <v>38</v>
      </c>
      <c r="O252" s="61">
        <v>3000</v>
      </c>
      <c r="P252" s="62">
        <f>Table22452368910111213141516171819202122242345672345689101112[[#This Row],[PEMBULATAN]]*O252</f>
        <v>114000</v>
      </c>
    </row>
    <row r="253" spans="1:16" ht="27" customHeight="1" x14ac:dyDescent="0.2">
      <c r="A253" s="108"/>
      <c r="B253" s="72"/>
      <c r="C253" s="109" t="s">
        <v>1297</v>
      </c>
      <c r="D253" s="110" t="s">
        <v>53</v>
      </c>
      <c r="E253" s="111">
        <v>44433</v>
      </c>
      <c r="F253" s="112" t="s">
        <v>1313</v>
      </c>
      <c r="G253" s="111">
        <v>44440</v>
      </c>
      <c r="H253" s="113" t="s">
        <v>1314</v>
      </c>
      <c r="I253" s="114">
        <v>98</v>
      </c>
      <c r="J253" s="114">
        <v>60</v>
      </c>
      <c r="K253" s="114">
        <v>25</v>
      </c>
      <c r="L253" s="114">
        <v>20</v>
      </c>
      <c r="M253" s="115">
        <v>36.75</v>
      </c>
      <c r="N253" s="116">
        <v>37</v>
      </c>
      <c r="O253" s="61">
        <v>3000</v>
      </c>
      <c r="P253" s="62">
        <f>Table22452368910111213141516171819202122242345672345689101112[[#This Row],[PEMBULATAN]]*O253</f>
        <v>111000</v>
      </c>
    </row>
    <row r="254" spans="1:16" ht="27" customHeight="1" x14ac:dyDescent="0.2">
      <c r="A254" s="108"/>
      <c r="B254" s="72"/>
      <c r="C254" s="109" t="s">
        <v>1298</v>
      </c>
      <c r="D254" s="110" t="s">
        <v>53</v>
      </c>
      <c r="E254" s="111">
        <v>44433</v>
      </c>
      <c r="F254" s="112" t="s">
        <v>1313</v>
      </c>
      <c r="G254" s="111">
        <v>44440</v>
      </c>
      <c r="H254" s="113" t="s">
        <v>1314</v>
      </c>
      <c r="I254" s="114">
        <v>95</v>
      </c>
      <c r="J254" s="114">
        <v>50</v>
      </c>
      <c r="K254" s="114">
        <v>37</v>
      </c>
      <c r="L254" s="114">
        <v>25</v>
      </c>
      <c r="M254" s="115">
        <v>43.9375</v>
      </c>
      <c r="N254" s="116">
        <v>44</v>
      </c>
      <c r="O254" s="61">
        <v>3000</v>
      </c>
      <c r="P254" s="62">
        <f>Table22452368910111213141516171819202122242345672345689101112[[#This Row],[PEMBULATAN]]*O254</f>
        <v>132000</v>
      </c>
    </row>
    <row r="255" spans="1:16" ht="27" customHeight="1" x14ac:dyDescent="0.2">
      <c r="A255" s="108"/>
      <c r="B255" s="72"/>
      <c r="C255" s="109" t="s">
        <v>1299</v>
      </c>
      <c r="D255" s="110" t="s">
        <v>53</v>
      </c>
      <c r="E255" s="111">
        <v>44433</v>
      </c>
      <c r="F255" s="112" t="s">
        <v>1313</v>
      </c>
      <c r="G255" s="111">
        <v>44440</v>
      </c>
      <c r="H255" s="113" t="s">
        <v>1314</v>
      </c>
      <c r="I255" s="114">
        <v>80</v>
      </c>
      <c r="J255" s="114">
        <v>50</v>
      </c>
      <c r="K255" s="114">
        <v>30</v>
      </c>
      <c r="L255" s="114">
        <v>15</v>
      </c>
      <c r="M255" s="115">
        <v>30</v>
      </c>
      <c r="N255" s="116">
        <v>30</v>
      </c>
      <c r="O255" s="61">
        <v>3000</v>
      </c>
      <c r="P255" s="62">
        <f>Table22452368910111213141516171819202122242345672345689101112[[#This Row],[PEMBULATAN]]*O255</f>
        <v>90000</v>
      </c>
    </row>
    <row r="256" spans="1:16" ht="27" customHeight="1" x14ac:dyDescent="0.2">
      <c r="A256" s="108"/>
      <c r="B256" s="72"/>
      <c r="C256" s="109" t="s">
        <v>1300</v>
      </c>
      <c r="D256" s="110" t="s">
        <v>53</v>
      </c>
      <c r="E256" s="111">
        <v>44433</v>
      </c>
      <c r="F256" s="112" t="s">
        <v>1313</v>
      </c>
      <c r="G256" s="111">
        <v>44440</v>
      </c>
      <c r="H256" s="113" t="s">
        <v>1314</v>
      </c>
      <c r="I256" s="114">
        <v>70</v>
      </c>
      <c r="J256" s="114">
        <v>55</v>
      </c>
      <c r="K256" s="114">
        <v>23</v>
      </c>
      <c r="L256" s="114">
        <v>5</v>
      </c>
      <c r="M256" s="115">
        <v>22.137499999999999</v>
      </c>
      <c r="N256" s="116">
        <v>22</v>
      </c>
      <c r="O256" s="61">
        <v>3000</v>
      </c>
      <c r="P256" s="62">
        <f>Table22452368910111213141516171819202122242345672345689101112[[#This Row],[PEMBULATAN]]*O256</f>
        <v>66000</v>
      </c>
    </row>
    <row r="257" spans="1:16" ht="27" customHeight="1" x14ac:dyDescent="0.2">
      <c r="A257" s="108"/>
      <c r="B257" s="72"/>
      <c r="C257" s="109" t="s">
        <v>1301</v>
      </c>
      <c r="D257" s="110" t="s">
        <v>53</v>
      </c>
      <c r="E257" s="111">
        <v>44433</v>
      </c>
      <c r="F257" s="112" t="s">
        <v>1313</v>
      </c>
      <c r="G257" s="111">
        <v>44440</v>
      </c>
      <c r="H257" s="113" t="s">
        <v>1314</v>
      </c>
      <c r="I257" s="114">
        <v>70</v>
      </c>
      <c r="J257" s="114">
        <v>60</v>
      </c>
      <c r="K257" s="114">
        <v>20</v>
      </c>
      <c r="L257" s="114">
        <v>7</v>
      </c>
      <c r="M257" s="115">
        <v>21</v>
      </c>
      <c r="N257" s="116">
        <v>21</v>
      </c>
      <c r="O257" s="61">
        <v>3000</v>
      </c>
      <c r="P257" s="62">
        <f>Table22452368910111213141516171819202122242345672345689101112[[#This Row],[PEMBULATAN]]*O257</f>
        <v>63000</v>
      </c>
    </row>
    <row r="258" spans="1:16" ht="27" customHeight="1" x14ac:dyDescent="0.2">
      <c r="A258" s="108"/>
      <c r="B258" s="72"/>
      <c r="C258" s="109" t="s">
        <v>1302</v>
      </c>
      <c r="D258" s="110" t="s">
        <v>53</v>
      </c>
      <c r="E258" s="111">
        <v>44433</v>
      </c>
      <c r="F258" s="112" t="s">
        <v>1313</v>
      </c>
      <c r="G258" s="111">
        <v>44440</v>
      </c>
      <c r="H258" s="113" t="s">
        <v>1314</v>
      </c>
      <c r="I258" s="114">
        <v>50</v>
      </c>
      <c r="J258" s="114">
        <v>35</v>
      </c>
      <c r="K258" s="114">
        <v>16</v>
      </c>
      <c r="L258" s="114">
        <v>3</v>
      </c>
      <c r="M258" s="115">
        <v>7</v>
      </c>
      <c r="N258" s="116">
        <v>7</v>
      </c>
      <c r="O258" s="61">
        <v>3000</v>
      </c>
      <c r="P258" s="62">
        <f>Table22452368910111213141516171819202122242345672345689101112[[#This Row],[PEMBULATAN]]*O258</f>
        <v>21000</v>
      </c>
    </row>
    <row r="259" spans="1:16" ht="27" customHeight="1" x14ac:dyDescent="0.2">
      <c r="A259" s="108"/>
      <c r="B259" s="72"/>
      <c r="C259" s="109" t="s">
        <v>1303</v>
      </c>
      <c r="D259" s="110" t="s">
        <v>53</v>
      </c>
      <c r="E259" s="111">
        <v>44433</v>
      </c>
      <c r="F259" s="112" t="s">
        <v>1313</v>
      </c>
      <c r="G259" s="111">
        <v>44440</v>
      </c>
      <c r="H259" s="113" t="s">
        <v>1314</v>
      </c>
      <c r="I259" s="114">
        <v>67</v>
      </c>
      <c r="J259" s="114">
        <v>45</v>
      </c>
      <c r="K259" s="114">
        <v>38</v>
      </c>
      <c r="L259" s="114">
        <v>15</v>
      </c>
      <c r="M259" s="115">
        <v>28.642499999999998</v>
      </c>
      <c r="N259" s="116">
        <v>29</v>
      </c>
      <c r="O259" s="61">
        <v>3000</v>
      </c>
      <c r="P259" s="62">
        <f>Table22452368910111213141516171819202122242345672345689101112[[#This Row],[PEMBULATAN]]*O259</f>
        <v>87000</v>
      </c>
    </row>
    <row r="260" spans="1:16" ht="27" customHeight="1" x14ac:dyDescent="0.2">
      <c r="A260" s="108"/>
      <c r="B260" s="72"/>
      <c r="C260" s="109" t="s">
        <v>1304</v>
      </c>
      <c r="D260" s="110" t="s">
        <v>53</v>
      </c>
      <c r="E260" s="111">
        <v>44433</v>
      </c>
      <c r="F260" s="112" t="s">
        <v>1313</v>
      </c>
      <c r="G260" s="111">
        <v>44440</v>
      </c>
      <c r="H260" s="113" t="s">
        <v>1314</v>
      </c>
      <c r="I260" s="114">
        <v>82</v>
      </c>
      <c r="J260" s="114">
        <v>27</v>
      </c>
      <c r="K260" s="114">
        <v>10</v>
      </c>
      <c r="L260" s="114">
        <v>7</v>
      </c>
      <c r="M260" s="115">
        <v>5.5350000000000001</v>
      </c>
      <c r="N260" s="116">
        <v>7</v>
      </c>
      <c r="O260" s="61">
        <v>3000</v>
      </c>
      <c r="P260" s="62">
        <f>Table22452368910111213141516171819202122242345672345689101112[[#This Row],[PEMBULATAN]]*O260</f>
        <v>21000</v>
      </c>
    </row>
    <row r="261" spans="1:16" ht="27" customHeight="1" x14ac:dyDescent="0.2">
      <c r="A261" s="108"/>
      <c r="B261" s="72"/>
      <c r="C261" s="109" t="s">
        <v>1305</v>
      </c>
      <c r="D261" s="110" t="s">
        <v>53</v>
      </c>
      <c r="E261" s="111">
        <v>44433</v>
      </c>
      <c r="F261" s="112" t="s">
        <v>1313</v>
      </c>
      <c r="G261" s="111">
        <v>44440</v>
      </c>
      <c r="H261" s="113" t="s">
        <v>1314</v>
      </c>
      <c r="I261" s="114">
        <v>70</v>
      </c>
      <c r="J261" s="114">
        <v>50</v>
      </c>
      <c r="K261" s="114">
        <v>20</v>
      </c>
      <c r="L261" s="114">
        <v>11</v>
      </c>
      <c r="M261" s="115">
        <v>17.5</v>
      </c>
      <c r="N261" s="116">
        <v>18</v>
      </c>
      <c r="O261" s="61">
        <v>3000</v>
      </c>
      <c r="P261" s="62">
        <f>Table22452368910111213141516171819202122242345672345689101112[[#This Row],[PEMBULATAN]]*O261</f>
        <v>54000</v>
      </c>
    </row>
    <row r="262" spans="1:16" ht="27" customHeight="1" x14ac:dyDescent="0.2">
      <c r="A262" s="108"/>
      <c r="B262" s="72"/>
      <c r="C262" s="109" t="s">
        <v>1306</v>
      </c>
      <c r="D262" s="110" t="s">
        <v>53</v>
      </c>
      <c r="E262" s="111">
        <v>44433</v>
      </c>
      <c r="F262" s="112" t="s">
        <v>1313</v>
      </c>
      <c r="G262" s="111">
        <v>44440</v>
      </c>
      <c r="H262" s="113" t="s">
        <v>1314</v>
      </c>
      <c r="I262" s="114">
        <v>60</v>
      </c>
      <c r="J262" s="114">
        <v>44</v>
      </c>
      <c r="K262" s="114">
        <v>32</v>
      </c>
      <c r="L262" s="114">
        <v>16</v>
      </c>
      <c r="M262" s="115">
        <v>21.12</v>
      </c>
      <c r="N262" s="116">
        <v>21</v>
      </c>
      <c r="O262" s="61">
        <v>3000</v>
      </c>
      <c r="P262" s="62">
        <f>Table22452368910111213141516171819202122242345672345689101112[[#This Row],[PEMBULATAN]]*O262</f>
        <v>63000</v>
      </c>
    </row>
    <row r="263" spans="1:16" ht="27" customHeight="1" x14ac:dyDescent="0.2">
      <c r="A263" s="108"/>
      <c r="B263" s="72"/>
      <c r="C263" s="109" t="s">
        <v>1307</v>
      </c>
      <c r="D263" s="110" t="s">
        <v>53</v>
      </c>
      <c r="E263" s="111">
        <v>44433</v>
      </c>
      <c r="F263" s="112" t="s">
        <v>1313</v>
      </c>
      <c r="G263" s="111">
        <v>44440</v>
      </c>
      <c r="H263" s="113" t="s">
        <v>1314</v>
      </c>
      <c r="I263" s="114">
        <v>92</v>
      </c>
      <c r="J263" s="114">
        <v>50</v>
      </c>
      <c r="K263" s="114">
        <v>32</v>
      </c>
      <c r="L263" s="114">
        <v>12</v>
      </c>
      <c r="M263" s="115">
        <v>36.799999999999997</v>
      </c>
      <c r="N263" s="116">
        <v>37</v>
      </c>
      <c r="O263" s="61">
        <v>3000</v>
      </c>
      <c r="P263" s="62">
        <f>Table22452368910111213141516171819202122242345672345689101112[[#This Row],[PEMBULATAN]]*O263</f>
        <v>111000</v>
      </c>
    </row>
    <row r="264" spans="1:16" ht="27" customHeight="1" x14ac:dyDescent="0.2">
      <c r="A264" s="108"/>
      <c r="B264" s="72"/>
      <c r="C264" s="109" t="s">
        <v>1308</v>
      </c>
      <c r="D264" s="110" t="s">
        <v>53</v>
      </c>
      <c r="E264" s="111">
        <v>44433</v>
      </c>
      <c r="F264" s="112" t="s">
        <v>1313</v>
      </c>
      <c r="G264" s="111">
        <v>44440</v>
      </c>
      <c r="H264" s="113" t="s">
        <v>1314</v>
      </c>
      <c r="I264" s="114">
        <v>58</v>
      </c>
      <c r="J264" s="114">
        <v>40</v>
      </c>
      <c r="K264" s="114">
        <v>20</v>
      </c>
      <c r="L264" s="114">
        <v>5</v>
      </c>
      <c r="M264" s="115">
        <v>11.6</v>
      </c>
      <c r="N264" s="116">
        <v>12</v>
      </c>
      <c r="O264" s="61">
        <v>3000</v>
      </c>
      <c r="P264" s="62">
        <f>Table22452368910111213141516171819202122242345672345689101112[[#This Row],[PEMBULATAN]]*O264</f>
        <v>36000</v>
      </c>
    </row>
    <row r="265" spans="1:16" ht="27" customHeight="1" x14ac:dyDescent="0.2">
      <c r="A265" s="108"/>
      <c r="B265" s="72"/>
      <c r="C265" s="109" t="s">
        <v>1309</v>
      </c>
      <c r="D265" s="110" t="s">
        <v>53</v>
      </c>
      <c r="E265" s="111">
        <v>44433</v>
      </c>
      <c r="F265" s="112" t="s">
        <v>1313</v>
      </c>
      <c r="G265" s="111">
        <v>44440</v>
      </c>
      <c r="H265" s="113" t="s">
        <v>1314</v>
      </c>
      <c r="I265" s="114">
        <v>90</v>
      </c>
      <c r="J265" s="114">
        <v>60</v>
      </c>
      <c r="K265" s="114">
        <v>28</v>
      </c>
      <c r="L265" s="114">
        <v>11</v>
      </c>
      <c r="M265" s="115">
        <v>37.799999999999997</v>
      </c>
      <c r="N265" s="116">
        <v>38</v>
      </c>
      <c r="O265" s="61">
        <v>3000</v>
      </c>
      <c r="P265" s="62">
        <f>Table22452368910111213141516171819202122242345672345689101112[[#This Row],[PEMBULATAN]]*O265</f>
        <v>114000</v>
      </c>
    </row>
    <row r="266" spans="1:16" ht="27" customHeight="1" x14ac:dyDescent="0.2">
      <c r="A266" s="108"/>
      <c r="B266" s="72"/>
      <c r="C266" s="109" t="s">
        <v>1310</v>
      </c>
      <c r="D266" s="110" t="s">
        <v>53</v>
      </c>
      <c r="E266" s="111">
        <v>44433</v>
      </c>
      <c r="F266" s="112" t="s">
        <v>1313</v>
      </c>
      <c r="G266" s="111">
        <v>44440</v>
      </c>
      <c r="H266" s="113" t="s">
        <v>1314</v>
      </c>
      <c r="I266" s="114">
        <v>100</v>
      </c>
      <c r="J266" s="114">
        <v>60</v>
      </c>
      <c r="K266" s="114">
        <v>23</v>
      </c>
      <c r="L266" s="114">
        <v>10</v>
      </c>
      <c r="M266" s="115">
        <v>34.5</v>
      </c>
      <c r="N266" s="116">
        <v>35</v>
      </c>
      <c r="O266" s="61">
        <v>3000</v>
      </c>
      <c r="P266" s="62">
        <f>Table22452368910111213141516171819202122242345672345689101112[[#This Row],[PEMBULATAN]]*O266</f>
        <v>105000</v>
      </c>
    </row>
    <row r="267" spans="1:16" ht="27" customHeight="1" x14ac:dyDescent="0.2">
      <c r="A267" s="108"/>
      <c r="B267" s="72"/>
      <c r="C267" s="109" t="s">
        <v>1311</v>
      </c>
      <c r="D267" s="110" t="s">
        <v>53</v>
      </c>
      <c r="E267" s="111">
        <v>44433</v>
      </c>
      <c r="F267" s="112" t="s">
        <v>1313</v>
      </c>
      <c r="G267" s="111">
        <v>44440</v>
      </c>
      <c r="H267" s="113" t="s">
        <v>1314</v>
      </c>
      <c r="I267" s="114">
        <v>83</v>
      </c>
      <c r="J267" s="114">
        <v>64</v>
      </c>
      <c r="K267" s="114">
        <v>30</v>
      </c>
      <c r="L267" s="114">
        <v>20</v>
      </c>
      <c r="M267" s="115">
        <v>39.840000000000003</v>
      </c>
      <c r="N267" s="116">
        <v>40</v>
      </c>
      <c r="O267" s="61">
        <v>3000</v>
      </c>
      <c r="P267" s="62">
        <f>Table22452368910111213141516171819202122242345672345689101112[[#This Row],[PEMBULATAN]]*O267</f>
        <v>120000</v>
      </c>
    </row>
    <row r="268" spans="1:16" ht="27" customHeight="1" x14ac:dyDescent="0.2">
      <c r="A268" s="108"/>
      <c r="B268" s="72"/>
      <c r="C268" s="109" t="s">
        <v>1312</v>
      </c>
      <c r="D268" s="110" t="s">
        <v>53</v>
      </c>
      <c r="E268" s="111">
        <v>44433</v>
      </c>
      <c r="F268" s="112" t="s">
        <v>1313</v>
      </c>
      <c r="G268" s="111">
        <v>44440</v>
      </c>
      <c r="H268" s="113" t="s">
        <v>1314</v>
      </c>
      <c r="I268" s="114">
        <v>64</v>
      </c>
      <c r="J268" s="114">
        <v>50</v>
      </c>
      <c r="K268" s="114">
        <v>22</v>
      </c>
      <c r="L268" s="114">
        <v>8</v>
      </c>
      <c r="M268" s="115">
        <v>17.600000000000001</v>
      </c>
      <c r="N268" s="116">
        <v>18</v>
      </c>
      <c r="O268" s="61">
        <v>3000</v>
      </c>
      <c r="P268" s="62">
        <f>Table22452368910111213141516171819202122242345672345689101112[[#This Row],[PEMBULATAN]]*O268</f>
        <v>54000</v>
      </c>
    </row>
    <row r="269" spans="1:16" ht="22.5" customHeight="1" x14ac:dyDescent="0.2">
      <c r="A269" s="143" t="s">
        <v>33</v>
      </c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5"/>
      <c r="M269" s="76">
        <f>SUBTOTAL(109,Table22452368910111213141516171819202122242345672345689101112[KG VOLUME])</f>
        <v>5581.2062500000011</v>
      </c>
      <c r="N269" s="65">
        <f>SUM(N3:N268)</f>
        <v>5790</v>
      </c>
      <c r="O269" s="146">
        <f>SUM(P3:P268)</f>
        <v>17370000</v>
      </c>
      <c r="P269" s="147"/>
    </row>
    <row r="270" spans="1:16" ht="22.5" customHeight="1" x14ac:dyDescent="0.2">
      <c r="A270" s="80"/>
      <c r="B270" s="53" t="s">
        <v>45</v>
      </c>
      <c r="C270" s="52"/>
      <c r="D270" s="54" t="s">
        <v>46</v>
      </c>
      <c r="E270" s="80"/>
      <c r="F270" s="80"/>
      <c r="G270" s="80"/>
      <c r="H270" s="80"/>
      <c r="I270" s="80"/>
      <c r="J270" s="80"/>
      <c r="K270" s="80"/>
      <c r="L270" s="80"/>
      <c r="M270" s="81"/>
      <c r="N270" s="83" t="s">
        <v>52</v>
      </c>
      <c r="O270" s="82"/>
      <c r="P270" s="82">
        <f>O269*10%</f>
        <v>1737000</v>
      </c>
    </row>
    <row r="271" spans="1:16" ht="22.5" customHeight="1" thickBot="1" x14ac:dyDescent="0.25">
      <c r="A271" s="80"/>
      <c r="B271" s="53"/>
      <c r="C271" s="52"/>
      <c r="D271" s="54"/>
      <c r="E271" s="80"/>
      <c r="F271" s="80"/>
      <c r="G271" s="80"/>
      <c r="H271" s="80"/>
      <c r="I271" s="80"/>
      <c r="J271" s="80"/>
      <c r="K271" s="80"/>
      <c r="L271" s="80"/>
      <c r="M271" s="81"/>
      <c r="N271" s="103" t="s">
        <v>56</v>
      </c>
      <c r="O271" s="102"/>
      <c r="P271" s="102">
        <f>O269-P270</f>
        <v>15633000</v>
      </c>
    </row>
    <row r="272" spans="1:16" x14ac:dyDescent="0.2">
      <c r="A272" s="11"/>
      <c r="H272" s="60"/>
      <c r="N272" s="59" t="s">
        <v>34</v>
      </c>
      <c r="P272" s="66">
        <f>P271*1%</f>
        <v>156330</v>
      </c>
    </row>
    <row r="273" spans="1:16" ht="15.75" thickBot="1" x14ac:dyDescent="0.25">
      <c r="A273" s="11"/>
      <c r="H273" s="60"/>
      <c r="N273" s="59" t="s">
        <v>55</v>
      </c>
      <c r="P273" s="68">
        <f>P271*2%</f>
        <v>312660</v>
      </c>
    </row>
    <row r="274" spans="1:16" x14ac:dyDescent="0.2">
      <c r="A274" s="11"/>
      <c r="H274" s="60"/>
      <c r="N274" s="63" t="s">
        <v>35</v>
      </c>
      <c r="O274" s="64"/>
      <c r="P274" s="67">
        <f>P271+P272-P273</f>
        <v>15476670</v>
      </c>
    </row>
    <row r="275" spans="1:16" x14ac:dyDescent="0.2">
      <c r="B275" s="53"/>
      <c r="C275" s="52"/>
      <c r="D275" s="54"/>
    </row>
    <row r="277" spans="1:16" x14ac:dyDescent="0.2">
      <c r="A277" s="11"/>
      <c r="H277" s="60"/>
      <c r="P277" s="68"/>
    </row>
    <row r="278" spans="1:16" x14ac:dyDescent="0.2">
      <c r="A278" s="11"/>
      <c r="H278" s="60"/>
      <c r="O278" s="55"/>
      <c r="P278" s="68"/>
    </row>
    <row r="279" spans="1:16" s="3" customFormat="1" x14ac:dyDescent="0.25">
      <c r="A279" s="11"/>
      <c r="B279" s="2"/>
      <c r="C279" s="2"/>
      <c r="E279" s="12"/>
      <c r="H279" s="60"/>
      <c r="N279" s="14"/>
      <c r="O279" s="14"/>
      <c r="P279" s="14"/>
    </row>
    <row r="280" spans="1:16" s="3" customFormat="1" x14ac:dyDescent="0.25">
      <c r="A280" s="11"/>
      <c r="B280" s="2"/>
      <c r="C280" s="2"/>
      <c r="E280" s="12"/>
      <c r="H280" s="60"/>
      <c r="N280" s="14"/>
      <c r="O280" s="14"/>
      <c r="P280" s="14"/>
    </row>
    <row r="281" spans="1:16" s="3" customFormat="1" x14ac:dyDescent="0.25">
      <c r="A281" s="11"/>
      <c r="B281" s="2"/>
      <c r="C281" s="2"/>
      <c r="E281" s="12"/>
      <c r="H281" s="60"/>
      <c r="N281" s="14"/>
      <c r="O281" s="14"/>
      <c r="P281" s="14"/>
    </row>
    <row r="282" spans="1:16" s="3" customFormat="1" x14ac:dyDescent="0.25">
      <c r="A282" s="11"/>
      <c r="B282" s="2"/>
      <c r="C282" s="2"/>
      <c r="E282" s="12"/>
      <c r="H282" s="60"/>
      <c r="N282" s="14"/>
      <c r="O282" s="14"/>
      <c r="P282" s="14"/>
    </row>
    <row r="283" spans="1:16" s="3" customFormat="1" x14ac:dyDescent="0.25">
      <c r="A283" s="11"/>
      <c r="B283" s="2"/>
      <c r="C283" s="2"/>
      <c r="E283" s="12"/>
      <c r="H283" s="60"/>
      <c r="N283" s="14"/>
      <c r="O283" s="14"/>
      <c r="P283" s="14"/>
    </row>
    <row r="284" spans="1:16" s="3" customFormat="1" x14ac:dyDescent="0.25">
      <c r="A284" s="11"/>
      <c r="B284" s="2"/>
      <c r="C284" s="2"/>
      <c r="E284" s="12"/>
      <c r="H284" s="60"/>
      <c r="N284" s="14"/>
      <c r="O284" s="14"/>
      <c r="P284" s="14"/>
    </row>
    <row r="285" spans="1:16" s="3" customFormat="1" x14ac:dyDescent="0.25">
      <c r="A285" s="11"/>
      <c r="B285" s="2"/>
      <c r="C285" s="2"/>
      <c r="E285" s="12"/>
      <c r="H285" s="60"/>
      <c r="N285" s="14"/>
      <c r="O285" s="14"/>
      <c r="P285" s="14"/>
    </row>
    <row r="286" spans="1:16" s="3" customFormat="1" x14ac:dyDescent="0.25">
      <c r="A286" s="11"/>
      <c r="B286" s="2"/>
      <c r="C286" s="2"/>
      <c r="E286" s="12"/>
      <c r="H286" s="60"/>
      <c r="N286" s="14"/>
      <c r="O286" s="14"/>
      <c r="P286" s="14"/>
    </row>
    <row r="287" spans="1:16" s="3" customFormat="1" x14ac:dyDescent="0.25">
      <c r="A287" s="11"/>
      <c r="B287" s="2"/>
      <c r="C287" s="2"/>
      <c r="E287" s="12"/>
      <c r="H287" s="60"/>
      <c r="N287" s="14"/>
      <c r="O287" s="14"/>
      <c r="P287" s="14"/>
    </row>
    <row r="288" spans="1:16" s="3" customFormat="1" x14ac:dyDescent="0.25">
      <c r="A288" s="11"/>
      <c r="B288" s="2"/>
      <c r="C288" s="2"/>
      <c r="E288" s="12"/>
      <c r="H288" s="60"/>
      <c r="N288" s="14"/>
      <c r="O288" s="14"/>
      <c r="P288" s="14"/>
    </row>
    <row r="289" spans="1:16" s="3" customFormat="1" x14ac:dyDescent="0.25">
      <c r="A289" s="11"/>
      <c r="B289" s="2"/>
      <c r="C289" s="2"/>
      <c r="E289" s="12"/>
      <c r="H289" s="60"/>
      <c r="N289" s="14"/>
      <c r="O289" s="14"/>
      <c r="P289" s="14"/>
    </row>
    <row r="290" spans="1:16" s="3" customFormat="1" x14ac:dyDescent="0.25">
      <c r="A290" s="11"/>
      <c r="B290" s="2"/>
      <c r="C290" s="2"/>
      <c r="E290" s="12"/>
      <c r="H290" s="60"/>
      <c r="N290" s="14"/>
      <c r="O290" s="14"/>
      <c r="P290" s="14"/>
    </row>
  </sheetData>
  <mergeCells count="3">
    <mergeCell ref="A3:A4"/>
    <mergeCell ref="A269:L269"/>
    <mergeCell ref="O269:P269"/>
  </mergeCells>
  <conditionalFormatting sqref="B3">
    <cfRule type="duplicateValues" dxfId="50" priority="1"/>
  </conditionalFormatting>
  <conditionalFormatting sqref="B4:B268">
    <cfRule type="duplicateValues" dxfId="49" priority="6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N9" sqref="N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41" t="s">
        <v>4234</v>
      </c>
      <c r="B3" s="71" t="s">
        <v>1315</v>
      </c>
      <c r="C3" s="9" t="s">
        <v>1316</v>
      </c>
      <c r="D3" s="73" t="s">
        <v>53</v>
      </c>
      <c r="E3" s="13">
        <v>44433</v>
      </c>
      <c r="F3" s="73" t="s">
        <v>1313</v>
      </c>
      <c r="G3" s="13">
        <v>44440</v>
      </c>
      <c r="H3" s="10" t="s">
        <v>1314</v>
      </c>
      <c r="I3" s="1">
        <v>75</v>
      </c>
      <c r="J3" s="1">
        <v>55</v>
      </c>
      <c r="K3" s="1">
        <v>25</v>
      </c>
      <c r="L3" s="1">
        <v>11</v>
      </c>
      <c r="M3" s="78">
        <v>25.78125</v>
      </c>
      <c r="N3" s="8">
        <v>26</v>
      </c>
      <c r="O3" s="61">
        <v>3000</v>
      </c>
      <c r="P3" s="62">
        <f>Table2245236891011121314151617181920212224234567234568910111213[[#This Row],[PEMBULATAN]]*O3</f>
        <v>78000</v>
      </c>
    </row>
    <row r="4" spans="1:16" ht="36" customHeight="1" x14ac:dyDescent="0.2">
      <c r="A4" s="142"/>
      <c r="B4" s="100"/>
      <c r="C4" s="9" t="s">
        <v>1317</v>
      </c>
      <c r="D4" s="73" t="s">
        <v>53</v>
      </c>
      <c r="E4" s="13">
        <v>44433</v>
      </c>
      <c r="F4" s="73" t="s">
        <v>1313</v>
      </c>
      <c r="G4" s="13">
        <v>44440</v>
      </c>
      <c r="H4" s="10" t="s">
        <v>1314</v>
      </c>
      <c r="I4" s="1">
        <v>46</v>
      </c>
      <c r="J4" s="1">
        <v>40</v>
      </c>
      <c r="K4" s="1">
        <v>35</v>
      </c>
      <c r="L4" s="1">
        <v>4</v>
      </c>
      <c r="M4" s="78">
        <v>16.100000000000001</v>
      </c>
      <c r="N4" s="8">
        <v>16</v>
      </c>
      <c r="O4" s="61">
        <v>3000</v>
      </c>
      <c r="P4" s="62">
        <f>Table2245236891011121314151617181920212224234567234568910111213[[#This Row],[PEMBULATAN]]*O4</f>
        <v>48000</v>
      </c>
    </row>
    <row r="5" spans="1:16" ht="36" customHeight="1" x14ac:dyDescent="0.2">
      <c r="A5" s="108"/>
      <c r="B5" s="72" t="s">
        <v>1318</v>
      </c>
      <c r="C5" s="84" t="s">
        <v>1319</v>
      </c>
      <c r="D5" s="75" t="s">
        <v>53</v>
      </c>
      <c r="E5" s="13">
        <v>44433</v>
      </c>
      <c r="F5" s="73" t="s">
        <v>1313</v>
      </c>
      <c r="G5" s="13">
        <v>44440</v>
      </c>
      <c r="H5" s="74" t="s">
        <v>1314</v>
      </c>
      <c r="I5" s="15">
        <v>50</v>
      </c>
      <c r="J5" s="15">
        <v>58</v>
      </c>
      <c r="K5" s="15">
        <v>15</v>
      </c>
      <c r="L5" s="15">
        <v>13</v>
      </c>
      <c r="M5" s="79">
        <v>10.875</v>
      </c>
      <c r="N5" s="69">
        <v>13</v>
      </c>
      <c r="O5" s="61">
        <v>3000</v>
      </c>
      <c r="P5" s="62">
        <f>Table2245236891011121314151617181920212224234567234568910111213[[#This Row],[PEMBULATAN]]*O5</f>
        <v>39000</v>
      </c>
    </row>
    <row r="6" spans="1:16" ht="36" customHeight="1" x14ac:dyDescent="0.2">
      <c r="A6" s="108"/>
      <c r="B6" s="72"/>
      <c r="C6" s="89" t="s">
        <v>1320</v>
      </c>
      <c r="D6" s="90" t="s">
        <v>53</v>
      </c>
      <c r="E6" s="91">
        <v>44433</v>
      </c>
      <c r="F6" s="92" t="s">
        <v>1313</v>
      </c>
      <c r="G6" s="91">
        <v>44440</v>
      </c>
      <c r="H6" s="93" t="s">
        <v>1314</v>
      </c>
      <c r="I6" s="94">
        <v>40</v>
      </c>
      <c r="J6" s="94">
        <v>30</v>
      </c>
      <c r="K6" s="94">
        <v>15</v>
      </c>
      <c r="L6" s="94">
        <v>37</v>
      </c>
      <c r="M6" s="95">
        <v>4.5</v>
      </c>
      <c r="N6" s="96">
        <v>37</v>
      </c>
      <c r="O6" s="61">
        <v>3000</v>
      </c>
      <c r="P6" s="62">
        <f>Table2245236891011121314151617181920212224234567234568910111213[[#This Row],[PEMBULATAN]]*O6</f>
        <v>111000</v>
      </c>
    </row>
    <row r="7" spans="1:16" ht="36" customHeight="1" x14ac:dyDescent="0.2">
      <c r="A7" s="108"/>
      <c r="B7" s="72"/>
      <c r="C7" s="89" t="s">
        <v>1321</v>
      </c>
      <c r="D7" s="90" t="s">
        <v>53</v>
      </c>
      <c r="E7" s="91">
        <v>44433</v>
      </c>
      <c r="F7" s="92" t="s">
        <v>1313</v>
      </c>
      <c r="G7" s="91">
        <v>44440</v>
      </c>
      <c r="H7" s="93" t="s">
        <v>1314</v>
      </c>
      <c r="I7" s="94">
        <v>60</v>
      </c>
      <c r="J7" s="94">
        <v>30</v>
      </c>
      <c r="K7" s="94">
        <v>30</v>
      </c>
      <c r="L7" s="94">
        <v>14</v>
      </c>
      <c r="M7" s="95">
        <v>13.5</v>
      </c>
      <c r="N7" s="96">
        <v>14</v>
      </c>
      <c r="O7" s="61">
        <v>3000</v>
      </c>
      <c r="P7" s="62">
        <f>Table2245236891011121314151617181920212224234567234568910111213[[#This Row],[PEMBULATAN]]*O7</f>
        <v>42000</v>
      </c>
    </row>
    <row r="8" spans="1:16" ht="22.5" customHeight="1" x14ac:dyDescent="0.2">
      <c r="A8" s="143" t="s">
        <v>33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5"/>
      <c r="M8" s="76">
        <f>SUBTOTAL(109,Table2245236891011121314151617181920212224234567234568910111213[KG VOLUME])</f>
        <v>70.756249999999994</v>
      </c>
      <c r="N8" s="65">
        <f>SUM(N3:N7)</f>
        <v>106</v>
      </c>
      <c r="O8" s="146">
        <f>SUM(P3:P7)</f>
        <v>318000</v>
      </c>
      <c r="P8" s="147"/>
    </row>
    <row r="9" spans="1:16" ht="22.5" customHeight="1" x14ac:dyDescent="0.2">
      <c r="A9" s="80"/>
      <c r="B9" s="53" t="s">
        <v>45</v>
      </c>
      <c r="C9" s="52"/>
      <c r="D9" s="54" t="s">
        <v>46</v>
      </c>
      <c r="E9" s="80"/>
      <c r="F9" s="80"/>
      <c r="G9" s="80"/>
      <c r="H9" s="80"/>
      <c r="I9" s="80"/>
      <c r="J9" s="80"/>
      <c r="K9" s="80"/>
      <c r="L9" s="80"/>
      <c r="M9" s="81"/>
      <c r="N9" s="83" t="s">
        <v>52</v>
      </c>
      <c r="O9" s="82"/>
      <c r="P9" s="82">
        <f>O8*10%</f>
        <v>31800</v>
      </c>
    </row>
    <row r="10" spans="1:16" ht="22.5" customHeight="1" thickBot="1" x14ac:dyDescent="0.25">
      <c r="A10" s="80"/>
      <c r="B10" s="53"/>
      <c r="C10" s="52"/>
      <c r="D10" s="54"/>
      <c r="E10" s="80"/>
      <c r="F10" s="80"/>
      <c r="G10" s="80"/>
      <c r="H10" s="80"/>
      <c r="I10" s="80"/>
      <c r="J10" s="80"/>
      <c r="K10" s="80"/>
      <c r="L10" s="80"/>
      <c r="M10" s="81"/>
      <c r="N10" s="103" t="s">
        <v>56</v>
      </c>
      <c r="O10" s="102"/>
      <c r="P10" s="102">
        <f>O8-P9</f>
        <v>286200</v>
      </c>
    </row>
    <row r="11" spans="1:16" x14ac:dyDescent="0.2">
      <c r="A11" s="11"/>
      <c r="H11" s="60"/>
      <c r="N11" s="59" t="s">
        <v>34</v>
      </c>
      <c r="P11" s="66">
        <f>P10*1%</f>
        <v>2862</v>
      </c>
    </row>
    <row r="12" spans="1:16" ht="15.75" thickBot="1" x14ac:dyDescent="0.25">
      <c r="A12" s="11"/>
      <c r="H12" s="60"/>
      <c r="N12" s="59" t="s">
        <v>55</v>
      </c>
      <c r="P12" s="68">
        <f>P10*2%</f>
        <v>5724</v>
      </c>
    </row>
    <row r="13" spans="1:16" x14ac:dyDescent="0.2">
      <c r="A13" s="11"/>
      <c r="H13" s="60"/>
      <c r="N13" s="63" t="s">
        <v>35</v>
      </c>
      <c r="O13" s="64"/>
      <c r="P13" s="67">
        <f>P10+P11-P12</f>
        <v>283338</v>
      </c>
    </row>
    <row r="14" spans="1:16" x14ac:dyDescent="0.2">
      <c r="B14" s="53"/>
      <c r="C14" s="52"/>
      <c r="D14" s="54"/>
    </row>
    <row r="16" spans="1:16" x14ac:dyDescent="0.2">
      <c r="A16" s="11"/>
      <c r="H16" s="60"/>
      <c r="P16" s="68"/>
    </row>
    <row r="17" spans="1:16" x14ac:dyDescent="0.2">
      <c r="A17" s="11"/>
      <c r="H17" s="60"/>
      <c r="O17" s="55"/>
      <c r="P17" s="68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0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0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0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0"/>
      <c r="N29" s="14"/>
      <c r="O29" s="14"/>
      <c r="P29" s="14"/>
    </row>
  </sheetData>
  <mergeCells count="3">
    <mergeCell ref="A3:A4"/>
    <mergeCell ref="A8:L8"/>
    <mergeCell ref="O8:P8"/>
  </mergeCells>
  <conditionalFormatting sqref="B3">
    <cfRule type="duplicateValues" dxfId="48" priority="1"/>
  </conditionalFormatting>
  <conditionalFormatting sqref="B4:B7">
    <cfRule type="duplicateValues" dxfId="47" priority="6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L8" sqref="L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41" t="s">
        <v>4235</v>
      </c>
      <c r="B3" s="101" t="s">
        <v>1322</v>
      </c>
      <c r="C3" s="9" t="s">
        <v>1323</v>
      </c>
      <c r="D3" s="73" t="s">
        <v>54</v>
      </c>
      <c r="E3" s="13">
        <v>44433</v>
      </c>
      <c r="F3" s="73" t="s">
        <v>1313</v>
      </c>
      <c r="G3" s="13">
        <v>44440</v>
      </c>
      <c r="H3" s="10" t="s">
        <v>1330</v>
      </c>
      <c r="I3" s="1">
        <v>20</v>
      </c>
      <c r="J3" s="1">
        <v>7</v>
      </c>
      <c r="K3" s="1">
        <v>14</v>
      </c>
      <c r="L3" s="1">
        <v>2</v>
      </c>
      <c r="M3" s="78">
        <v>0.49</v>
      </c>
      <c r="N3" s="8">
        <v>2</v>
      </c>
      <c r="O3" s="61">
        <v>3000</v>
      </c>
      <c r="P3" s="62">
        <f>Table224523689101112131415161718192021222423456723456891011121314[[#This Row],[PEMBULATAN]]*O3</f>
        <v>6000</v>
      </c>
    </row>
    <row r="4" spans="1:16" ht="36" customHeight="1" x14ac:dyDescent="0.2">
      <c r="A4" s="142"/>
      <c r="B4" s="72" t="s">
        <v>1324</v>
      </c>
      <c r="C4" s="9" t="s">
        <v>1325</v>
      </c>
      <c r="D4" s="73" t="s">
        <v>54</v>
      </c>
      <c r="E4" s="13">
        <v>44433</v>
      </c>
      <c r="F4" s="73" t="s">
        <v>1313</v>
      </c>
      <c r="G4" s="13">
        <v>44440</v>
      </c>
      <c r="H4" s="10" t="s">
        <v>1330</v>
      </c>
      <c r="I4" s="1">
        <v>60</v>
      </c>
      <c r="J4" s="1">
        <v>60</v>
      </c>
      <c r="K4" s="1">
        <v>25</v>
      </c>
      <c r="L4" s="1">
        <v>8</v>
      </c>
      <c r="M4" s="78">
        <v>22.5</v>
      </c>
      <c r="N4" s="8">
        <v>23</v>
      </c>
      <c r="O4" s="61">
        <v>3000</v>
      </c>
      <c r="P4" s="62">
        <f>Table224523689101112131415161718192021222423456723456891011121314[[#This Row],[PEMBULATAN]]*O4</f>
        <v>69000</v>
      </c>
    </row>
    <row r="5" spans="1:16" ht="36" customHeight="1" x14ac:dyDescent="0.2">
      <c r="A5" s="108"/>
      <c r="B5" s="72"/>
      <c r="C5" s="84" t="s">
        <v>1326</v>
      </c>
      <c r="D5" s="75" t="s">
        <v>54</v>
      </c>
      <c r="E5" s="13">
        <v>44433</v>
      </c>
      <c r="F5" s="73" t="s">
        <v>1313</v>
      </c>
      <c r="G5" s="13">
        <v>44440</v>
      </c>
      <c r="H5" s="74" t="s">
        <v>1330</v>
      </c>
      <c r="I5" s="15">
        <v>55</v>
      </c>
      <c r="J5" s="15">
        <v>35</v>
      </c>
      <c r="K5" s="15">
        <v>30</v>
      </c>
      <c r="L5" s="15">
        <v>5</v>
      </c>
      <c r="M5" s="79">
        <v>14.4375</v>
      </c>
      <c r="N5" s="69">
        <v>14</v>
      </c>
      <c r="O5" s="61">
        <v>3000</v>
      </c>
      <c r="P5" s="62">
        <f>Table224523689101112131415161718192021222423456723456891011121314[[#This Row],[PEMBULATAN]]*O5</f>
        <v>42000</v>
      </c>
    </row>
    <row r="6" spans="1:16" ht="36" customHeight="1" x14ac:dyDescent="0.2">
      <c r="A6" s="108"/>
      <c r="B6" s="72"/>
      <c r="C6" s="89" t="s">
        <v>1327</v>
      </c>
      <c r="D6" s="90" t="s">
        <v>54</v>
      </c>
      <c r="E6" s="91">
        <v>44433</v>
      </c>
      <c r="F6" s="92" t="s">
        <v>1313</v>
      </c>
      <c r="G6" s="91">
        <v>44440</v>
      </c>
      <c r="H6" s="93" t="s">
        <v>1330</v>
      </c>
      <c r="I6" s="94">
        <v>110</v>
      </c>
      <c r="J6" s="94">
        <v>70</v>
      </c>
      <c r="K6" s="94">
        <v>20</v>
      </c>
      <c r="L6" s="94">
        <v>18</v>
      </c>
      <c r="M6" s="95">
        <v>38.5</v>
      </c>
      <c r="N6" s="96">
        <v>39</v>
      </c>
      <c r="O6" s="61">
        <v>3000</v>
      </c>
      <c r="P6" s="62">
        <f>Table224523689101112131415161718192021222423456723456891011121314[[#This Row],[PEMBULATAN]]*O6</f>
        <v>117000</v>
      </c>
    </row>
    <row r="7" spans="1:16" ht="36" customHeight="1" x14ac:dyDescent="0.2">
      <c r="A7" s="108"/>
      <c r="B7" s="72"/>
      <c r="C7" s="89" t="s">
        <v>1328</v>
      </c>
      <c r="D7" s="90" t="s">
        <v>54</v>
      </c>
      <c r="E7" s="91">
        <v>44433</v>
      </c>
      <c r="F7" s="92" t="s">
        <v>1313</v>
      </c>
      <c r="G7" s="91">
        <v>44440</v>
      </c>
      <c r="H7" s="93" t="s">
        <v>1330</v>
      </c>
      <c r="I7" s="94">
        <v>100</v>
      </c>
      <c r="J7" s="94">
        <v>60</v>
      </c>
      <c r="K7" s="94">
        <v>25</v>
      </c>
      <c r="L7" s="94">
        <v>10</v>
      </c>
      <c r="M7" s="95">
        <v>37.5</v>
      </c>
      <c r="N7" s="96">
        <v>38</v>
      </c>
      <c r="O7" s="61">
        <v>3000</v>
      </c>
      <c r="P7" s="62">
        <f>Table224523689101112131415161718192021222423456723456891011121314[[#This Row],[PEMBULATAN]]*O7</f>
        <v>114000</v>
      </c>
    </row>
    <row r="8" spans="1:16" ht="36" customHeight="1" x14ac:dyDescent="0.2">
      <c r="A8" s="108"/>
      <c r="B8" s="72"/>
      <c r="C8" s="89" t="s">
        <v>1329</v>
      </c>
      <c r="D8" s="90" t="s">
        <v>54</v>
      </c>
      <c r="E8" s="91">
        <v>44433</v>
      </c>
      <c r="F8" s="92" t="s">
        <v>1313</v>
      </c>
      <c r="G8" s="91">
        <v>44440</v>
      </c>
      <c r="H8" s="93" t="s">
        <v>1330</v>
      </c>
      <c r="I8" s="94">
        <v>90</v>
      </c>
      <c r="J8" s="94">
        <v>55</v>
      </c>
      <c r="K8" s="94">
        <v>37</v>
      </c>
      <c r="L8" s="94">
        <v>15</v>
      </c>
      <c r="M8" s="95">
        <v>45.787500000000001</v>
      </c>
      <c r="N8" s="96">
        <v>46</v>
      </c>
      <c r="O8" s="61">
        <v>3000</v>
      </c>
      <c r="P8" s="62">
        <f>Table224523689101112131415161718192021222423456723456891011121314[[#This Row],[PEMBULATAN]]*O8</f>
        <v>138000</v>
      </c>
    </row>
    <row r="9" spans="1:16" ht="22.5" customHeight="1" x14ac:dyDescent="0.2">
      <c r="A9" s="143" t="s">
        <v>33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5"/>
      <c r="M9" s="76">
        <f>SUBTOTAL(109,Table224523689101112131415161718192021222423456723456891011121314[KG VOLUME])</f>
        <v>159.215</v>
      </c>
      <c r="N9" s="65">
        <f>SUM(N3:N8)</f>
        <v>162</v>
      </c>
      <c r="O9" s="146">
        <f>SUM(P3:P8)</f>
        <v>486000</v>
      </c>
      <c r="P9" s="147"/>
    </row>
    <row r="10" spans="1:16" ht="22.5" customHeight="1" x14ac:dyDescent="0.2">
      <c r="A10" s="80"/>
      <c r="B10" s="53" t="s">
        <v>45</v>
      </c>
      <c r="C10" s="52"/>
      <c r="D10" s="54" t="s">
        <v>46</v>
      </c>
      <c r="E10" s="80"/>
      <c r="F10" s="80"/>
      <c r="G10" s="80"/>
      <c r="H10" s="80"/>
      <c r="I10" s="80"/>
      <c r="J10" s="80"/>
      <c r="K10" s="80"/>
      <c r="L10" s="80"/>
      <c r="M10" s="81"/>
      <c r="N10" s="83" t="s">
        <v>52</v>
      </c>
      <c r="O10" s="82"/>
      <c r="P10" s="82">
        <f>O9*10%</f>
        <v>48600</v>
      </c>
    </row>
    <row r="11" spans="1:16" ht="22.5" customHeight="1" thickBot="1" x14ac:dyDescent="0.25">
      <c r="A11" s="80"/>
      <c r="B11" s="53"/>
      <c r="C11" s="52"/>
      <c r="D11" s="54"/>
      <c r="E11" s="80"/>
      <c r="F11" s="80"/>
      <c r="G11" s="80"/>
      <c r="H11" s="80"/>
      <c r="I11" s="80"/>
      <c r="J11" s="80"/>
      <c r="K11" s="80"/>
      <c r="L11" s="80"/>
      <c r="M11" s="81"/>
      <c r="N11" s="103" t="s">
        <v>56</v>
      </c>
      <c r="O11" s="102"/>
      <c r="P11" s="102">
        <f>O9-P10</f>
        <v>437400</v>
      </c>
    </row>
    <row r="12" spans="1:16" x14ac:dyDescent="0.2">
      <c r="A12" s="11"/>
      <c r="H12" s="60"/>
      <c r="N12" s="59" t="s">
        <v>34</v>
      </c>
      <c r="P12" s="66">
        <f>P11*1%</f>
        <v>4374</v>
      </c>
    </row>
    <row r="13" spans="1:16" ht="15.75" thickBot="1" x14ac:dyDescent="0.25">
      <c r="A13" s="11"/>
      <c r="H13" s="60"/>
      <c r="N13" s="59" t="s">
        <v>55</v>
      </c>
      <c r="P13" s="68">
        <f>P11*2%</f>
        <v>8748</v>
      </c>
    </row>
    <row r="14" spans="1:16" x14ac:dyDescent="0.2">
      <c r="A14" s="11"/>
      <c r="H14" s="60"/>
      <c r="N14" s="63" t="s">
        <v>35</v>
      </c>
      <c r="O14" s="64"/>
      <c r="P14" s="67">
        <f>P11+P12-P13</f>
        <v>433026</v>
      </c>
    </row>
    <row r="15" spans="1:16" x14ac:dyDescent="0.2">
      <c r="B15" s="53"/>
      <c r="C15" s="52"/>
      <c r="D15" s="54"/>
    </row>
    <row r="17" spans="1:16" x14ac:dyDescent="0.2">
      <c r="A17" s="11"/>
      <c r="H17" s="60"/>
      <c r="P17" s="68"/>
    </row>
    <row r="18" spans="1:16" x14ac:dyDescent="0.2">
      <c r="A18" s="11"/>
      <c r="H18" s="60"/>
      <c r="O18" s="55"/>
      <c r="P18" s="68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0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0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0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0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0"/>
      <c r="N30" s="14"/>
      <c r="O30" s="14"/>
      <c r="P30" s="14"/>
    </row>
  </sheetData>
  <mergeCells count="3">
    <mergeCell ref="A3:A4"/>
    <mergeCell ref="A9:L9"/>
    <mergeCell ref="O9:P9"/>
  </mergeCells>
  <conditionalFormatting sqref="B3">
    <cfRule type="duplicateValues" dxfId="46" priority="1"/>
  </conditionalFormatting>
  <conditionalFormatting sqref="B4:B8">
    <cfRule type="duplicateValues" dxfId="45" priority="6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7"/>
  <sheetViews>
    <sheetView zoomScale="110" zoomScaleNormal="110" workbookViewId="0">
      <pane xSplit="3" ySplit="2" topLeftCell="D263" activePane="bottomRight" state="frozen"/>
      <selection activeCell="F3" sqref="F3"/>
      <selection pane="topRight" activeCell="F3" sqref="F3"/>
      <selection pane="bottomLeft" activeCell="F3" sqref="F3"/>
      <selection pane="bottomRight" activeCell="K272" sqref="K27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7.75" customHeight="1" x14ac:dyDescent="0.2">
      <c r="A3" s="141" t="s">
        <v>4236</v>
      </c>
      <c r="B3" s="71" t="s">
        <v>1331</v>
      </c>
      <c r="C3" s="9" t="s">
        <v>1332</v>
      </c>
      <c r="D3" s="73" t="s">
        <v>54</v>
      </c>
      <c r="E3" s="13">
        <v>44434</v>
      </c>
      <c r="F3" s="73" t="s">
        <v>142</v>
      </c>
      <c r="G3" s="13">
        <v>44439</v>
      </c>
      <c r="H3" s="10" t="s">
        <v>1330</v>
      </c>
      <c r="I3" s="1">
        <v>36</v>
      </c>
      <c r="J3" s="1">
        <v>42</v>
      </c>
      <c r="K3" s="1">
        <v>54</v>
      </c>
      <c r="L3" s="1">
        <v>8</v>
      </c>
      <c r="M3" s="78">
        <v>20.411999999999999</v>
      </c>
      <c r="N3" s="8">
        <v>20</v>
      </c>
      <c r="O3" s="61">
        <v>3000</v>
      </c>
      <c r="P3" s="62">
        <f>Table22452368910111213141516171819202122242345672345689101112131415[[#This Row],[PEMBULATAN]]*O3</f>
        <v>60000</v>
      </c>
    </row>
    <row r="4" spans="1:16" ht="27.75" customHeight="1" x14ac:dyDescent="0.2">
      <c r="A4" s="142"/>
      <c r="B4" s="72"/>
      <c r="C4" s="9" t="s">
        <v>1333</v>
      </c>
      <c r="D4" s="73" t="s">
        <v>54</v>
      </c>
      <c r="E4" s="13">
        <v>44434</v>
      </c>
      <c r="F4" s="73" t="s">
        <v>142</v>
      </c>
      <c r="G4" s="13">
        <v>44439</v>
      </c>
      <c r="H4" s="10" t="s">
        <v>1330</v>
      </c>
      <c r="I4" s="1">
        <v>62</v>
      </c>
      <c r="J4" s="1">
        <v>55</v>
      </c>
      <c r="K4" s="1">
        <v>15</v>
      </c>
      <c r="L4" s="1">
        <v>16</v>
      </c>
      <c r="M4" s="78">
        <v>12.7875</v>
      </c>
      <c r="N4" s="8">
        <v>16</v>
      </c>
      <c r="O4" s="61">
        <v>3000</v>
      </c>
      <c r="P4" s="62">
        <f>Table22452368910111213141516171819202122242345672345689101112131415[[#This Row],[PEMBULATAN]]*O4</f>
        <v>48000</v>
      </c>
    </row>
    <row r="5" spans="1:16" ht="27.75" customHeight="1" x14ac:dyDescent="0.2">
      <c r="A5" s="108"/>
      <c r="B5" s="72"/>
      <c r="C5" s="84" t="s">
        <v>1334</v>
      </c>
      <c r="D5" s="75" t="s">
        <v>54</v>
      </c>
      <c r="E5" s="13">
        <v>44434</v>
      </c>
      <c r="F5" s="73" t="s">
        <v>142</v>
      </c>
      <c r="G5" s="13">
        <v>44439</v>
      </c>
      <c r="H5" s="74" t="s">
        <v>1330</v>
      </c>
      <c r="I5" s="15">
        <v>68</v>
      </c>
      <c r="J5" s="15">
        <v>58</v>
      </c>
      <c r="K5" s="15">
        <v>25</v>
      </c>
      <c r="L5" s="15">
        <v>22</v>
      </c>
      <c r="M5" s="79">
        <v>24.65</v>
      </c>
      <c r="N5" s="69">
        <v>25</v>
      </c>
      <c r="O5" s="61">
        <v>3000</v>
      </c>
      <c r="P5" s="62">
        <f>Table22452368910111213141516171819202122242345672345689101112131415[[#This Row],[PEMBULATAN]]*O5</f>
        <v>75000</v>
      </c>
    </row>
    <row r="6" spans="1:16" ht="27.75" customHeight="1" x14ac:dyDescent="0.2">
      <c r="A6" s="108"/>
      <c r="B6" s="72"/>
      <c r="C6" s="84" t="s">
        <v>1335</v>
      </c>
      <c r="D6" s="75" t="s">
        <v>54</v>
      </c>
      <c r="E6" s="13">
        <v>44434</v>
      </c>
      <c r="F6" s="73" t="s">
        <v>142</v>
      </c>
      <c r="G6" s="13">
        <v>44439</v>
      </c>
      <c r="H6" s="74" t="s">
        <v>1330</v>
      </c>
      <c r="I6" s="15">
        <v>35</v>
      </c>
      <c r="J6" s="15">
        <v>35</v>
      </c>
      <c r="K6" s="15">
        <v>5</v>
      </c>
      <c r="L6" s="15">
        <v>20</v>
      </c>
      <c r="M6" s="79">
        <v>1.53125</v>
      </c>
      <c r="N6" s="69">
        <v>20</v>
      </c>
      <c r="O6" s="61">
        <v>3000</v>
      </c>
      <c r="P6" s="62">
        <f>Table22452368910111213141516171819202122242345672345689101112131415[[#This Row],[PEMBULATAN]]*O6</f>
        <v>60000</v>
      </c>
    </row>
    <row r="7" spans="1:16" ht="27.75" customHeight="1" x14ac:dyDescent="0.2">
      <c r="A7" s="108"/>
      <c r="B7" s="72"/>
      <c r="C7" s="84" t="s">
        <v>1336</v>
      </c>
      <c r="D7" s="75" t="s">
        <v>54</v>
      </c>
      <c r="E7" s="13">
        <v>44434</v>
      </c>
      <c r="F7" s="73" t="s">
        <v>142</v>
      </c>
      <c r="G7" s="13">
        <v>44439</v>
      </c>
      <c r="H7" s="74" t="s">
        <v>1330</v>
      </c>
      <c r="I7" s="15">
        <v>50</v>
      </c>
      <c r="J7" s="15">
        <v>54</v>
      </c>
      <c r="K7" s="15">
        <v>25</v>
      </c>
      <c r="L7" s="15">
        <v>2</v>
      </c>
      <c r="M7" s="79">
        <v>16.875</v>
      </c>
      <c r="N7" s="69">
        <v>17</v>
      </c>
      <c r="O7" s="61">
        <v>3000</v>
      </c>
      <c r="P7" s="62">
        <f>Table22452368910111213141516171819202122242345672345689101112131415[[#This Row],[PEMBULATAN]]*O7</f>
        <v>51000</v>
      </c>
    </row>
    <row r="8" spans="1:16" ht="27.75" customHeight="1" x14ac:dyDescent="0.2">
      <c r="A8" s="108"/>
      <c r="B8" s="72"/>
      <c r="C8" s="84" t="s">
        <v>1337</v>
      </c>
      <c r="D8" s="75" t="s">
        <v>54</v>
      </c>
      <c r="E8" s="13">
        <v>44434</v>
      </c>
      <c r="F8" s="73" t="s">
        <v>142</v>
      </c>
      <c r="G8" s="13">
        <v>44439</v>
      </c>
      <c r="H8" s="74" t="s">
        <v>1330</v>
      </c>
      <c r="I8" s="15">
        <v>120</v>
      </c>
      <c r="J8" s="15">
        <v>30</v>
      </c>
      <c r="K8" s="15">
        <v>4</v>
      </c>
      <c r="L8" s="15">
        <v>24</v>
      </c>
      <c r="M8" s="79">
        <v>3.6</v>
      </c>
      <c r="N8" s="69">
        <v>24</v>
      </c>
      <c r="O8" s="61">
        <v>3000</v>
      </c>
      <c r="P8" s="62">
        <f>Table22452368910111213141516171819202122242345672345689101112131415[[#This Row],[PEMBULATAN]]*O8</f>
        <v>72000</v>
      </c>
    </row>
    <row r="9" spans="1:16" ht="27.75" customHeight="1" x14ac:dyDescent="0.2">
      <c r="A9" s="108"/>
      <c r="B9" s="72"/>
      <c r="C9" s="84" t="s">
        <v>1338</v>
      </c>
      <c r="D9" s="75" t="s">
        <v>54</v>
      </c>
      <c r="E9" s="13">
        <v>44434</v>
      </c>
      <c r="F9" s="73" t="s">
        <v>142</v>
      </c>
      <c r="G9" s="13">
        <v>44439</v>
      </c>
      <c r="H9" s="74" t="s">
        <v>1330</v>
      </c>
      <c r="I9" s="15">
        <v>40</v>
      </c>
      <c r="J9" s="15">
        <v>40</v>
      </c>
      <c r="K9" s="15">
        <v>15</v>
      </c>
      <c r="L9" s="15">
        <v>5</v>
      </c>
      <c r="M9" s="79">
        <v>6</v>
      </c>
      <c r="N9" s="69">
        <v>6</v>
      </c>
      <c r="O9" s="61">
        <v>3000</v>
      </c>
      <c r="P9" s="62">
        <f>Table22452368910111213141516171819202122242345672345689101112131415[[#This Row],[PEMBULATAN]]*O9</f>
        <v>18000</v>
      </c>
    </row>
    <row r="10" spans="1:16" ht="27.75" customHeight="1" x14ac:dyDescent="0.2">
      <c r="A10" s="108"/>
      <c r="B10" s="100"/>
      <c r="C10" s="84" t="s">
        <v>1339</v>
      </c>
      <c r="D10" s="75" t="s">
        <v>54</v>
      </c>
      <c r="E10" s="13">
        <v>44434</v>
      </c>
      <c r="F10" s="73" t="s">
        <v>142</v>
      </c>
      <c r="G10" s="13">
        <v>44439</v>
      </c>
      <c r="H10" s="74" t="s">
        <v>1330</v>
      </c>
      <c r="I10" s="15">
        <v>92</v>
      </c>
      <c r="J10" s="15">
        <v>64</v>
      </c>
      <c r="K10" s="15">
        <v>20</v>
      </c>
      <c r="L10" s="15">
        <v>19</v>
      </c>
      <c r="M10" s="79">
        <v>29.44</v>
      </c>
      <c r="N10" s="69">
        <v>29</v>
      </c>
      <c r="O10" s="61">
        <v>3000</v>
      </c>
      <c r="P10" s="62">
        <f>Table22452368910111213141516171819202122242345672345689101112131415[[#This Row],[PEMBULATAN]]*O10</f>
        <v>87000</v>
      </c>
    </row>
    <row r="11" spans="1:16" ht="27.75" customHeight="1" x14ac:dyDescent="0.2">
      <c r="A11" s="108"/>
      <c r="B11" s="72" t="s">
        <v>1340</v>
      </c>
      <c r="C11" s="84" t="s">
        <v>1341</v>
      </c>
      <c r="D11" s="75" t="s">
        <v>54</v>
      </c>
      <c r="E11" s="13">
        <v>44434</v>
      </c>
      <c r="F11" s="73" t="s">
        <v>142</v>
      </c>
      <c r="G11" s="13">
        <v>44439</v>
      </c>
      <c r="H11" s="74" t="s">
        <v>1330</v>
      </c>
      <c r="I11" s="15">
        <v>90</v>
      </c>
      <c r="J11" s="15">
        <v>63</v>
      </c>
      <c r="K11" s="15">
        <v>22</v>
      </c>
      <c r="L11" s="15">
        <v>1</v>
      </c>
      <c r="M11" s="79">
        <v>31.184999999999999</v>
      </c>
      <c r="N11" s="69">
        <v>31</v>
      </c>
      <c r="O11" s="61">
        <v>3000</v>
      </c>
      <c r="P11" s="62">
        <f>Table22452368910111213141516171819202122242345672345689101112131415[[#This Row],[PEMBULATAN]]*O11</f>
        <v>93000</v>
      </c>
    </row>
    <row r="12" spans="1:16" ht="27.75" customHeight="1" x14ac:dyDescent="0.2">
      <c r="A12" s="108"/>
      <c r="B12" s="72"/>
      <c r="C12" s="84" t="s">
        <v>1342</v>
      </c>
      <c r="D12" s="75" t="s">
        <v>54</v>
      </c>
      <c r="E12" s="13">
        <v>44434</v>
      </c>
      <c r="F12" s="73" t="s">
        <v>142</v>
      </c>
      <c r="G12" s="13">
        <v>44439</v>
      </c>
      <c r="H12" s="74" t="s">
        <v>1330</v>
      </c>
      <c r="I12" s="15">
        <v>74</v>
      </c>
      <c r="J12" s="15">
        <v>59</v>
      </c>
      <c r="K12" s="15">
        <v>20</v>
      </c>
      <c r="L12" s="15">
        <v>7</v>
      </c>
      <c r="M12" s="79">
        <v>21.83</v>
      </c>
      <c r="N12" s="69">
        <v>22</v>
      </c>
      <c r="O12" s="61">
        <v>3000</v>
      </c>
      <c r="P12" s="62">
        <f>Table22452368910111213141516171819202122242345672345689101112131415[[#This Row],[PEMBULATAN]]*O12</f>
        <v>66000</v>
      </c>
    </row>
    <row r="13" spans="1:16" ht="27.75" customHeight="1" x14ac:dyDescent="0.2">
      <c r="A13" s="108"/>
      <c r="B13" s="72"/>
      <c r="C13" s="84" t="s">
        <v>1343</v>
      </c>
      <c r="D13" s="75" t="s">
        <v>54</v>
      </c>
      <c r="E13" s="13">
        <v>44434</v>
      </c>
      <c r="F13" s="73" t="s">
        <v>142</v>
      </c>
      <c r="G13" s="13">
        <v>44439</v>
      </c>
      <c r="H13" s="74" t="s">
        <v>1330</v>
      </c>
      <c r="I13" s="15">
        <v>100</v>
      </c>
      <c r="J13" s="15">
        <v>59</v>
      </c>
      <c r="K13" s="15">
        <v>29</v>
      </c>
      <c r="L13" s="15">
        <v>15</v>
      </c>
      <c r="M13" s="79">
        <v>42.774999999999999</v>
      </c>
      <c r="N13" s="69">
        <v>43</v>
      </c>
      <c r="O13" s="61">
        <v>3000</v>
      </c>
      <c r="P13" s="62">
        <f>Table22452368910111213141516171819202122242345672345689101112131415[[#This Row],[PEMBULATAN]]*O13</f>
        <v>129000</v>
      </c>
    </row>
    <row r="14" spans="1:16" ht="27.75" customHeight="1" x14ac:dyDescent="0.2">
      <c r="A14" s="108"/>
      <c r="B14" s="72"/>
      <c r="C14" s="84" t="s">
        <v>1344</v>
      </c>
      <c r="D14" s="75" t="s">
        <v>54</v>
      </c>
      <c r="E14" s="13">
        <v>44434</v>
      </c>
      <c r="F14" s="73" t="s">
        <v>142</v>
      </c>
      <c r="G14" s="13">
        <v>44439</v>
      </c>
      <c r="H14" s="74" t="s">
        <v>1330</v>
      </c>
      <c r="I14" s="15">
        <v>90</v>
      </c>
      <c r="J14" s="15">
        <v>61</v>
      </c>
      <c r="K14" s="15">
        <v>32</v>
      </c>
      <c r="L14" s="15">
        <v>11</v>
      </c>
      <c r="M14" s="79">
        <v>43.92</v>
      </c>
      <c r="N14" s="69">
        <v>44</v>
      </c>
      <c r="O14" s="61">
        <v>3000</v>
      </c>
      <c r="P14" s="62">
        <f>Table22452368910111213141516171819202122242345672345689101112131415[[#This Row],[PEMBULATAN]]*O14</f>
        <v>132000</v>
      </c>
    </row>
    <row r="15" spans="1:16" ht="27.75" customHeight="1" x14ac:dyDescent="0.2">
      <c r="A15" s="108"/>
      <c r="B15" s="72"/>
      <c r="C15" s="84" t="s">
        <v>1345</v>
      </c>
      <c r="D15" s="75" t="s">
        <v>54</v>
      </c>
      <c r="E15" s="13">
        <v>44434</v>
      </c>
      <c r="F15" s="73" t="s">
        <v>142</v>
      </c>
      <c r="G15" s="13">
        <v>44439</v>
      </c>
      <c r="H15" s="74" t="s">
        <v>1330</v>
      </c>
      <c r="I15" s="15">
        <v>100</v>
      </c>
      <c r="J15" s="15">
        <v>62</v>
      </c>
      <c r="K15" s="15">
        <v>50</v>
      </c>
      <c r="L15" s="15">
        <v>9</v>
      </c>
      <c r="M15" s="79">
        <v>77.5</v>
      </c>
      <c r="N15" s="69">
        <v>78</v>
      </c>
      <c r="O15" s="61">
        <v>3000</v>
      </c>
      <c r="P15" s="62">
        <f>Table22452368910111213141516171819202122242345672345689101112131415[[#This Row],[PEMBULATAN]]*O15</f>
        <v>234000</v>
      </c>
    </row>
    <row r="16" spans="1:16" ht="27.75" customHeight="1" x14ac:dyDescent="0.2">
      <c r="A16" s="108"/>
      <c r="B16" s="72"/>
      <c r="C16" s="84" t="s">
        <v>1346</v>
      </c>
      <c r="D16" s="75" t="s">
        <v>54</v>
      </c>
      <c r="E16" s="13">
        <v>44434</v>
      </c>
      <c r="F16" s="73" t="s">
        <v>142</v>
      </c>
      <c r="G16" s="13">
        <v>44439</v>
      </c>
      <c r="H16" s="74" t="s">
        <v>1330</v>
      </c>
      <c r="I16" s="15">
        <v>90</v>
      </c>
      <c r="J16" s="15">
        <v>62</v>
      </c>
      <c r="K16" s="15">
        <v>27</v>
      </c>
      <c r="L16" s="15">
        <v>14</v>
      </c>
      <c r="M16" s="79">
        <v>37.664999999999999</v>
      </c>
      <c r="N16" s="69">
        <v>38</v>
      </c>
      <c r="O16" s="61">
        <v>3000</v>
      </c>
      <c r="P16" s="62">
        <f>Table22452368910111213141516171819202122242345672345689101112131415[[#This Row],[PEMBULATAN]]*O16</f>
        <v>114000</v>
      </c>
    </row>
    <row r="17" spans="1:16" ht="27.75" customHeight="1" x14ac:dyDescent="0.2">
      <c r="A17" s="108"/>
      <c r="B17" s="72"/>
      <c r="C17" s="84" t="s">
        <v>1347</v>
      </c>
      <c r="D17" s="75" t="s">
        <v>54</v>
      </c>
      <c r="E17" s="13">
        <v>44434</v>
      </c>
      <c r="F17" s="73" t="s">
        <v>142</v>
      </c>
      <c r="G17" s="13">
        <v>44439</v>
      </c>
      <c r="H17" s="74" t="s">
        <v>1330</v>
      </c>
      <c r="I17" s="15">
        <v>112</v>
      </c>
      <c r="J17" s="15">
        <v>59</v>
      </c>
      <c r="K17" s="15">
        <v>21</v>
      </c>
      <c r="L17" s="15">
        <v>18</v>
      </c>
      <c r="M17" s="79">
        <v>34.692</v>
      </c>
      <c r="N17" s="69">
        <v>35</v>
      </c>
      <c r="O17" s="61">
        <v>3000</v>
      </c>
      <c r="P17" s="62">
        <f>Table22452368910111213141516171819202122242345672345689101112131415[[#This Row],[PEMBULATAN]]*O17</f>
        <v>105000</v>
      </c>
    </row>
    <row r="18" spans="1:16" ht="27.75" customHeight="1" x14ac:dyDescent="0.2">
      <c r="A18" s="108"/>
      <c r="B18" s="72"/>
      <c r="C18" s="84" t="s">
        <v>1348</v>
      </c>
      <c r="D18" s="75" t="s">
        <v>54</v>
      </c>
      <c r="E18" s="13">
        <v>44434</v>
      </c>
      <c r="F18" s="73" t="s">
        <v>142</v>
      </c>
      <c r="G18" s="13">
        <v>44439</v>
      </c>
      <c r="H18" s="74" t="s">
        <v>1330</v>
      </c>
      <c r="I18" s="15">
        <v>112</v>
      </c>
      <c r="J18" s="15">
        <v>61</v>
      </c>
      <c r="K18" s="15">
        <v>33</v>
      </c>
      <c r="L18" s="15">
        <v>5</v>
      </c>
      <c r="M18" s="79">
        <v>56.363999999999997</v>
      </c>
      <c r="N18" s="69">
        <v>56</v>
      </c>
      <c r="O18" s="61">
        <v>3000</v>
      </c>
      <c r="P18" s="62">
        <f>Table22452368910111213141516171819202122242345672345689101112131415[[#This Row],[PEMBULATAN]]*O18</f>
        <v>168000</v>
      </c>
    </row>
    <row r="19" spans="1:16" ht="27.75" customHeight="1" x14ac:dyDescent="0.2">
      <c r="A19" s="108"/>
      <c r="B19" s="72"/>
      <c r="C19" s="84" t="s">
        <v>1349</v>
      </c>
      <c r="D19" s="75" t="s">
        <v>54</v>
      </c>
      <c r="E19" s="13">
        <v>44434</v>
      </c>
      <c r="F19" s="73" t="s">
        <v>142</v>
      </c>
      <c r="G19" s="13">
        <v>44439</v>
      </c>
      <c r="H19" s="74" t="s">
        <v>1330</v>
      </c>
      <c r="I19" s="15">
        <v>37</v>
      </c>
      <c r="J19" s="15">
        <v>33</v>
      </c>
      <c r="K19" s="15">
        <v>14</v>
      </c>
      <c r="L19" s="15">
        <v>20</v>
      </c>
      <c r="M19" s="79">
        <v>4.2735000000000003</v>
      </c>
      <c r="N19" s="69">
        <v>20</v>
      </c>
      <c r="O19" s="61">
        <v>3000</v>
      </c>
      <c r="P19" s="62">
        <f>Table22452368910111213141516171819202122242345672345689101112131415[[#This Row],[PEMBULATAN]]*O19</f>
        <v>60000</v>
      </c>
    </row>
    <row r="20" spans="1:16" ht="27.75" customHeight="1" x14ac:dyDescent="0.2">
      <c r="A20" s="108"/>
      <c r="B20" s="72"/>
      <c r="C20" s="84" t="s">
        <v>1350</v>
      </c>
      <c r="D20" s="75" t="s">
        <v>54</v>
      </c>
      <c r="E20" s="13">
        <v>44434</v>
      </c>
      <c r="F20" s="73" t="s">
        <v>142</v>
      </c>
      <c r="G20" s="13">
        <v>44439</v>
      </c>
      <c r="H20" s="74" t="s">
        <v>1330</v>
      </c>
      <c r="I20" s="15">
        <v>54</v>
      </c>
      <c r="J20" s="15">
        <v>54</v>
      </c>
      <c r="K20" s="15">
        <v>29</v>
      </c>
      <c r="L20" s="15">
        <v>17</v>
      </c>
      <c r="M20" s="79">
        <v>21.140999999999998</v>
      </c>
      <c r="N20" s="69">
        <v>21</v>
      </c>
      <c r="O20" s="61">
        <v>3000</v>
      </c>
      <c r="P20" s="62">
        <f>Table22452368910111213141516171819202122242345672345689101112131415[[#This Row],[PEMBULATAN]]*O20</f>
        <v>63000</v>
      </c>
    </row>
    <row r="21" spans="1:16" ht="27.75" customHeight="1" x14ac:dyDescent="0.2">
      <c r="A21" s="108"/>
      <c r="B21" s="72"/>
      <c r="C21" s="84" t="s">
        <v>1351</v>
      </c>
      <c r="D21" s="75" t="s">
        <v>54</v>
      </c>
      <c r="E21" s="13">
        <v>44434</v>
      </c>
      <c r="F21" s="73" t="s">
        <v>142</v>
      </c>
      <c r="G21" s="13">
        <v>44439</v>
      </c>
      <c r="H21" s="74" t="s">
        <v>1330</v>
      </c>
      <c r="I21" s="15">
        <v>69</v>
      </c>
      <c r="J21" s="15">
        <v>63</v>
      </c>
      <c r="K21" s="15">
        <v>28</v>
      </c>
      <c r="L21" s="15">
        <v>8</v>
      </c>
      <c r="M21" s="79">
        <v>30.428999999999998</v>
      </c>
      <c r="N21" s="69">
        <v>30</v>
      </c>
      <c r="O21" s="61">
        <v>3000</v>
      </c>
      <c r="P21" s="62">
        <f>Table22452368910111213141516171819202122242345672345689101112131415[[#This Row],[PEMBULATAN]]*O21</f>
        <v>90000</v>
      </c>
    </row>
    <row r="22" spans="1:16" ht="27.75" customHeight="1" x14ac:dyDescent="0.2">
      <c r="A22" s="108"/>
      <c r="B22" s="72"/>
      <c r="C22" s="84" t="s">
        <v>1352</v>
      </c>
      <c r="D22" s="75" t="s">
        <v>54</v>
      </c>
      <c r="E22" s="13">
        <v>44434</v>
      </c>
      <c r="F22" s="73" t="s">
        <v>142</v>
      </c>
      <c r="G22" s="13">
        <v>44439</v>
      </c>
      <c r="H22" s="74" t="s">
        <v>1330</v>
      </c>
      <c r="I22" s="15">
        <v>94</v>
      </c>
      <c r="J22" s="15">
        <v>66</v>
      </c>
      <c r="K22" s="15">
        <v>40</v>
      </c>
      <c r="L22" s="15">
        <v>21</v>
      </c>
      <c r="M22" s="79">
        <v>62.04</v>
      </c>
      <c r="N22" s="69">
        <v>62</v>
      </c>
      <c r="O22" s="61">
        <v>3000</v>
      </c>
      <c r="P22" s="62">
        <f>Table22452368910111213141516171819202122242345672345689101112131415[[#This Row],[PEMBULATAN]]*O22</f>
        <v>186000</v>
      </c>
    </row>
    <row r="23" spans="1:16" ht="27.75" customHeight="1" x14ac:dyDescent="0.2">
      <c r="A23" s="108"/>
      <c r="B23" s="72"/>
      <c r="C23" s="84" t="s">
        <v>1353</v>
      </c>
      <c r="D23" s="75" t="s">
        <v>54</v>
      </c>
      <c r="E23" s="13">
        <v>44434</v>
      </c>
      <c r="F23" s="73" t="s">
        <v>142</v>
      </c>
      <c r="G23" s="13">
        <v>44439</v>
      </c>
      <c r="H23" s="74" t="s">
        <v>1330</v>
      </c>
      <c r="I23" s="15">
        <v>93</v>
      </c>
      <c r="J23" s="15">
        <v>54</v>
      </c>
      <c r="K23" s="15">
        <v>21</v>
      </c>
      <c r="L23" s="15">
        <v>11</v>
      </c>
      <c r="M23" s="79">
        <v>26.365500000000001</v>
      </c>
      <c r="N23" s="69">
        <v>26</v>
      </c>
      <c r="O23" s="61">
        <v>3000</v>
      </c>
      <c r="P23" s="62">
        <f>Table22452368910111213141516171819202122242345672345689101112131415[[#This Row],[PEMBULATAN]]*O23</f>
        <v>78000</v>
      </c>
    </row>
    <row r="24" spans="1:16" ht="27.75" customHeight="1" x14ac:dyDescent="0.2">
      <c r="A24" s="108"/>
      <c r="B24" s="72"/>
      <c r="C24" s="84" t="s">
        <v>1354</v>
      </c>
      <c r="D24" s="75" t="s">
        <v>54</v>
      </c>
      <c r="E24" s="13">
        <v>44434</v>
      </c>
      <c r="F24" s="73" t="s">
        <v>142</v>
      </c>
      <c r="G24" s="13">
        <v>44439</v>
      </c>
      <c r="H24" s="74" t="s">
        <v>1330</v>
      </c>
      <c r="I24" s="15">
        <v>43</v>
      </c>
      <c r="J24" s="15">
        <v>45</v>
      </c>
      <c r="K24" s="15">
        <v>13</v>
      </c>
      <c r="L24" s="15">
        <v>13</v>
      </c>
      <c r="M24" s="79">
        <v>6.2887500000000003</v>
      </c>
      <c r="N24" s="69">
        <v>13</v>
      </c>
      <c r="O24" s="61">
        <v>3000</v>
      </c>
      <c r="P24" s="62">
        <f>Table22452368910111213141516171819202122242345672345689101112131415[[#This Row],[PEMBULATAN]]*O24</f>
        <v>39000</v>
      </c>
    </row>
    <row r="25" spans="1:16" ht="27.75" customHeight="1" x14ac:dyDescent="0.2">
      <c r="A25" s="108"/>
      <c r="B25" s="72"/>
      <c r="C25" s="84" t="s">
        <v>1355</v>
      </c>
      <c r="D25" s="75" t="s">
        <v>54</v>
      </c>
      <c r="E25" s="13">
        <v>44434</v>
      </c>
      <c r="F25" s="73" t="s">
        <v>142</v>
      </c>
      <c r="G25" s="13">
        <v>44439</v>
      </c>
      <c r="H25" s="74" t="s">
        <v>1330</v>
      </c>
      <c r="I25" s="15">
        <v>80</v>
      </c>
      <c r="J25" s="15">
        <v>60</v>
      </c>
      <c r="K25" s="15">
        <v>29</v>
      </c>
      <c r="L25" s="15">
        <v>11</v>
      </c>
      <c r="M25" s="79">
        <v>34.799999999999997</v>
      </c>
      <c r="N25" s="69">
        <v>35</v>
      </c>
      <c r="O25" s="61">
        <v>3000</v>
      </c>
      <c r="P25" s="62">
        <f>Table22452368910111213141516171819202122242345672345689101112131415[[#This Row],[PEMBULATAN]]*O25</f>
        <v>105000</v>
      </c>
    </row>
    <row r="26" spans="1:16" ht="27.75" customHeight="1" x14ac:dyDescent="0.2">
      <c r="A26" s="108"/>
      <c r="B26" s="72"/>
      <c r="C26" s="84" t="s">
        <v>1356</v>
      </c>
      <c r="D26" s="75" t="s">
        <v>54</v>
      </c>
      <c r="E26" s="13">
        <v>44434</v>
      </c>
      <c r="F26" s="73" t="s">
        <v>142</v>
      </c>
      <c r="G26" s="13">
        <v>44439</v>
      </c>
      <c r="H26" s="74" t="s">
        <v>1330</v>
      </c>
      <c r="I26" s="15">
        <v>41</v>
      </c>
      <c r="J26" s="15">
        <v>45</v>
      </c>
      <c r="K26" s="15">
        <v>16</v>
      </c>
      <c r="L26" s="15">
        <v>12</v>
      </c>
      <c r="M26" s="79">
        <v>7.38</v>
      </c>
      <c r="N26" s="69">
        <v>12</v>
      </c>
      <c r="O26" s="61">
        <v>3000</v>
      </c>
      <c r="P26" s="62">
        <f>Table22452368910111213141516171819202122242345672345689101112131415[[#This Row],[PEMBULATAN]]*O26</f>
        <v>36000</v>
      </c>
    </row>
    <row r="27" spans="1:16" ht="27.75" customHeight="1" x14ac:dyDescent="0.2">
      <c r="A27" s="108"/>
      <c r="B27" s="72"/>
      <c r="C27" s="84" t="s">
        <v>1357</v>
      </c>
      <c r="D27" s="75" t="s">
        <v>54</v>
      </c>
      <c r="E27" s="13">
        <v>44434</v>
      </c>
      <c r="F27" s="73" t="s">
        <v>142</v>
      </c>
      <c r="G27" s="13">
        <v>44439</v>
      </c>
      <c r="H27" s="74" t="s">
        <v>1330</v>
      </c>
      <c r="I27" s="15">
        <v>105</v>
      </c>
      <c r="J27" s="15">
        <v>6</v>
      </c>
      <c r="K27" s="15">
        <v>6</v>
      </c>
      <c r="L27" s="15">
        <v>22</v>
      </c>
      <c r="M27" s="79">
        <v>0.94499999999999995</v>
      </c>
      <c r="N27" s="69">
        <v>22</v>
      </c>
      <c r="O27" s="61">
        <v>3000</v>
      </c>
      <c r="P27" s="62">
        <f>Table22452368910111213141516171819202122242345672345689101112131415[[#This Row],[PEMBULATAN]]*O27</f>
        <v>66000</v>
      </c>
    </row>
    <row r="28" spans="1:16" ht="27.75" customHeight="1" x14ac:dyDescent="0.2">
      <c r="A28" s="108"/>
      <c r="B28" s="72"/>
      <c r="C28" s="84" t="s">
        <v>1358</v>
      </c>
      <c r="D28" s="75" t="s">
        <v>54</v>
      </c>
      <c r="E28" s="13">
        <v>44434</v>
      </c>
      <c r="F28" s="73" t="s">
        <v>142</v>
      </c>
      <c r="G28" s="13">
        <v>44439</v>
      </c>
      <c r="H28" s="74" t="s">
        <v>1330</v>
      </c>
      <c r="I28" s="15">
        <v>53</v>
      </c>
      <c r="J28" s="15">
        <v>50</v>
      </c>
      <c r="K28" s="15">
        <v>23</v>
      </c>
      <c r="L28" s="15">
        <v>7</v>
      </c>
      <c r="M28" s="79">
        <v>15.237500000000001</v>
      </c>
      <c r="N28" s="69">
        <v>15</v>
      </c>
      <c r="O28" s="61">
        <v>3000</v>
      </c>
      <c r="P28" s="62">
        <f>Table22452368910111213141516171819202122242345672345689101112131415[[#This Row],[PEMBULATAN]]*O28</f>
        <v>45000</v>
      </c>
    </row>
    <row r="29" spans="1:16" ht="27.75" customHeight="1" x14ac:dyDescent="0.2">
      <c r="A29" s="108"/>
      <c r="B29" s="72"/>
      <c r="C29" s="84" t="s">
        <v>1359</v>
      </c>
      <c r="D29" s="75" t="s">
        <v>54</v>
      </c>
      <c r="E29" s="13">
        <v>44434</v>
      </c>
      <c r="F29" s="73" t="s">
        <v>142</v>
      </c>
      <c r="G29" s="13">
        <v>44439</v>
      </c>
      <c r="H29" s="74" t="s">
        <v>1330</v>
      </c>
      <c r="I29" s="15">
        <v>97</v>
      </c>
      <c r="J29" s="15">
        <v>60</v>
      </c>
      <c r="K29" s="15">
        <v>20</v>
      </c>
      <c r="L29" s="15">
        <v>9</v>
      </c>
      <c r="M29" s="79">
        <v>29.1</v>
      </c>
      <c r="N29" s="69">
        <v>29</v>
      </c>
      <c r="O29" s="61">
        <v>3000</v>
      </c>
      <c r="P29" s="62">
        <f>Table22452368910111213141516171819202122242345672345689101112131415[[#This Row],[PEMBULATAN]]*O29</f>
        <v>87000</v>
      </c>
    </row>
    <row r="30" spans="1:16" ht="27.75" customHeight="1" x14ac:dyDescent="0.2">
      <c r="A30" s="108"/>
      <c r="B30" s="72"/>
      <c r="C30" s="84" t="s">
        <v>1360</v>
      </c>
      <c r="D30" s="75" t="s">
        <v>54</v>
      </c>
      <c r="E30" s="13">
        <v>44434</v>
      </c>
      <c r="F30" s="73" t="s">
        <v>142</v>
      </c>
      <c r="G30" s="13">
        <v>44439</v>
      </c>
      <c r="H30" s="74" t="s">
        <v>1330</v>
      </c>
      <c r="I30" s="15">
        <v>79</v>
      </c>
      <c r="J30" s="15">
        <v>57</v>
      </c>
      <c r="K30" s="15">
        <v>40</v>
      </c>
      <c r="L30" s="15">
        <v>13</v>
      </c>
      <c r="M30" s="79">
        <v>45.03</v>
      </c>
      <c r="N30" s="69">
        <v>45</v>
      </c>
      <c r="O30" s="61">
        <v>3000</v>
      </c>
      <c r="P30" s="62">
        <f>Table22452368910111213141516171819202122242345672345689101112131415[[#This Row],[PEMBULATAN]]*O30</f>
        <v>135000</v>
      </c>
    </row>
    <row r="31" spans="1:16" ht="27.75" customHeight="1" x14ac:dyDescent="0.2">
      <c r="A31" s="108"/>
      <c r="B31" s="72"/>
      <c r="C31" s="84" t="s">
        <v>1361</v>
      </c>
      <c r="D31" s="75" t="s">
        <v>54</v>
      </c>
      <c r="E31" s="13">
        <v>44434</v>
      </c>
      <c r="F31" s="73" t="s">
        <v>142</v>
      </c>
      <c r="G31" s="13">
        <v>44439</v>
      </c>
      <c r="H31" s="74" t="s">
        <v>1330</v>
      </c>
      <c r="I31" s="15">
        <v>73</v>
      </c>
      <c r="J31" s="15">
        <v>59</v>
      </c>
      <c r="K31" s="15">
        <v>21</v>
      </c>
      <c r="L31" s="15">
        <v>15</v>
      </c>
      <c r="M31" s="79">
        <v>22.611750000000001</v>
      </c>
      <c r="N31" s="69">
        <v>23</v>
      </c>
      <c r="O31" s="61">
        <v>3000</v>
      </c>
      <c r="P31" s="62">
        <f>Table22452368910111213141516171819202122242345672345689101112131415[[#This Row],[PEMBULATAN]]*O31</f>
        <v>69000</v>
      </c>
    </row>
    <row r="32" spans="1:16" ht="27.75" customHeight="1" x14ac:dyDescent="0.2">
      <c r="A32" s="108"/>
      <c r="B32" s="72"/>
      <c r="C32" s="84" t="s">
        <v>1362</v>
      </c>
      <c r="D32" s="75" t="s">
        <v>54</v>
      </c>
      <c r="E32" s="13">
        <v>44434</v>
      </c>
      <c r="F32" s="73" t="s">
        <v>142</v>
      </c>
      <c r="G32" s="13">
        <v>44439</v>
      </c>
      <c r="H32" s="74" t="s">
        <v>1330</v>
      </c>
      <c r="I32" s="15">
        <v>85</v>
      </c>
      <c r="J32" s="15">
        <v>50</v>
      </c>
      <c r="K32" s="15">
        <v>29</v>
      </c>
      <c r="L32" s="15">
        <v>16</v>
      </c>
      <c r="M32" s="79">
        <v>30.8125</v>
      </c>
      <c r="N32" s="69">
        <v>31</v>
      </c>
      <c r="O32" s="61">
        <v>3000</v>
      </c>
      <c r="P32" s="62">
        <f>Table22452368910111213141516171819202122242345672345689101112131415[[#This Row],[PEMBULATAN]]*O32</f>
        <v>93000</v>
      </c>
    </row>
    <row r="33" spans="1:16" ht="27.75" customHeight="1" x14ac:dyDescent="0.2">
      <c r="A33" s="108"/>
      <c r="B33" s="72"/>
      <c r="C33" s="84" t="s">
        <v>1363</v>
      </c>
      <c r="D33" s="75" t="s">
        <v>54</v>
      </c>
      <c r="E33" s="13">
        <v>44434</v>
      </c>
      <c r="F33" s="73" t="s">
        <v>142</v>
      </c>
      <c r="G33" s="13">
        <v>44439</v>
      </c>
      <c r="H33" s="74" t="s">
        <v>1330</v>
      </c>
      <c r="I33" s="15">
        <v>24</v>
      </c>
      <c r="J33" s="15">
        <v>24</v>
      </c>
      <c r="K33" s="15">
        <v>11</v>
      </c>
      <c r="L33" s="15">
        <v>20</v>
      </c>
      <c r="M33" s="79">
        <v>1.5840000000000001</v>
      </c>
      <c r="N33" s="69">
        <v>20</v>
      </c>
      <c r="O33" s="61">
        <v>3000</v>
      </c>
      <c r="P33" s="62">
        <f>Table22452368910111213141516171819202122242345672345689101112131415[[#This Row],[PEMBULATAN]]*O33</f>
        <v>60000</v>
      </c>
    </row>
    <row r="34" spans="1:16" ht="27.75" customHeight="1" x14ac:dyDescent="0.2">
      <c r="A34" s="108"/>
      <c r="B34" s="72"/>
      <c r="C34" s="84" t="s">
        <v>1364</v>
      </c>
      <c r="D34" s="75" t="s">
        <v>54</v>
      </c>
      <c r="E34" s="13">
        <v>44434</v>
      </c>
      <c r="F34" s="73" t="s">
        <v>142</v>
      </c>
      <c r="G34" s="13">
        <v>44439</v>
      </c>
      <c r="H34" s="74" t="s">
        <v>1330</v>
      </c>
      <c r="I34" s="15">
        <v>80</v>
      </c>
      <c r="J34" s="15">
        <v>50</v>
      </c>
      <c r="K34" s="15">
        <v>40</v>
      </c>
      <c r="L34" s="15">
        <v>14</v>
      </c>
      <c r="M34" s="79">
        <v>40</v>
      </c>
      <c r="N34" s="69">
        <v>40</v>
      </c>
      <c r="O34" s="61">
        <v>3000</v>
      </c>
      <c r="P34" s="62">
        <f>Table22452368910111213141516171819202122242345672345689101112131415[[#This Row],[PEMBULATAN]]*O34</f>
        <v>120000</v>
      </c>
    </row>
    <row r="35" spans="1:16" ht="27.75" customHeight="1" x14ac:dyDescent="0.2">
      <c r="A35" s="108"/>
      <c r="B35" s="72"/>
      <c r="C35" s="84" t="s">
        <v>1365</v>
      </c>
      <c r="D35" s="75" t="s">
        <v>54</v>
      </c>
      <c r="E35" s="13">
        <v>44434</v>
      </c>
      <c r="F35" s="73" t="s">
        <v>142</v>
      </c>
      <c r="G35" s="13">
        <v>44439</v>
      </c>
      <c r="H35" s="74" t="s">
        <v>1330</v>
      </c>
      <c r="I35" s="15">
        <v>54</v>
      </c>
      <c r="J35" s="15">
        <v>40</v>
      </c>
      <c r="K35" s="15">
        <v>42</v>
      </c>
      <c r="L35" s="15">
        <v>12</v>
      </c>
      <c r="M35" s="79">
        <v>22.68</v>
      </c>
      <c r="N35" s="69">
        <v>23</v>
      </c>
      <c r="O35" s="61">
        <v>3000</v>
      </c>
      <c r="P35" s="62">
        <f>Table22452368910111213141516171819202122242345672345689101112131415[[#This Row],[PEMBULATAN]]*O35</f>
        <v>69000</v>
      </c>
    </row>
    <row r="36" spans="1:16" ht="27.75" customHeight="1" x14ac:dyDescent="0.2">
      <c r="A36" s="108"/>
      <c r="B36" s="72"/>
      <c r="C36" s="84" t="s">
        <v>1366</v>
      </c>
      <c r="D36" s="75" t="s">
        <v>54</v>
      </c>
      <c r="E36" s="13">
        <v>44434</v>
      </c>
      <c r="F36" s="73" t="s">
        <v>142</v>
      </c>
      <c r="G36" s="13">
        <v>44439</v>
      </c>
      <c r="H36" s="74" t="s">
        <v>1330</v>
      </c>
      <c r="I36" s="15">
        <v>100</v>
      </c>
      <c r="J36" s="15">
        <v>5</v>
      </c>
      <c r="K36" s="15">
        <v>5</v>
      </c>
      <c r="L36" s="15">
        <v>14</v>
      </c>
      <c r="M36" s="79">
        <v>0.625</v>
      </c>
      <c r="N36" s="69">
        <v>14</v>
      </c>
      <c r="O36" s="61">
        <v>3000</v>
      </c>
      <c r="P36" s="62">
        <f>Table22452368910111213141516171819202122242345672345689101112131415[[#This Row],[PEMBULATAN]]*O36</f>
        <v>42000</v>
      </c>
    </row>
    <row r="37" spans="1:16" ht="27.75" customHeight="1" x14ac:dyDescent="0.2">
      <c r="A37" s="108"/>
      <c r="B37" s="72"/>
      <c r="C37" s="84" t="s">
        <v>1367</v>
      </c>
      <c r="D37" s="75" t="s">
        <v>54</v>
      </c>
      <c r="E37" s="13">
        <v>44434</v>
      </c>
      <c r="F37" s="73" t="s">
        <v>142</v>
      </c>
      <c r="G37" s="13">
        <v>44439</v>
      </c>
      <c r="H37" s="74" t="s">
        <v>1330</v>
      </c>
      <c r="I37" s="15">
        <v>80</v>
      </c>
      <c r="J37" s="15">
        <v>55</v>
      </c>
      <c r="K37" s="15">
        <v>20</v>
      </c>
      <c r="L37" s="15">
        <v>14</v>
      </c>
      <c r="M37" s="79">
        <v>22</v>
      </c>
      <c r="N37" s="69">
        <v>22</v>
      </c>
      <c r="O37" s="61">
        <v>3000</v>
      </c>
      <c r="P37" s="62">
        <f>Table22452368910111213141516171819202122242345672345689101112131415[[#This Row],[PEMBULATAN]]*O37</f>
        <v>66000</v>
      </c>
    </row>
    <row r="38" spans="1:16" ht="27.75" customHeight="1" x14ac:dyDescent="0.2">
      <c r="A38" s="108"/>
      <c r="B38" s="72"/>
      <c r="C38" s="84" t="s">
        <v>1368</v>
      </c>
      <c r="D38" s="75" t="s">
        <v>54</v>
      </c>
      <c r="E38" s="13">
        <v>44434</v>
      </c>
      <c r="F38" s="73" t="s">
        <v>142</v>
      </c>
      <c r="G38" s="13">
        <v>44439</v>
      </c>
      <c r="H38" s="74" t="s">
        <v>1330</v>
      </c>
      <c r="I38" s="15">
        <v>49</v>
      </c>
      <c r="J38" s="15">
        <v>45</v>
      </c>
      <c r="K38" s="15">
        <v>23</v>
      </c>
      <c r="L38" s="15">
        <v>14</v>
      </c>
      <c r="M38" s="79">
        <v>12.678750000000001</v>
      </c>
      <c r="N38" s="69">
        <v>14</v>
      </c>
      <c r="O38" s="61">
        <v>3000</v>
      </c>
      <c r="P38" s="62">
        <f>Table22452368910111213141516171819202122242345672345689101112131415[[#This Row],[PEMBULATAN]]*O38</f>
        <v>42000</v>
      </c>
    </row>
    <row r="39" spans="1:16" ht="27.75" customHeight="1" x14ac:dyDescent="0.2">
      <c r="A39" s="108"/>
      <c r="B39" s="72"/>
      <c r="C39" s="84" t="s">
        <v>1369</v>
      </c>
      <c r="D39" s="75" t="s">
        <v>54</v>
      </c>
      <c r="E39" s="13">
        <v>44434</v>
      </c>
      <c r="F39" s="73" t="s">
        <v>142</v>
      </c>
      <c r="G39" s="13">
        <v>44439</v>
      </c>
      <c r="H39" s="74" t="s">
        <v>1330</v>
      </c>
      <c r="I39" s="15">
        <v>78</v>
      </c>
      <c r="J39" s="15">
        <v>56</v>
      </c>
      <c r="K39" s="15">
        <v>30</v>
      </c>
      <c r="L39" s="15">
        <v>27</v>
      </c>
      <c r="M39" s="79">
        <v>32.76</v>
      </c>
      <c r="N39" s="69">
        <v>33</v>
      </c>
      <c r="O39" s="61">
        <v>3000</v>
      </c>
      <c r="P39" s="62">
        <f>Table22452368910111213141516171819202122242345672345689101112131415[[#This Row],[PEMBULATAN]]*O39</f>
        <v>99000</v>
      </c>
    </row>
    <row r="40" spans="1:16" ht="27.75" customHeight="1" x14ac:dyDescent="0.2">
      <c r="A40" s="108"/>
      <c r="B40" s="72"/>
      <c r="C40" s="84" t="s">
        <v>1370</v>
      </c>
      <c r="D40" s="75" t="s">
        <v>54</v>
      </c>
      <c r="E40" s="13">
        <v>44434</v>
      </c>
      <c r="F40" s="73" t="s">
        <v>142</v>
      </c>
      <c r="G40" s="13">
        <v>44439</v>
      </c>
      <c r="H40" s="74" t="s">
        <v>1330</v>
      </c>
      <c r="I40" s="15">
        <v>70</v>
      </c>
      <c r="J40" s="15">
        <v>60</v>
      </c>
      <c r="K40" s="15">
        <v>30</v>
      </c>
      <c r="L40" s="15">
        <v>1</v>
      </c>
      <c r="M40" s="79">
        <v>31.5</v>
      </c>
      <c r="N40" s="69">
        <v>32</v>
      </c>
      <c r="O40" s="61">
        <v>3000</v>
      </c>
      <c r="P40" s="62">
        <f>Table22452368910111213141516171819202122242345672345689101112131415[[#This Row],[PEMBULATAN]]*O40</f>
        <v>96000</v>
      </c>
    </row>
    <row r="41" spans="1:16" ht="27.75" customHeight="1" x14ac:dyDescent="0.2">
      <c r="A41" s="108"/>
      <c r="B41" s="72"/>
      <c r="C41" s="84" t="s">
        <v>1371</v>
      </c>
      <c r="D41" s="75" t="s">
        <v>54</v>
      </c>
      <c r="E41" s="13">
        <v>44434</v>
      </c>
      <c r="F41" s="73" t="s">
        <v>142</v>
      </c>
      <c r="G41" s="13">
        <v>44439</v>
      </c>
      <c r="H41" s="74" t="s">
        <v>1330</v>
      </c>
      <c r="I41" s="15">
        <v>54</v>
      </c>
      <c r="J41" s="15">
        <v>28</v>
      </c>
      <c r="K41" s="15">
        <v>26</v>
      </c>
      <c r="L41" s="15">
        <v>11</v>
      </c>
      <c r="M41" s="79">
        <v>9.8279999999999994</v>
      </c>
      <c r="N41" s="69">
        <v>11</v>
      </c>
      <c r="O41" s="61">
        <v>3000</v>
      </c>
      <c r="P41" s="62">
        <f>Table22452368910111213141516171819202122242345672345689101112131415[[#This Row],[PEMBULATAN]]*O41</f>
        <v>33000</v>
      </c>
    </row>
    <row r="42" spans="1:16" ht="27.75" customHeight="1" x14ac:dyDescent="0.2">
      <c r="A42" s="108"/>
      <c r="B42" s="72"/>
      <c r="C42" s="84" t="s">
        <v>1372</v>
      </c>
      <c r="D42" s="75" t="s">
        <v>54</v>
      </c>
      <c r="E42" s="13">
        <v>44434</v>
      </c>
      <c r="F42" s="73" t="s">
        <v>142</v>
      </c>
      <c r="G42" s="13">
        <v>44439</v>
      </c>
      <c r="H42" s="74" t="s">
        <v>1330</v>
      </c>
      <c r="I42" s="15">
        <v>53</v>
      </c>
      <c r="J42" s="15">
        <v>27</v>
      </c>
      <c r="K42" s="15">
        <v>66</v>
      </c>
      <c r="L42" s="15">
        <v>5</v>
      </c>
      <c r="M42" s="79">
        <v>23.611499999999999</v>
      </c>
      <c r="N42" s="69">
        <v>24</v>
      </c>
      <c r="O42" s="61">
        <v>3000</v>
      </c>
      <c r="P42" s="62">
        <f>Table22452368910111213141516171819202122242345672345689101112131415[[#This Row],[PEMBULATAN]]*O42</f>
        <v>72000</v>
      </c>
    </row>
    <row r="43" spans="1:16" ht="27.75" customHeight="1" x14ac:dyDescent="0.2">
      <c r="A43" s="108"/>
      <c r="B43" s="72"/>
      <c r="C43" s="84" t="s">
        <v>1373</v>
      </c>
      <c r="D43" s="75" t="s">
        <v>54</v>
      </c>
      <c r="E43" s="13">
        <v>44434</v>
      </c>
      <c r="F43" s="73" t="s">
        <v>142</v>
      </c>
      <c r="G43" s="13">
        <v>44439</v>
      </c>
      <c r="H43" s="74" t="s">
        <v>1330</v>
      </c>
      <c r="I43" s="15">
        <v>80</v>
      </c>
      <c r="J43" s="15">
        <v>54</v>
      </c>
      <c r="K43" s="15">
        <v>27</v>
      </c>
      <c r="L43" s="15">
        <v>1</v>
      </c>
      <c r="M43" s="79">
        <v>29.16</v>
      </c>
      <c r="N43" s="69">
        <v>29</v>
      </c>
      <c r="O43" s="61">
        <v>3000</v>
      </c>
      <c r="P43" s="62">
        <f>Table22452368910111213141516171819202122242345672345689101112131415[[#This Row],[PEMBULATAN]]*O43</f>
        <v>87000</v>
      </c>
    </row>
    <row r="44" spans="1:16" ht="27.75" customHeight="1" x14ac:dyDescent="0.2">
      <c r="A44" s="108"/>
      <c r="B44" s="72"/>
      <c r="C44" s="84" t="s">
        <v>1374</v>
      </c>
      <c r="D44" s="75" t="s">
        <v>54</v>
      </c>
      <c r="E44" s="13">
        <v>44434</v>
      </c>
      <c r="F44" s="73" t="s">
        <v>142</v>
      </c>
      <c r="G44" s="13">
        <v>44439</v>
      </c>
      <c r="H44" s="74" t="s">
        <v>1330</v>
      </c>
      <c r="I44" s="15">
        <v>102</v>
      </c>
      <c r="J44" s="15">
        <v>61</v>
      </c>
      <c r="K44" s="15">
        <v>38</v>
      </c>
      <c r="L44" s="15">
        <v>25</v>
      </c>
      <c r="M44" s="79">
        <v>59.109000000000002</v>
      </c>
      <c r="N44" s="69">
        <v>59</v>
      </c>
      <c r="O44" s="61">
        <v>3000</v>
      </c>
      <c r="P44" s="62">
        <f>Table22452368910111213141516171819202122242345672345689101112131415[[#This Row],[PEMBULATAN]]*O44</f>
        <v>177000</v>
      </c>
    </row>
    <row r="45" spans="1:16" ht="27.75" customHeight="1" x14ac:dyDescent="0.2">
      <c r="A45" s="108"/>
      <c r="B45" s="72"/>
      <c r="C45" s="84" t="s">
        <v>1375</v>
      </c>
      <c r="D45" s="75" t="s">
        <v>54</v>
      </c>
      <c r="E45" s="13">
        <v>44434</v>
      </c>
      <c r="F45" s="73" t="s">
        <v>142</v>
      </c>
      <c r="G45" s="13">
        <v>44439</v>
      </c>
      <c r="H45" s="74" t="s">
        <v>1330</v>
      </c>
      <c r="I45" s="15">
        <v>100</v>
      </c>
      <c r="J45" s="15">
        <v>54</v>
      </c>
      <c r="K45" s="15">
        <v>32</v>
      </c>
      <c r="L45" s="15">
        <v>6</v>
      </c>
      <c r="M45" s="79">
        <v>43.2</v>
      </c>
      <c r="N45" s="69">
        <v>43</v>
      </c>
      <c r="O45" s="61">
        <v>3000</v>
      </c>
      <c r="P45" s="62">
        <f>Table22452368910111213141516171819202122242345672345689101112131415[[#This Row],[PEMBULATAN]]*O45</f>
        <v>129000</v>
      </c>
    </row>
    <row r="46" spans="1:16" ht="27.75" customHeight="1" x14ac:dyDescent="0.2">
      <c r="A46" s="108"/>
      <c r="B46" s="72"/>
      <c r="C46" s="84" t="s">
        <v>1376</v>
      </c>
      <c r="D46" s="75" t="s">
        <v>54</v>
      </c>
      <c r="E46" s="13">
        <v>44434</v>
      </c>
      <c r="F46" s="73" t="s">
        <v>142</v>
      </c>
      <c r="G46" s="13">
        <v>44439</v>
      </c>
      <c r="H46" s="74" t="s">
        <v>1330</v>
      </c>
      <c r="I46" s="15">
        <v>90</v>
      </c>
      <c r="J46" s="15">
        <v>59</v>
      </c>
      <c r="K46" s="15">
        <v>21</v>
      </c>
      <c r="L46" s="15">
        <v>2</v>
      </c>
      <c r="M46" s="79">
        <v>27.877500000000001</v>
      </c>
      <c r="N46" s="69">
        <v>28</v>
      </c>
      <c r="O46" s="61">
        <v>3000</v>
      </c>
      <c r="P46" s="62">
        <f>Table22452368910111213141516171819202122242345672345689101112131415[[#This Row],[PEMBULATAN]]*O46</f>
        <v>84000</v>
      </c>
    </row>
    <row r="47" spans="1:16" ht="27.75" customHeight="1" x14ac:dyDescent="0.2">
      <c r="A47" s="108"/>
      <c r="B47" s="72"/>
      <c r="C47" s="84" t="s">
        <v>1377</v>
      </c>
      <c r="D47" s="75" t="s">
        <v>54</v>
      </c>
      <c r="E47" s="13">
        <v>44434</v>
      </c>
      <c r="F47" s="73" t="s">
        <v>142</v>
      </c>
      <c r="G47" s="13">
        <v>44439</v>
      </c>
      <c r="H47" s="74" t="s">
        <v>1330</v>
      </c>
      <c r="I47" s="15">
        <v>66</v>
      </c>
      <c r="J47" s="15">
        <v>43</v>
      </c>
      <c r="K47" s="15">
        <v>23</v>
      </c>
      <c r="L47" s="15">
        <v>1</v>
      </c>
      <c r="M47" s="79">
        <v>16.3185</v>
      </c>
      <c r="N47" s="69">
        <v>16</v>
      </c>
      <c r="O47" s="61">
        <v>3000</v>
      </c>
      <c r="P47" s="62">
        <f>Table22452368910111213141516171819202122242345672345689101112131415[[#This Row],[PEMBULATAN]]*O47</f>
        <v>48000</v>
      </c>
    </row>
    <row r="48" spans="1:16" ht="27.75" customHeight="1" x14ac:dyDescent="0.2">
      <c r="A48" s="108"/>
      <c r="B48" s="72"/>
      <c r="C48" s="84" t="s">
        <v>1378</v>
      </c>
      <c r="D48" s="75" t="s">
        <v>54</v>
      </c>
      <c r="E48" s="13">
        <v>44434</v>
      </c>
      <c r="F48" s="73" t="s">
        <v>142</v>
      </c>
      <c r="G48" s="13">
        <v>44439</v>
      </c>
      <c r="H48" s="74" t="s">
        <v>1330</v>
      </c>
      <c r="I48" s="15">
        <v>40</v>
      </c>
      <c r="J48" s="15">
        <v>32</v>
      </c>
      <c r="K48" s="15">
        <v>10</v>
      </c>
      <c r="L48" s="15">
        <v>2</v>
      </c>
      <c r="M48" s="79">
        <v>3.2</v>
      </c>
      <c r="N48" s="69">
        <v>3</v>
      </c>
      <c r="O48" s="61">
        <v>3000</v>
      </c>
      <c r="P48" s="62">
        <f>Table22452368910111213141516171819202122242345672345689101112131415[[#This Row],[PEMBULATAN]]*O48</f>
        <v>9000</v>
      </c>
    </row>
    <row r="49" spans="1:16" ht="27.75" customHeight="1" x14ac:dyDescent="0.2">
      <c r="A49" s="108"/>
      <c r="B49" s="72"/>
      <c r="C49" s="84" t="s">
        <v>1379</v>
      </c>
      <c r="D49" s="75" t="s">
        <v>54</v>
      </c>
      <c r="E49" s="13">
        <v>44434</v>
      </c>
      <c r="F49" s="73" t="s">
        <v>142</v>
      </c>
      <c r="G49" s="13">
        <v>44439</v>
      </c>
      <c r="H49" s="74" t="s">
        <v>1330</v>
      </c>
      <c r="I49" s="15">
        <v>40</v>
      </c>
      <c r="J49" s="15">
        <v>30</v>
      </c>
      <c r="K49" s="15">
        <v>12</v>
      </c>
      <c r="L49" s="15">
        <v>3</v>
      </c>
      <c r="M49" s="79">
        <v>3.6</v>
      </c>
      <c r="N49" s="69">
        <v>4</v>
      </c>
      <c r="O49" s="61">
        <v>3000</v>
      </c>
      <c r="P49" s="62">
        <f>Table22452368910111213141516171819202122242345672345689101112131415[[#This Row],[PEMBULATAN]]*O49</f>
        <v>12000</v>
      </c>
    </row>
    <row r="50" spans="1:16" ht="27.75" customHeight="1" x14ac:dyDescent="0.2">
      <c r="A50" s="108"/>
      <c r="B50" s="72"/>
      <c r="C50" s="84" t="s">
        <v>1380</v>
      </c>
      <c r="D50" s="75" t="s">
        <v>54</v>
      </c>
      <c r="E50" s="13">
        <v>44434</v>
      </c>
      <c r="F50" s="73" t="s">
        <v>142</v>
      </c>
      <c r="G50" s="13">
        <v>44439</v>
      </c>
      <c r="H50" s="74" t="s">
        <v>1330</v>
      </c>
      <c r="I50" s="15">
        <v>82</v>
      </c>
      <c r="J50" s="15">
        <v>54</v>
      </c>
      <c r="K50" s="15">
        <v>29</v>
      </c>
      <c r="L50" s="15">
        <v>3</v>
      </c>
      <c r="M50" s="79">
        <v>32.103000000000002</v>
      </c>
      <c r="N50" s="69">
        <v>32</v>
      </c>
      <c r="O50" s="61">
        <v>3000</v>
      </c>
      <c r="P50" s="62">
        <f>Table22452368910111213141516171819202122242345672345689101112131415[[#This Row],[PEMBULATAN]]*O50</f>
        <v>96000</v>
      </c>
    </row>
    <row r="51" spans="1:16" ht="27.75" customHeight="1" x14ac:dyDescent="0.2">
      <c r="A51" s="108"/>
      <c r="B51" s="72"/>
      <c r="C51" s="84" t="s">
        <v>1381</v>
      </c>
      <c r="D51" s="75" t="s">
        <v>54</v>
      </c>
      <c r="E51" s="13">
        <v>44434</v>
      </c>
      <c r="F51" s="73" t="s">
        <v>142</v>
      </c>
      <c r="G51" s="13">
        <v>44439</v>
      </c>
      <c r="H51" s="74" t="s">
        <v>1330</v>
      </c>
      <c r="I51" s="15">
        <v>77</v>
      </c>
      <c r="J51" s="15">
        <v>50</v>
      </c>
      <c r="K51" s="15">
        <v>40</v>
      </c>
      <c r="L51" s="15">
        <v>1</v>
      </c>
      <c r="M51" s="79">
        <v>38.5</v>
      </c>
      <c r="N51" s="69">
        <v>39</v>
      </c>
      <c r="O51" s="61">
        <v>3000</v>
      </c>
      <c r="P51" s="62">
        <f>Table22452368910111213141516171819202122242345672345689101112131415[[#This Row],[PEMBULATAN]]*O51</f>
        <v>117000</v>
      </c>
    </row>
    <row r="52" spans="1:16" ht="27.75" customHeight="1" x14ac:dyDescent="0.2">
      <c r="A52" s="108"/>
      <c r="B52" s="72"/>
      <c r="C52" s="84" t="s">
        <v>1382</v>
      </c>
      <c r="D52" s="75" t="s">
        <v>54</v>
      </c>
      <c r="E52" s="13">
        <v>44434</v>
      </c>
      <c r="F52" s="73" t="s">
        <v>142</v>
      </c>
      <c r="G52" s="13">
        <v>44439</v>
      </c>
      <c r="H52" s="74" t="s">
        <v>1330</v>
      </c>
      <c r="I52" s="15">
        <v>74</v>
      </c>
      <c r="J52" s="15">
        <v>46</v>
      </c>
      <c r="K52" s="15">
        <v>23</v>
      </c>
      <c r="L52" s="15">
        <v>2</v>
      </c>
      <c r="M52" s="79">
        <v>19.573</v>
      </c>
      <c r="N52" s="69">
        <v>20</v>
      </c>
      <c r="O52" s="61">
        <v>3000</v>
      </c>
      <c r="P52" s="62">
        <f>Table22452368910111213141516171819202122242345672345689101112131415[[#This Row],[PEMBULATAN]]*O52</f>
        <v>60000</v>
      </c>
    </row>
    <row r="53" spans="1:16" ht="27.75" customHeight="1" x14ac:dyDescent="0.2">
      <c r="A53" s="108"/>
      <c r="B53" s="72"/>
      <c r="C53" s="84" t="s">
        <v>1383</v>
      </c>
      <c r="D53" s="75" t="s">
        <v>54</v>
      </c>
      <c r="E53" s="13">
        <v>44434</v>
      </c>
      <c r="F53" s="73" t="s">
        <v>142</v>
      </c>
      <c r="G53" s="13">
        <v>44439</v>
      </c>
      <c r="H53" s="74" t="s">
        <v>1330</v>
      </c>
      <c r="I53" s="15">
        <v>70</v>
      </c>
      <c r="J53" s="15">
        <v>20</v>
      </c>
      <c r="K53" s="15">
        <v>5</v>
      </c>
      <c r="L53" s="15">
        <v>10</v>
      </c>
      <c r="M53" s="79">
        <v>1.75</v>
      </c>
      <c r="N53" s="69">
        <v>10</v>
      </c>
      <c r="O53" s="61">
        <v>3000</v>
      </c>
      <c r="P53" s="62">
        <f>Table22452368910111213141516171819202122242345672345689101112131415[[#This Row],[PEMBULATAN]]*O53</f>
        <v>30000</v>
      </c>
    </row>
    <row r="54" spans="1:16" ht="27.75" customHeight="1" x14ac:dyDescent="0.2">
      <c r="A54" s="108"/>
      <c r="B54" s="72"/>
      <c r="C54" s="84" t="s">
        <v>1384</v>
      </c>
      <c r="D54" s="75" t="s">
        <v>54</v>
      </c>
      <c r="E54" s="13">
        <v>44434</v>
      </c>
      <c r="F54" s="73" t="s">
        <v>142</v>
      </c>
      <c r="G54" s="13">
        <v>44439</v>
      </c>
      <c r="H54" s="74" t="s">
        <v>1330</v>
      </c>
      <c r="I54" s="15">
        <v>84</v>
      </c>
      <c r="J54" s="15">
        <v>55</v>
      </c>
      <c r="K54" s="15">
        <v>25</v>
      </c>
      <c r="L54" s="15">
        <v>1</v>
      </c>
      <c r="M54" s="79">
        <v>28.875</v>
      </c>
      <c r="N54" s="69">
        <v>29</v>
      </c>
      <c r="O54" s="61">
        <v>3000</v>
      </c>
      <c r="P54" s="62">
        <f>Table22452368910111213141516171819202122242345672345689101112131415[[#This Row],[PEMBULATAN]]*O54</f>
        <v>87000</v>
      </c>
    </row>
    <row r="55" spans="1:16" ht="27.75" customHeight="1" x14ac:dyDescent="0.2">
      <c r="A55" s="108"/>
      <c r="B55" s="72"/>
      <c r="C55" s="84" t="s">
        <v>1385</v>
      </c>
      <c r="D55" s="75" t="s">
        <v>54</v>
      </c>
      <c r="E55" s="13">
        <v>44434</v>
      </c>
      <c r="F55" s="73" t="s">
        <v>142</v>
      </c>
      <c r="G55" s="13">
        <v>44439</v>
      </c>
      <c r="H55" s="74" t="s">
        <v>1330</v>
      </c>
      <c r="I55" s="15">
        <v>40</v>
      </c>
      <c r="J55" s="15">
        <v>38</v>
      </c>
      <c r="K55" s="15">
        <v>10</v>
      </c>
      <c r="L55" s="15">
        <v>2</v>
      </c>
      <c r="M55" s="79">
        <v>3.8</v>
      </c>
      <c r="N55" s="69">
        <v>4</v>
      </c>
      <c r="O55" s="61">
        <v>3000</v>
      </c>
      <c r="P55" s="62">
        <f>Table22452368910111213141516171819202122242345672345689101112131415[[#This Row],[PEMBULATAN]]*O55</f>
        <v>12000</v>
      </c>
    </row>
    <row r="56" spans="1:16" ht="27.75" customHeight="1" x14ac:dyDescent="0.2">
      <c r="A56" s="108"/>
      <c r="B56" s="72"/>
      <c r="C56" s="84" t="s">
        <v>1386</v>
      </c>
      <c r="D56" s="75" t="s">
        <v>54</v>
      </c>
      <c r="E56" s="13">
        <v>44434</v>
      </c>
      <c r="F56" s="73" t="s">
        <v>142</v>
      </c>
      <c r="G56" s="13">
        <v>44439</v>
      </c>
      <c r="H56" s="74" t="s">
        <v>1330</v>
      </c>
      <c r="I56" s="15">
        <v>54</v>
      </c>
      <c r="J56" s="15">
        <v>44</v>
      </c>
      <c r="K56" s="15">
        <v>23</v>
      </c>
      <c r="L56" s="15">
        <v>2</v>
      </c>
      <c r="M56" s="79">
        <v>13.662000000000001</v>
      </c>
      <c r="N56" s="69">
        <v>14</v>
      </c>
      <c r="O56" s="61">
        <v>3000</v>
      </c>
      <c r="P56" s="62">
        <f>Table22452368910111213141516171819202122242345672345689101112131415[[#This Row],[PEMBULATAN]]*O56</f>
        <v>42000</v>
      </c>
    </row>
    <row r="57" spans="1:16" ht="27.75" customHeight="1" x14ac:dyDescent="0.2">
      <c r="A57" s="108"/>
      <c r="B57" s="72"/>
      <c r="C57" s="84" t="s">
        <v>1387</v>
      </c>
      <c r="D57" s="75" t="s">
        <v>54</v>
      </c>
      <c r="E57" s="13">
        <v>44434</v>
      </c>
      <c r="F57" s="73" t="s">
        <v>142</v>
      </c>
      <c r="G57" s="13">
        <v>44439</v>
      </c>
      <c r="H57" s="74" t="s">
        <v>1330</v>
      </c>
      <c r="I57" s="15">
        <v>72</v>
      </c>
      <c r="J57" s="15">
        <v>55</v>
      </c>
      <c r="K57" s="15">
        <v>18</v>
      </c>
      <c r="L57" s="15">
        <v>7</v>
      </c>
      <c r="M57" s="79">
        <v>17.82</v>
      </c>
      <c r="N57" s="69">
        <v>18</v>
      </c>
      <c r="O57" s="61">
        <v>3000</v>
      </c>
      <c r="P57" s="62">
        <f>Table22452368910111213141516171819202122242345672345689101112131415[[#This Row],[PEMBULATAN]]*O57</f>
        <v>54000</v>
      </c>
    </row>
    <row r="58" spans="1:16" ht="27.75" customHeight="1" x14ac:dyDescent="0.2">
      <c r="A58" s="108"/>
      <c r="B58" s="72"/>
      <c r="C58" s="84" t="s">
        <v>1388</v>
      </c>
      <c r="D58" s="75" t="s">
        <v>54</v>
      </c>
      <c r="E58" s="13">
        <v>44434</v>
      </c>
      <c r="F58" s="73" t="s">
        <v>142</v>
      </c>
      <c r="G58" s="13">
        <v>44439</v>
      </c>
      <c r="H58" s="74" t="s">
        <v>1330</v>
      </c>
      <c r="I58" s="15">
        <v>95</v>
      </c>
      <c r="J58" s="15">
        <v>54</v>
      </c>
      <c r="K58" s="15">
        <v>24</v>
      </c>
      <c r="L58" s="15">
        <v>19</v>
      </c>
      <c r="M58" s="79">
        <v>30.78</v>
      </c>
      <c r="N58" s="69">
        <v>31</v>
      </c>
      <c r="O58" s="61">
        <v>3000</v>
      </c>
      <c r="P58" s="62">
        <f>Table22452368910111213141516171819202122242345672345689101112131415[[#This Row],[PEMBULATAN]]*O58</f>
        <v>93000</v>
      </c>
    </row>
    <row r="59" spans="1:16" ht="27.75" customHeight="1" x14ac:dyDescent="0.2">
      <c r="A59" s="108"/>
      <c r="B59" s="72"/>
      <c r="C59" s="84" t="s">
        <v>1389</v>
      </c>
      <c r="D59" s="75" t="s">
        <v>54</v>
      </c>
      <c r="E59" s="13">
        <v>44434</v>
      </c>
      <c r="F59" s="73" t="s">
        <v>142</v>
      </c>
      <c r="G59" s="13">
        <v>44439</v>
      </c>
      <c r="H59" s="74" t="s">
        <v>1330</v>
      </c>
      <c r="I59" s="15">
        <v>84</v>
      </c>
      <c r="J59" s="15">
        <v>55</v>
      </c>
      <c r="K59" s="15">
        <v>37</v>
      </c>
      <c r="L59" s="15">
        <v>3</v>
      </c>
      <c r="M59" s="79">
        <v>42.734999999999999</v>
      </c>
      <c r="N59" s="69">
        <v>43</v>
      </c>
      <c r="O59" s="61">
        <v>3000</v>
      </c>
      <c r="P59" s="62">
        <f>Table22452368910111213141516171819202122242345672345689101112131415[[#This Row],[PEMBULATAN]]*O59</f>
        <v>129000</v>
      </c>
    </row>
    <row r="60" spans="1:16" ht="27.75" customHeight="1" x14ac:dyDescent="0.2">
      <c r="A60" s="108"/>
      <c r="B60" s="72"/>
      <c r="C60" s="84" t="s">
        <v>1390</v>
      </c>
      <c r="D60" s="75" t="s">
        <v>54</v>
      </c>
      <c r="E60" s="13">
        <v>44434</v>
      </c>
      <c r="F60" s="73" t="s">
        <v>142</v>
      </c>
      <c r="G60" s="13">
        <v>44439</v>
      </c>
      <c r="H60" s="74" t="s">
        <v>1330</v>
      </c>
      <c r="I60" s="15">
        <v>60</v>
      </c>
      <c r="J60" s="15">
        <v>40</v>
      </c>
      <c r="K60" s="15">
        <v>24</v>
      </c>
      <c r="L60" s="15">
        <v>19</v>
      </c>
      <c r="M60" s="79">
        <v>14.4</v>
      </c>
      <c r="N60" s="69">
        <v>19</v>
      </c>
      <c r="O60" s="61">
        <v>3000</v>
      </c>
      <c r="P60" s="62">
        <f>Table22452368910111213141516171819202122242345672345689101112131415[[#This Row],[PEMBULATAN]]*O60</f>
        <v>57000</v>
      </c>
    </row>
    <row r="61" spans="1:16" ht="27.75" customHeight="1" x14ac:dyDescent="0.2">
      <c r="A61" s="108"/>
      <c r="B61" s="72"/>
      <c r="C61" s="84" t="s">
        <v>1391</v>
      </c>
      <c r="D61" s="75" t="s">
        <v>54</v>
      </c>
      <c r="E61" s="13">
        <v>44434</v>
      </c>
      <c r="F61" s="73" t="s">
        <v>142</v>
      </c>
      <c r="G61" s="13">
        <v>44439</v>
      </c>
      <c r="H61" s="74" t="s">
        <v>1330</v>
      </c>
      <c r="I61" s="15">
        <v>66</v>
      </c>
      <c r="J61" s="15">
        <v>43</v>
      </c>
      <c r="K61" s="15">
        <v>39</v>
      </c>
      <c r="L61" s="15">
        <v>7</v>
      </c>
      <c r="M61" s="79">
        <v>27.670500000000001</v>
      </c>
      <c r="N61" s="69">
        <v>28</v>
      </c>
      <c r="O61" s="61">
        <v>3000</v>
      </c>
      <c r="P61" s="62">
        <f>Table22452368910111213141516171819202122242345672345689101112131415[[#This Row],[PEMBULATAN]]*O61</f>
        <v>84000</v>
      </c>
    </row>
    <row r="62" spans="1:16" ht="27.75" customHeight="1" x14ac:dyDescent="0.2">
      <c r="A62" s="108"/>
      <c r="B62" s="72"/>
      <c r="C62" s="84" t="s">
        <v>1392</v>
      </c>
      <c r="D62" s="75" t="s">
        <v>54</v>
      </c>
      <c r="E62" s="13">
        <v>44434</v>
      </c>
      <c r="F62" s="73" t="s">
        <v>142</v>
      </c>
      <c r="G62" s="13">
        <v>44439</v>
      </c>
      <c r="H62" s="74" t="s">
        <v>1330</v>
      </c>
      <c r="I62" s="15">
        <v>47</v>
      </c>
      <c r="J62" s="15">
        <v>33</v>
      </c>
      <c r="K62" s="15">
        <v>10</v>
      </c>
      <c r="L62" s="15">
        <v>1</v>
      </c>
      <c r="M62" s="79">
        <v>3.8774999999999999</v>
      </c>
      <c r="N62" s="69">
        <v>4</v>
      </c>
      <c r="O62" s="61">
        <v>3000</v>
      </c>
      <c r="P62" s="62">
        <f>Table22452368910111213141516171819202122242345672345689101112131415[[#This Row],[PEMBULATAN]]*O62</f>
        <v>12000</v>
      </c>
    </row>
    <row r="63" spans="1:16" ht="27.75" customHeight="1" x14ac:dyDescent="0.2">
      <c r="A63" s="108"/>
      <c r="B63" s="72"/>
      <c r="C63" s="84" t="s">
        <v>1393</v>
      </c>
      <c r="D63" s="75" t="s">
        <v>54</v>
      </c>
      <c r="E63" s="13">
        <v>44434</v>
      </c>
      <c r="F63" s="73" t="s">
        <v>142</v>
      </c>
      <c r="G63" s="13">
        <v>44439</v>
      </c>
      <c r="H63" s="74" t="s">
        <v>1330</v>
      </c>
      <c r="I63" s="15">
        <v>35</v>
      </c>
      <c r="J63" s="15">
        <v>35</v>
      </c>
      <c r="K63" s="15">
        <v>28</v>
      </c>
      <c r="L63" s="15">
        <v>1</v>
      </c>
      <c r="M63" s="79">
        <v>8.5749999999999993</v>
      </c>
      <c r="N63" s="69">
        <v>9</v>
      </c>
      <c r="O63" s="61">
        <v>3000</v>
      </c>
      <c r="P63" s="62">
        <f>Table22452368910111213141516171819202122242345672345689101112131415[[#This Row],[PEMBULATAN]]*O63</f>
        <v>27000</v>
      </c>
    </row>
    <row r="64" spans="1:16" ht="27.75" customHeight="1" x14ac:dyDescent="0.2">
      <c r="A64" s="108"/>
      <c r="B64" s="72"/>
      <c r="C64" s="84" t="s">
        <v>1394</v>
      </c>
      <c r="D64" s="75" t="s">
        <v>54</v>
      </c>
      <c r="E64" s="13">
        <v>44434</v>
      </c>
      <c r="F64" s="73" t="s">
        <v>142</v>
      </c>
      <c r="G64" s="13">
        <v>44439</v>
      </c>
      <c r="H64" s="74" t="s">
        <v>1330</v>
      </c>
      <c r="I64" s="15">
        <v>62</v>
      </c>
      <c r="J64" s="15">
        <v>50</v>
      </c>
      <c r="K64" s="15">
        <v>25</v>
      </c>
      <c r="L64" s="15">
        <v>3</v>
      </c>
      <c r="M64" s="79">
        <v>19.375</v>
      </c>
      <c r="N64" s="69">
        <v>19</v>
      </c>
      <c r="O64" s="61">
        <v>3000</v>
      </c>
      <c r="P64" s="62">
        <f>Table22452368910111213141516171819202122242345672345689101112131415[[#This Row],[PEMBULATAN]]*O64</f>
        <v>57000</v>
      </c>
    </row>
    <row r="65" spans="1:16" ht="27.75" customHeight="1" x14ac:dyDescent="0.2">
      <c r="A65" s="108"/>
      <c r="B65" s="72"/>
      <c r="C65" s="84" t="s">
        <v>1395</v>
      </c>
      <c r="D65" s="75" t="s">
        <v>54</v>
      </c>
      <c r="E65" s="13">
        <v>44434</v>
      </c>
      <c r="F65" s="73" t="s">
        <v>142</v>
      </c>
      <c r="G65" s="13">
        <v>44439</v>
      </c>
      <c r="H65" s="74" t="s">
        <v>1330</v>
      </c>
      <c r="I65" s="15">
        <v>45</v>
      </c>
      <c r="J65" s="15">
        <v>40</v>
      </c>
      <c r="K65" s="15">
        <v>18</v>
      </c>
      <c r="L65" s="15">
        <v>7</v>
      </c>
      <c r="M65" s="79">
        <v>8.1</v>
      </c>
      <c r="N65" s="69">
        <v>8</v>
      </c>
      <c r="O65" s="61">
        <v>3000</v>
      </c>
      <c r="P65" s="62">
        <f>Table22452368910111213141516171819202122242345672345689101112131415[[#This Row],[PEMBULATAN]]*O65</f>
        <v>24000</v>
      </c>
    </row>
    <row r="66" spans="1:16" ht="27.75" customHeight="1" x14ac:dyDescent="0.2">
      <c r="A66" s="108"/>
      <c r="B66" s="72"/>
      <c r="C66" s="84" t="s">
        <v>1396</v>
      </c>
      <c r="D66" s="75" t="s">
        <v>54</v>
      </c>
      <c r="E66" s="13">
        <v>44434</v>
      </c>
      <c r="F66" s="73" t="s">
        <v>142</v>
      </c>
      <c r="G66" s="13">
        <v>44439</v>
      </c>
      <c r="H66" s="74" t="s">
        <v>1330</v>
      </c>
      <c r="I66" s="15">
        <v>46</v>
      </c>
      <c r="J66" s="15">
        <v>50</v>
      </c>
      <c r="K66" s="15">
        <v>13</v>
      </c>
      <c r="L66" s="15">
        <v>13</v>
      </c>
      <c r="M66" s="79">
        <v>7.4749999999999996</v>
      </c>
      <c r="N66" s="69">
        <v>13</v>
      </c>
      <c r="O66" s="61">
        <v>3000</v>
      </c>
      <c r="P66" s="62">
        <f>Table22452368910111213141516171819202122242345672345689101112131415[[#This Row],[PEMBULATAN]]*O66</f>
        <v>39000</v>
      </c>
    </row>
    <row r="67" spans="1:16" ht="27.75" customHeight="1" x14ac:dyDescent="0.2">
      <c r="A67" s="108"/>
      <c r="B67" s="72"/>
      <c r="C67" s="84" t="s">
        <v>1397</v>
      </c>
      <c r="D67" s="75" t="s">
        <v>54</v>
      </c>
      <c r="E67" s="13">
        <v>44434</v>
      </c>
      <c r="F67" s="73" t="s">
        <v>142</v>
      </c>
      <c r="G67" s="13">
        <v>44439</v>
      </c>
      <c r="H67" s="74" t="s">
        <v>1330</v>
      </c>
      <c r="I67" s="15">
        <v>60</v>
      </c>
      <c r="J67" s="15">
        <v>40</v>
      </c>
      <c r="K67" s="15">
        <v>21</v>
      </c>
      <c r="L67" s="15">
        <v>1</v>
      </c>
      <c r="M67" s="79">
        <v>12.6</v>
      </c>
      <c r="N67" s="69">
        <v>13</v>
      </c>
      <c r="O67" s="61">
        <v>3000</v>
      </c>
      <c r="P67" s="62">
        <f>Table22452368910111213141516171819202122242345672345689101112131415[[#This Row],[PEMBULATAN]]*O67</f>
        <v>39000</v>
      </c>
    </row>
    <row r="68" spans="1:16" ht="27.75" customHeight="1" x14ac:dyDescent="0.2">
      <c r="A68" s="108"/>
      <c r="B68" s="72"/>
      <c r="C68" s="84" t="s">
        <v>1398</v>
      </c>
      <c r="D68" s="75" t="s">
        <v>54</v>
      </c>
      <c r="E68" s="13">
        <v>44434</v>
      </c>
      <c r="F68" s="73" t="s">
        <v>142</v>
      </c>
      <c r="G68" s="13">
        <v>44439</v>
      </c>
      <c r="H68" s="74" t="s">
        <v>1330</v>
      </c>
      <c r="I68" s="15">
        <v>60</v>
      </c>
      <c r="J68" s="15">
        <v>55</v>
      </c>
      <c r="K68" s="15">
        <v>12</v>
      </c>
      <c r="L68" s="15">
        <v>18</v>
      </c>
      <c r="M68" s="79">
        <v>9.9</v>
      </c>
      <c r="N68" s="69">
        <v>18</v>
      </c>
      <c r="O68" s="61">
        <v>3000</v>
      </c>
      <c r="P68" s="62">
        <f>Table22452368910111213141516171819202122242345672345689101112131415[[#This Row],[PEMBULATAN]]*O68</f>
        <v>54000</v>
      </c>
    </row>
    <row r="69" spans="1:16" ht="27.75" customHeight="1" x14ac:dyDescent="0.2">
      <c r="A69" s="108"/>
      <c r="B69" s="72"/>
      <c r="C69" s="84" t="s">
        <v>1399</v>
      </c>
      <c r="D69" s="75" t="s">
        <v>54</v>
      </c>
      <c r="E69" s="13">
        <v>44434</v>
      </c>
      <c r="F69" s="73" t="s">
        <v>142</v>
      </c>
      <c r="G69" s="13">
        <v>44439</v>
      </c>
      <c r="H69" s="74" t="s">
        <v>1330</v>
      </c>
      <c r="I69" s="15">
        <v>95</v>
      </c>
      <c r="J69" s="15">
        <v>60</v>
      </c>
      <c r="K69" s="15">
        <v>28</v>
      </c>
      <c r="L69" s="15">
        <v>18</v>
      </c>
      <c r="M69" s="79">
        <v>39.9</v>
      </c>
      <c r="N69" s="69">
        <v>40</v>
      </c>
      <c r="O69" s="61">
        <v>3000</v>
      </c>
      <c r="P69" s="62">
        <f>Table22452368910111213141516171819202122242345672345689101112131415[[#This Row],[PEMBULATAN]]*O69</f>
        <v>120000</v>
      </c>
    </row>
    <row r="70" spans="1:16" ht="27.75" customHeight="1" x14ac:dyDescent="0.2">
      <c r="A70" s="108"/>
      <c r="B70" s="72"/>
      <c r="C70" s="84" t="s">
        <v>1400</v>
      </c>
      <c r="D70" s="75" t="s">
        <v>54</v>
      </c>
      <c r="E70" s="13">
        <v>44434</v>
      </c>
      <c r="F70" s="73" t="s">
        <v>142</v>
      </c>
      <c r="G70" s="13">
        <v>44439</v>
      </c>
      <c r="H70" s="74" t="s">
        <v>1330</v>
      </c>
      <c r="I70" s="15">
        <v>96</v>
      </c>
      <c r="J70" s="15">
        <v>55</v>
      </c>
      <c r="K70" s="15">
        <v>40</v>
      </c>
      <c r="L70" s="15">
        <v>2</v>
      </c>
      <c r="M70" s="79">
        <v>52.8</v>
      </c>
      <c r="N70" s="69">
        <v>53</v>
      </c>
      <c r="O70" s="61">
        <v>3000</v>
      </c>
      <c r="P70" s="62">
        <f>Table22452368910111213141516171819202122242345672345689101112131415[[#This Row],[PEMBULATAN]]*O70</f>
        <v>159000</v>
      </c>
    </row>
    <row r="71" spans="1:16" ht="27.75" customHeight="1" x14ac:dyDescent="0.2">
      <c r="A71" s="108"/>
      <c r="B71" s="72"/>
      <c r="C71" s="84" t="s">
        <v>1401</v>
      </c>
      <c r="D71" s="75" t="s">
        <v>54</v>
      </c>
      <c r="E71" s="13">
        <v>44434</v>
      </c>
      <c r="F71" s="73" t="s">
        <v>142</v>
      </c>
      <c r="G71" s="13">
        <v>44439</v>
      </c>
      <c r="H71" s="74" t="s">
        <v>1330</v>
      </c>
      <c r="I71" s="15">
        <v>80</v>
      </c>
      <c r="J71" s="15">
        <v>50</v>
      </c>
      <c r="K71" s="15">
        <v>30</v>
      </c>
      <c r="L71" s="15">
        <v>2</v>
      </c>
      <c r="M71" s="79">
        <v>30</v>
      </c>
      <c r="N71" s="69">
        <v>30</v>
      </c>
      <c r="O71" s="61">
        <v>3000</v>
      </c>
      <c r="P71" s="62">
        <f>Table22452368910111213141516171819202122242345672345689101112131415[[#This Row],[PEMBULATAN]]*O71</f>
        <v>90000</v>
      </c>
    </row>
    <row r="72" spans="1:16" ht="27.75" customHeight="1" x14ac:dyDescent="0.2">
      <c r="A72" s="108"/>
      <c r="B72" s="72"/>
      <c r="C72" s="84" t="s">
        <v>1402</v>
      </c>
      <c r="D72" s="75" t="s">
        <v>54</v>
      </c>
      <c r="E72" s="13">
        <v>44434</v>
      </c>
      <c r="F72" s="73" t="s">
        <v>142</v>
      </c>
      <c r="G72" s="13">
        <v>44439</v>
      </c>
      <c r="H72" s="74" t="s">
        <v>1330</v>
      </c>
      <c r="I72" s="15">
        <v>57</v>
      </c>
      <c r="J72" s="15">
        <v>42</v>
      </c>
      <c r="K72" s="15">
        <v>14</v>
      </c>
      <c r="L72" s="15">
        <v>1</v>
      </c>
      <c r="M72" s="79">
        <v>8.3789999999999996</v>
      </c>
      <c r="N72" s="69">
        <v>8</v>
      </c>
      <c r="O72" s="61">
        <v>3000</v>
      </c>
      <c r="P72" s="62">
        <f>Table22452368910111213141516171819202122242345672345689101112131415[[#This Row],[PEMBULATAN]]*O72</f>
        <v>24000</v>
      </c>
    </row>
    <row r="73" spans="1:16" ht="27.75" customHeight="1" x14ac:dyDescent="0.2">
      <c r="A73" s="108"/>
      <c r="B73" s="72"/>
      <c r="C73" s="84" t="s">
        <v>1403</v>
      </c>
      <c r="D73" s="75" t="s">
        <v>54</v>
      </c>
      <c r="E73" s="13">
        <v>44434</v>
      </c>
      <c r="F73" s="73" t="s">
        <v>142</v>
      </c>
      <c r="G73" s="13">
        <v>44439</v>
      </c>
      <c r="H73" s="74" t="s">
        <v>1330</v>
      </c>
      <c r="I73" s="15">
        <v>60</v>
      </c>
      <c r="J73" s="15">
        <v>50</v>
      </c>
      <c r="K73" s="15">
        <v>20</v>
      </c>
      <c r="L73" s="15">
        <v>4</v>
      </c>
      <c r="M73" s="79">
        <v>15</v>
      </c>
      <c r="N73" s="69">
        <v>15</v>
      </c>
      <c r="O73" s="61">
        <v>3000</v>
      </c>
      <c r="P73" s="62">
        <f>Table22452368910111213141516171819202122242345672345689101112131415[[#This Row],[PEMBULATAN]]*O73</f>
        <v>45000</v>
      </c>
    </row>
    <row r="74" spans="1:16" ht="27.75" customHeight="1" x14ac:dyDescent="0.2">
      <c r="A74" s="108"/>
      <c r="B74" s="72"/>
      <c r="C74" s="84" t="s">
        <v>1404</v>
      </c>
      <c r="D74" s="75" t="s">
        <v>54</v>
      </c>
      <c r="E74" s="13">
        <v>44434</v>
      </c>
      <c r="F74" s="73" t="s">
        <v>142</v>
      </c>
      <c r="G74" s="13">
        <v>44439</v>
      </c>
      <c r="H74" s="74" t="s">
        <v>1330</v>
      </c>
      <c r="I74" s="15">
        <v>80</v>
      </c>
      <c r="J74" s="15">
        <v>40</v>
      </c>
      <c r="K74" s="15">
        <v>24</v>
      </c>
      <c r="L74" s="15">
        <v>1</v>
      </c>
      <c r="M74" s="79">
        <v>19.2</v>
      </c>
      <c r="N74" s="69">
        <v>19</v>
      </c>
      <c r="O74" s="61">
        <v>3000</v>
      </c>
      <c r="P74" s="62">
        <f>Table22452368910111213141516171819202122242345672345689101112131415[[#This Row],[PEMBULATAN]]*O74</f>
        <v>57000</v>
      </c>
    </row>
    <row r="75" spans="1:16" ht="27.75" customHeight="1" x14ac:dyDescent="0.2">
      <c r="A75" s="108"/>
      <c r="B75" s="72"/>
      <c r="C75" s="84" t="s">
        <v>1405</v>
      </c>
      <c r="D75" s="75" t="s">
        <v>54</v>
      </c>
      <c r="E75" s="13">
        <v>44434</v>
      </c>
      <c r="F75" s="73" t="s">
        <v>142</v>
      </c>
      <c r="G75" s="13">
        <v>44439</v>
      </c>
      <c r="H75" s="74" t="s">
        <v>1330</v>
      </c>
      <c r="I75" s="15">
        <v>50</v>
      </c>
      <c r="J75" s="15">
        <v>44</v>
      </c>
      <c r="K75" s="15">
        <v>22</v>
      </c>
      <c r="L75" s="15">
        <v>2</v>
      </c>
      <c r="M75" s="79">
        <v>12.1</v>
      </c>
      <c r="N75" s="69">
        <v>12</v>
      </c>
      <c r="O75" s="61">
        <v>3000</v>
      </c>
      <c r="P75" s="62">
        <f>Table22452368910111213141516171819202122242345672345689101112131415[[#This Row],[PEMBULATAN]]*O75</f>
        <v>36000</v>
      </c>
    </row>
    <row r="76" spans="1:16" ht="27.75" customHeight="1" x14ac:dyDescent="0.2">
      <c r="A76" s="108"/>
      <c r="B76" s="72"/>
      <c r="C76" s="84" t="s">
        <v>1406</v>
      </c>
      <c r="D76" s="75" t="s">
        <v>54</v>
      </c>
      <c r="E76" s="13">
        <v>44434</v>
      </c>
      <c r="F76" s="73" t="s">
        <v>142</v>
      </c>
      <c r="G76" s="13">
        <v>44439</v>
      </c>
      <c r="H76" s="74" t="s">
        <v>1330</v>
      </c>
      <c r="I76" s="15">
        <v>94</v>
      </c>
      <c r="J76" s="15">
        <v>56</v>
      </c>
      <c r="K76" s="15">
        <v>25</v>
      </c>
      <c r="L76" s="15">
        <v>1</v>
      </c>
      <c r="M76" s="79">
        <v>32.9</v>
      </c>
      <c r="N76" s="69">
        <v>33</v>
      </c>
      <c r="O76" s="61">
        <v>3000</v>
      </c>
      <c r="P76" s="62">
        <f>Table22452368910111213141516171819202122242345672345689101112131415[[#This Row],[PEMBULATAN]]*O76</f>
        <v>99000</v>
      </c>
    </row>
    <row r="77" spans="1:16" ht="27.75" customHeight="1" x14ac:dyDescent="0.2">
      <c r="A77" s="108"/>
      <c r="B77" s="72"/>
      <c r="C77" s="84" t="s">
        <v>1407</v>
      </c>
      <c r="D77" s="75" t="s">
        <v>54</v>
      </c>
      <c r="E77" s="13">
        <v>44434</v>
      </c>
      <c r="F77" s="73" t="s">
        <v>142</v>
      </c>
      <c r="G77" s="13">
        <v>44439</v>
      </c>
      <c r="H77" s="74" t="s">
        <v>1330</v>
      </c>
      <c r="I77" s="15">
        <v>70</v>
      </c>
      <c r="J77" s="15">
        <v>55</v>
      </c>
      <c r="K77" s="15">
        <v>20</v>
      </c>
      <c r="L77" s="15">
        <v>3</v>
      </c>
      <c r="M77" s="79">
        <v>19.25</v>
      </c>
      <c r="N77" s="69">
        <v>19</v>
      </c>
      <c r="O77" s="61">
        <v>3000</v>
      </c>
      <c r="P77" s="62">
        <f>Table22452368910111213141516171819202122242345672345689101112131415[[#This Row],[PEMBULATAN]]*O77</f>
        <v>57000</v>
      </c>
    </row>
    <row r="78" spans="1:16" ht="27.75" customHeight="1" x14ac:dyDescent="0.2">
      <c r="A78" s="108"/>
      <c r="B78" s="72"/>
      <c r="C78" s="84" t="s">
        <v>1408</v>
      </c>
      <c r="D78" s="75" t="s">
        <v>54</v>
      </c>
      <c r="E78" s="13">
        <v>44434</v>
      </c>
      <c r="F78" s="73" t="s">
        <v>142</v>
      </c>
      <c r="G78" s="13">
        <v>44439</v>
      </c>
      <c r="H78" s="74" t="s">
        <v>1330</v>
      </c>
      <c r="I78" s="15">
        <v>88</v>
      </c>
      <c r="J78" s="15">
        <v>39</v>
      </c>
      <c r="K78" s="15">
        <v>15</v>
      </c>
      <c r="L78" s="15">
        <v>4</v>
      </c>
      <c r="M78" s="79">
        <v>12.87</v>
      </c>
      <c r="N78" s="69">
        <v>13</v>
      </c>
      <c r="O78" s="61">
        <v>3000</v>
      </c>
      <c r="P78" s="62">
        <f>Table22452368910111213141516171819202122242345672345689101112131415[[#This Row],[PEMBULATAN]]*O78</f>
        <v>39000</v>
      </c>
    </row>
    <row r="79" spans="1:16" ht="27.75" customHeight="1" x14ac:dyDescent="0.2">
      <c r="A79" s="108"/>
      <c r="B79" s="72"/>
      <c r="C79" s="89" t="s">
        <v>1409</v>
      </c>
      <c r="D79" s="90" t="s">
        <v>54</v>
      </c>
      <c r="E79" s="91">
        <v>44434</v>
      </c>
      <c r="F79" s="92" t="s">
        <v>142</v>
      </c>
      <c r="G79" s="91">
        <v>44439</v>
      </c>
      <c r="H79" s="93" t="s">
        <v>1330</v>
      </c>
      <c r="I79" s="94">
        <v>60</v>
      </c>
      <c r="J79" s="94">
        <v>38</v>
      </c>
      <c r="K79" s="94">
        <v>10</v>
      </c>
      <c r="L79" s="94">
        <v>8</v>
      </c>
      <c r="M79" s="95">
        <v>5.7</v>
      </c>
      <c r="N79" s="96">
        <v>8</v>
      </c>
      <c r="O79" s="61">
        <v>3000</v>
      </c>
      <c r="P79" s="62">
        <f>Table22452368910111213141516171819202122242345672345689101112131415[[#This Row],[PEMBULATAN]]*O79</f>
        <v>24000</v>
      </c>
    </row>
    <row r="80" spans="1:16" ht="27.75" customHeight="1" x14ac:dyDescent="0.2">
      <c r="A80" s="108"/>
      <c r="B80" s="72"/>
      <c r="C80" s="89" t="s">
        <v>1410</v>
      </c>
      <c r="D80" s="90" t="s">
        <v>54</v>
      </c>
      <c r="E80" s="91">
        <v>44434</v>
      </c>
      <c r="F80" s="92" t="s">
        <v>142</v>
      </c>
      <c r="G80" s="91">
        <v>44439</v>
      </c>
      <c r="H80" s="93" t="s">
        <v>1330</v>
      </c>
      <c r="I80" s="94">
        <v>69</v>
      </c>
      <c r="J80" s="94">
        <v>43</v>
      </c>
      <c r="K80" s="94">
        <v>14</v>
      </c>
      <c r="L80" s="94">
        <v>1</v>
      </c>
      <c r="M80" s="95">
        <v>10.384499999999999</v>
      </c>
      <c r="N80" s="96">
        <v>10</v>
      </c>
      <c r="O80" s="61">
        <v>3000</v>
      </c>
      <c r="P80" s="62">
        <f>Table22452368910111213141516171819202122242345672345689101112131415[[#This Row],[PEMBULATAN]]*O80</f>
        <v>30000</v>
      </c>
    </row>
    <row r="81" spans="1:16" ht="27.75" customHeight="1" x14ac:dyDescent="0.2">
      <c r="A81" s="108"/>
      <c r="B81" s="72"/>
      <c r="C81" s="89" t="s">
        <v>1411</v>
      </c>
      <c r="D81" s="90" t="s">
        <v>54</v>
      </c>
      <c r="E81" s="91">
        <v>44434</v>
      </c>
      <c r="F81" s="92" t="s">
        <v>142</v>
      </c>
      <c r="G81" s="91">
        <v>44439</v>
      </c>
      <c r="H81" s="93" t="s">
        <v>1330</v>
      </c>
      <c r="I81" s="94">
        <v>60</v>
      </c>
      <c r="J81" s="94">
        <v>17</v>
      </c>
      <c r="K81" s="94">
        <v>9</v>
      </c>
      <c r="L81" s="94">
        <v>14</v>
      </c>
      <c r="M81" s="95">
        <v>2.2949999999999999</v>
      </c>
      <c r="N81" s="96">
        <v>14</v>
      </c>
      <c r="O81" s="61">
        <v>3000</v>
      </c>
      <c r="P81" s="62">
        <f>Table22452368910111213141516171819202122242345672345689101112131415[[#This Row],[PEMBULATAN]]*O81</f>
        <v>42000</v>
      </c>
    </row>
    <row r="82" spans="1:16" ht="27.75" customHeight="1" x14ac:dyDescent="0.2">
      <c r="A82" s="108"/>
      <c r="B82" s="72"/>
      <c r="C82" s="89" t="s">
        <v>1412</v>
      </c>
      <c r="D82" s="90" t="s">
        <v>54</v>
      </c>
      <c r="E82" s="91">
        <v>44434</v>
      </c>
      <c r="F82" s="92" t="s">
        <v>142</v>
      </c>
      <c r="G82" s="91">
        <v>44439</v>
      </c>
      <c r="H82" s="93" t="s">
        <v>1330</v>
      </c>
      <c r="I82" s="94">
        <v>70</v>
      </c>
      <c r="J82" s="94">
        <v>45</v>
      </c>
      <c r="K82" s="94">
        <v>20</v>
      </c>
      <c r="L82" s="94">
        <v>11</v>
      </c>
      <c r="M82" s="95">
        <v>15.75</v>
      </c>
      <c r="N82" s="96">
        <v>16</v>
      </c>
      <c r="O82" s="61">
        <v>3000</v>
      </c>
      <c r="P82" s="62">
        <f>Table22452368910111213141516171819202122242345672345689101112131415[[#This Row],[PEMBULATAN]]*O82</f>
        <v>48000</v>
      </c>
    </row>
    <row r="83" spans="1:16" ht="27.75" customHeight="1" x14ac:dyDescent="0.2">
      <c r="A83" s="108"/>
      <c r="B83" s="72"/>
      <c r="C83" s="89" t="s">
        <v>1413</v>
      </c>
      <c r="D83" s="90" t="s">
        <v>54</v>
      </c>
      <c r="E83" s="91">
        <v>44434</v>
      </c>
      <c r="F83" s="92" t="s">
        <v>142</v>
      </c>
      <c r="G83" s="91">
        <v>44439</v>
      </c>
      <c r="H83" s="93" t="s">
        <v>1330</v>
      </c>
      <c r="I83" s="94">
        <v>40</v>
      </c>
      <c r="J83" s="94">
        <v>30</v>
      </c>
      <c r="K83" s="94">
        <v>25</v>
      </c>
      <c r="L83" s="94">
        <v>10</v>
      </c>
      <c r="M83" s="95">
        <v>7.5</v>
      </c>
      <c r="N83" s="96">
        <v>10</v>
      </c>
      <c r="O83" s="61">
        <v>3000</v>
      </c>
      <c r="P83" s="62">
        <f>Table22452368910111213141516171819202122242345672345689101112131415[[#This Row],[PEMBULATAN]]*O83</f>
        <v>30000</v>
      </c>
    </row>
    <row r="84" spans="1:16" ht="27.75" customHeight="1" x14ac:dyDescent="0.2">
      <c r="A84" s="108"/>
      <c r="B84" s="72"/>
      <c r="C84" s="89" t="s">
        <v>1414</v>
      </c>
      <c r="D84" s="90" t="s">
        <v>54</v>
      </c>
      <c r="E84" s="91">
        <v>44434</v>
      </c>
      <c r="F84" s="92" t="s">
        <v>142</v>
      </c>
      <c r="G84" s="91">
        <v>44439</v>
      </c>
      <c r="H84" s="93" t="s">
        <v>1330</v>
      </c>
      <c r="I84" s="94">
        <v>89</v>
      </c>
      <c r="J84" s="94">
        <v>38</v>
      </c>
      <c r="K84" s="94">
        <v>19</v>
      </c>
      <c r="L84" s="94">
        <v>10</v>
      </c>
      <c r="M84" s="95">
        <v>16.064499999999999</v>
      </c>
      <c r="N84" s="96">
        <v>16</v>
      </c>
      <c r="O84" s="61">
        <v>3000</v>
      </c>
      <c r="P84" s="62">
        <f>Table22452368910111213141516171819202122242345672345689101112131415[[#This Row],[PEMBULATAN]]*O84</f>
        <v>48000</v>
      </c>
    </row>
    <row r="85" spans="1:16" ht="27.75" customHeight="1" x14ac:dyDescent="0.2">
      <c r="A85" s="108"/>
      <c r="B85" s="72"/>
      <c r="C85" s="89" t="s">
        <v>1415</v>
      </c>
      <c r="D85" s="90" t="s">
        <v>54</v>
      </c>
      <c r="E85" s="91">
        <v>44434</v>
      </c>
      <c r="F85" s="92" t="s">
        <v>142</v>
      </c>
      <c r="G85" s="91">
        <v>44439</v>
      </c>
      <c r="H85" s="93" t="s">
        <v>1330</v>
      </c>
      <c r="I85" s="94">
        <v>45</v>
      </c>
      <c r="J85" s="94">
        <v>30</v>
      </c>
      <c r="K85" s="94">
        <v>38</v>
      </c>
      <c r="L85" s="94">
        <v>35</v>
      </c>
      <c r="M85" s="95">
        <v>12.824999999999999</v>
      </c>
      <c r="N85" s="96">
        <v>35</v>
      </c>
      <c r="O85" s="61">
        <v>3000</v>
      </c>
      <c r="P85" s="62">
        <f>Table22452368910111213141516171819202122242345672345689101112131415[[#This Row],[PEMBULATAN]]*O85</f>
        <v>105000</v>
      </c>
    </row>
    <row r="86" spans="1:16" ht="27.75" customHeight="1" x14ac:dyDescent="0.2">
      <c r="A86" s="108"/>
      <c r="B86" s="72"/>
      <c r="C86" s="89" t="s">
        <v>1416</v>
      </c>
      <c r="D86" s="90" t="s">
        <v>54</v>
      </c>
      <c r="E86" s="91">
        <v>44434</v>
      </c>
      <c r="F86" s="92" t="s">
        <v>142</v>
      </c>
      <c r="G86" s="91">
        <v>44439</v>
      </c>
      <c r="H86" s="93" t="s">
        <v>1330</v>
      </c>
      <c r="I86" s="94">
        <v>70</v>
      </c>
      <c r="J86" s="94">
        <v>65</v>
      </c>
      <c r="K86" s="94">
        <v>35</v>
      </c>
      <c r="L86" s="94">
        <v>13</v>
      </c>
      <c r="M86" s="95">
        <v>39.8125</v>
      </c>
      <c r="N86" s="96">
        <v>40</v>
      </c>
      <c r="O86" s="61">
        <v>3000</v>
      </c>
      <c r="P86" s="62">
        <f>Table22452368910111213141516171819202122242345672345689101112131415[[#This Row],[PEMBULATAN]]*O86</f>
        <v>120000</v>
      </c>
    </row>
    <row r="87" spans="1:16" ht="27.75" customHeight="1" x14ac:dyDescent="0.2">
      <c r="A87" s="108"/>
      <c r="B87" s="72"/>
      <c r="C87" s="89" t="s">
        <v>1417</v>
      </c>
      <c r="D87" s="90" t="s">
        <v>54</v>
      </c>
      <c r="E87" s="91">
        <v>44434</v>
      </c>
      <c r="F87" s="92" t="s">
        <v>142</v>
      </c>
      <c r="G87" s="91">
        <v>44439</v>
      </c>
      <c r="H87" s="93" t="s">
        <v>1330</v>
      </c>
      <c r="I87" s="94">
        <v>80</v>
      </c>
      <c r="J87" s="94">
        <v>58</v>
      </c>
      <c r="K87" s="94">
        <v>24</v>
      </c>
      <c r="L87" s="94">
        <v>19</v>
      </c>
      <c r="M87" s="95">
        <v>27.84</v>
      </c>
      <c r="N87" s="96">
        <v>28</v>
      </c>
      <c r="O87" s="61">
        <v>3000</v>
      </c>
      <c r="P87" s="62">
        <f>Table22452368910111213141516171819202122242345672345689101112131415[[#This Row],[PEMBULATAN]]*O87</f>
        <v>84000</v>
      </c>
    </row>
    <row r="88" spans="1:16" ht="27.75" customHeight="1" x14ac:dyDescent="0.2">
      <c r="A88" s="108"/>
      <c r="B88" s="72"/>
      <c r="C88" s="89" t="s">
        <v>1418</v>
      </c>
      <c r="D88" s="90" t="s">
        <v>54</v>
      </c>
      <c r="E88" s="91">
        <v>44434</v>
      </c>
      <c r="F88" s="92" t="s">
        <v>142</v>
      </c>
      <c r="G88" s="91">
        <v>44439</v>
      </c>
      <c r="H88" s="93" t="s">
        <v>1330</v>
      </c>
      <c r="I88" s="94">
        <v>70</v>
      </c>
      <c r="J88" s="94">
        <v>60</v>
      </c>
      <c r="K88" s="94">
        <v>30</v>
      </c>
      <c r="L88" s="94">
        <v>21</v>
      </c>
      <c r="M88" s="95">
        <v>31.5</v>
      </c>
      <c r="N88" s="96">
        <v>32</v>
      </c>
      <c r="O88" s="61">
        <v>3000</v>
      </c>
      <c r="P88" s="62">
        <f>Table22452368910111213141516171819202122242345672345689101112131415[[#This Row],[PEMBULATAN]]*O88</f>
        <v>96000</v>
      </c>
    </row>
    <row r="89" spans="1:16" ht="27.75" customHeight="1" x14ac:dyDescent="0.2">
      <c r="A89" s="108"/>
      <c r="B89" s="72"/>
      <c r="C89" s="89" t="s">
        <v>1419</v>
      </c>
      <c r="D89" s="90" t="s">
        <v>54</v>
      </c>
      <c r="E89" s="91">
        <v>44434</v>
      </c>
      <c r="F89" s="92" t="s">
        <v>142</v>
      </c>
      <c r="G89" s="91">
        <v>44439</v>
      </c>
      <c r="H89" s="93" t="s">
        <v>1330</v>
      </c>
      <c r="I89" s="94">
        <v>70</v>
      </c>
      <c r="J89" s="94">
        <v>45</v>
      </c>
      <c r="K89" s="94">
        <v>24</v>
      </c>
      <c r="L89" s="94">
        <v>25</v>
      </c>
      <c r="M89" s="95">
        <v>18.899999999999999</v>
      </c>
      <c r="N89" s="96">
        <v>25</v>
      </c>
      <c r="O89" s="61">
        <v>3000</v>
      </c>
      <c r="P89" s="62">
        <f>Table22452368910111213141516171819202122242345672345689101112131415[[#This Row],[PEMBULATAN]]*O89</f>
        <v>75000</v>
      </c>
    </row>
    <row r="90" spans="1:16" ht="27.75" customHeight="1" x14ac:dyDescent="0.2">
      <c r="A90" s="108"/>
      <c r="B90" s="72"/>
      <c r="C90" s="89" t="s">
        <v>1420</v>
      </c>
      <c r="D90" s="90" t="s">
        <v>54</v>
      </c>
      <c r="E90" s="91">
        <v>44434</v>
      </c>
      <c r="F90" s="92" t="s">
        <v>142</v>
      </c>
      <c r="G90" s="91">
        <v>44439</v>
      </c>
      <c r="H90" s="93" t="s">
        <v>1330</v>
      </c>
      <c r="I90" s="94">
        <v>68</v>
      </c>
      <c r="J90" s="94">
        <v>38</v>
      </c>
      <c r="K90" s="94">
        <v>38</v>
      </c>
      <c r="L90" s="94">
        <v>5</v>
      </c>
      <c r="M90" s="95">
        <v>24.547999999999998</v>
      </c>
      <c r="N90" s="96">
        <v>25</v>
      </c>
      <c r="O90" s="61">
        <v>3000</v>
      </c>
      <c r="P90" s="62">
        <f>Table22452368910111213141516171819202122242345672345689101112131415[[#This Row],[PEMBULATAN]]*O90</f>
        <v>75000</v>
      </c>
    </row>
    <row r="91" spans="1:16" ht="27.75" customHeight="1" x14ac:dyDescent="0.2">
      <c r="A91" s="108"/>
      <c r="B91" s="72"/>
      <c r="C91" s="89" t="s">
        <v>1421</v>
      </c>
      <c r="D91" s="90" t="s">
        <v>54</v>
      </c>
      <c r="E91" s="91">
        <v>44434</v>
      </c>
      <c r="F91" s="92" t="s">
        <v>142</v>
      </c>
      <c r="G91" s="91">
        <v>44439</v>
      </c>
      <c r="H91" s="93" t="s">
        <v>1330</v>
      </c>
      <c r="I91" s="94">
        <v>148</v>
      </c>
      <c r="J91" s="94">
        <v>10</v>
      </c>
      <c r="K91" s="94">
        <v>5</v>
      </c>
      <c r="L91" s="94">
        <v>18</v>
      </c>
      <c r="M91" s="95">
        <v>1.85</v>
      </c>
      <c r="N91" s="96">
        <v>18</v>
      </c>
      <c r="O91" s="61">
        <v>3000</v>
      </c>
      <c r="P91" s="62">
        <f>Table22452368910111213141516171819202122242345672345689101112131415[[#This Row],[PEMBULATAN]]*O91</f>
        <v>54000</v>
      </c>
    </row>
    <row r="92" spans="1:16" ht="27.75" customHeight="1" x14ac:dyDescent="0.2">
      <c r="A92" s="108"/>
      <c r="B92" s="72"/>
      <c r="C92" s="89" t="s">
        <v>1422</v>
      </c>
      <c r="D92" s="90" t="s">
        <v>54</v>
      </c>
      <c r="E92" s="91">
        <v>44434</v>
      </c>
      <c r="F92" s="92" t="s">
        <v>142</v>
      </c>
      <c r="G92" s="91">
        <v>44439</v>
      </c>
      <c r="H92" s="93" t="s">
        <v>1330</v>
      </c>
      <c r="I92" s="94">
        <v>53</v>
      </c>
      <c r="J92" s="94">
        <v>25</v>
      </c>
      <c r="K92" s="94">
        <v>6</v>
      </c>
      <c r="L92" s="94">
        <v>12</v>
      </c>
      <c r="M92" s="95">
        <v>1.9875</v>
      </c>
      <c r="N92" s="96">
        <v>12</v>
      </c>
      <c r="O92" s="61">
        <v>3000</v>
      </c>
      <c r="P92" s="62">
        <f>Table22452368910111213141516171819202122242345672345689101112131415[[#This Row],[PEMBULATAN]]*O92</f>
        <v>36000</v>
      </c>
    </row>
    <row r="93" spans="1:16" ht="27.75" customHeight="1" x14ac:dyDescent="0.2">
      <c r="A93" s="108"/>
      <c r="B93" s="72"/>
      <c r="C93" s="89" t="s">
        <v>1423</v>
      </c>
      <c r="D93" s="90" t="s">
        <v>54</v>
      </c>
      <c r="E93" s="91">
        <v>44434</v>
      </c>
      <c r="F93" s="92" t="s">
        <v>142</v>
      </c>
      <c r="G93" s="91">
        <v>44439</v>
      </c>
      <c r="H93" s="93" t="s">
        <v>1330</v>
      </c>
      <c r="I93" s="94">
        <v>65</v>
      </c>
      <c r="J93" s="94">
        <v>65</v>
      </c>
      <c r="K93" s="94">
        <v>10</v>
      </c>
      <c r="L93" s="94">
        <v>27</v>
      </c>
      <c r="M93" s="95">
        <v>10.5625</v>
      </c>
      <c r="N93" s="96">
        <v>27</v>
      </c>
      <c r="O93" s="61">
        <v>3000</v>
      </c>
      <c r="P93" s="62">
        <f>Table22452368910111213141516171819202122242345672345689101112131415[[#This Row],[PEMBULATAN]]*O93</f>
        <v>81000</v>
      </c>
    </row>
    <row r="94" spans="1:16" ht="27.75" customHeight="1" x14ac:dyDescent="0.2">
      <c r="A94" s="108"/>
      <c r="B94" s="72"/>
      <c r="C94" s="89" t="s">
        <v>1424</v>
      </c>
      <c r="D94" s="90" t="s">
        <v>54</v>
      </c>
      <c r="E94" s="91">
        <v>44434</v>
      </c>
      <c r="F94" s="92" t="s">
        <v>142</v>
      </c>
      <c r="G94" s="91">
        <v>44439</v>
      </c>
      <c r="H94" s="93" t="s">
        <v>1330</v>
      </c>
      <c r="I94" s="94">
        <v>69</v>
      </c>
      <c r="J94" s="94">
        <v>38</v>
      </c>
      <c r="K94" s="94">
        <v>20</v>
      </c>
      <c r="L94" s="94">
        <v>19</v>
      </c>
      <c r="M94" s="95">
        <v>13.11</v>
      </c>
      <c r="N94" s="96">
        <v>19</v>
      </c>
      <c r="O94" s="61">
        <v>3000</v>
      </c>
      <c r="P94" s="62">
        <f>Table22452368910111213141516171819202122242345672345689101112131415[[#This Row],[PEMBULATAN]]*O94</f>
        <v>57000</v>
      </c>
    </row>
    <row r="95" spans="1:16" ht="27.75" customHeight="1" x14ac:dyDescent="0.2">
      <c r="A95" s="108"/>
      <c r="B95" s="72"/>
      <c r="C95" s="89" t="s">
        <v>1425</v>
      </c>
      <c r="D95" s="90" t="s">
        <v>54</v>
      </c>
      <c r="E95" s="91">
        <v>44434</v>
      </c>
      <c r="F95" s="92" t="s">
        <v>142</v>
      </c>
      <c r="G95" s="91">
        <v>44439</v>
      </c>
      <c r="H95" s="93" t="s">
        <v>1330</v>
      </c>
      <c r="I95" s="94">
        <v>98</v>
      </c>
      <c r="J95" s="94">
        <v>60</v>
      </c>
      <c r="K95" s="94">
        <v>31</v>
      </c>
      <c r="L95" s="94">
        <v>19</v>
      </c>
      <c r="M95" s="95">
        <v>45.57</v>
      </c>
      <c r="N95" s="96">
        <v>46</v>
      </c>
      <c r="O95" s="61">
        <v>3000</v>
      </c>
      <c r="P95" s="62">
        <f>Table22452368910111213141516171819202122242345672345689101112131415[[#This Row],[PEMBULATAN]]*O95</f>
        <v>138000</v>
      </c>
    </row>
    <row r="96" spans="1:16" ht="27.75" customHeight="1" x14ac:dyDescent="0.2">
      <c r="A96" s="108"/>
      <c r="B96" s="72"/>
      <c r="C96" s="89" t="s">
        <v>1426</v>
      </c>
      <c r="D96" s="90" t="s">
        <v>54</v>
      </c>
      <c r="E96" s="91">
        <v>44434</v>
      </c>
      <c r="F96" s="92" t="s">
        <v>142</v>
      </c>
      <c r="G96" s="91">
        <v>44439</v>
      </c>
      <c r="H96" s="93" t="s">
        <v>1330</v>
      </c>
      <c r="I96" s="94">
        <v>88</v>
      </c>
      <c r="J96" s="94">
        <v>55</v>
      </c>
      <c r="K96" s="94">
        <v>33</v>
      </c>
      <c r="L96" s="94">
        <v>16</v>
      </c>
      <c r="M96" s="95">
        <v>39.93</v>
      </c>
      <c r="N96" s="96">
        <v>40</v>
      </c>
      <c r="O96" s="61">
        <v>3000</v>
      </c>
      <c r="P96" s="62">
        <f>Table22452368910111213141516171819202122242345672345689101112131415[[#This Row],[PEMBULATAN]]*O96</f>
        <v>120000</v>
      </c>
    </row>
    <row r="97" spans="1:16" ht="27.75" customHeight="1" x14ac:dyDescent="0.2">
      <c r="A97" s="108"/>
      <c r="B97" s="72"/>
      <c r="C97" s="89" t="s">
        <v>1427</v>
      </c>
      <c r="D97" s="90" t="s">
        <v>54</v>
      </c>
      <c r="E97" s="91">
        <v>44434</v>
      </c>
      <c r="F97" s="92" t="s">
        <v>142</v>
      </c>
      <c r="G97" s="91">
        <v>44439</v>
      </c>
      <c r="H97" s="93" t="s">
        <v>1330</v>
      </c>
      <c r="I97" s="94">
        <v>90</v>
      </c>
      <c r="J97" s="94">
        <v>55</v>
      </c>
      <c r="K97" s="94">
        <v>18</v>
      </c>
      <c r="L97" s="94">
        <v>10</v>
      </c>
      <c r="M97" s="95">
        <v>22.274999999999999</v>
      </c>
      <c r="N97" s="96">
        <v>22</v>
      </c>
      <c r="O97" s="61">
        <v>3000</v>
      </c>
      <c r="P97" s="62">
        <f>Table22452368910111213141516171819202122242345672345689101112131415[[#This Row],[PEMBULATAN]]*O97</f>
        <v>66000</v>
      </c>
    </row>
    <row r="98" spans="1:16" ht="27.75" customHeight="1" x14ac:dyDescent="0.2">
      <c r="A98" s="108"/>
      <c r="B98" s="72"/>
      <c r="C98" s="89" t="s">
        <v>1428</v>
      </c>
      <c r="D98" s="90" t="s">
        <v>54</v>
      </c>
      <c r="E98" s="91">
        <v>44434</v>
      </c>
      <c r="F98" s="92" t="s">
        <v>142</v>
      </c>
      <c r="G98" s="91">
        <v>44439</v>
      </c>
      <c r="H98" s="93" t="s">
        <v>1330</v>
      </c>
      <c r="I98" s="94">
        <v>43</v>
      </c>
      <c r="J98" s="94">
        <v>45</v>
      </c>
      <c r="K98" s="94">
        <v>30</v>
      </c>
      <c r="L98" s="94">
        <v>24</v>
      </c>
      <c r="M98" s="95">
        <v>14.512499999999999</v>
      </c>
      <c r="N98" s="96">
        <v>24</v>
      </c>
      <c r="O98" s="61">
        <v>3000</v>
      </c>
      <c r="P98" s="62">
        <f>Table22452368910111213141516171819202122242345672345689101112131415[[#This Row],[PEMBULATAN]]*O98</f>
        <v>72000</v>
      </c>
    </row>
    <row r="99" spans="1:16" ht="27.75" customHeight="1" x14ac:dyDescent="0.2">
      <c r="A99" s="108"/>
      <c r="B99" s="72"/>
      <c r="C99" s="89" t="s">
        <v>1429</v>
      </c>
      <c r="D99" s="90" t="s">
        <v>54</v>
      </c>
      <c r="E99" s="91">
        <v>44434</v>
      </c>
      <c r="F99" s="92" t="s">
        <v>142</v>
      </c>
      <c r="G99" s="91">
        <v>44439</v>
      </c>
      <c r="H99" s="93" t="s">
        <v>1330</v>
      </c>
      <c r="I99" s="94">
        <v>117</v>
      </c>
      <c r="J99" s="94">
        <v>22</v>
      </c>
      <c r="K99" s="94">
        <v>6</v>
      </c>
      <c r="L99" s="94">
        <v>8</v>
      </c>
      <c r="M99" s="95">
        <v>3.8610000000000002</v>
      </c>
      <c r="N99" s="96">
        <v>8</v>
      </c>
      <c r="O99" s="61">
        <v>3000</v>
      </c>
      <c r="P99" s="62">
        <f>Table22452368910111213141516171819202122242345672345689101112131415[[#This Row],[PEMBULATAN]]*O99</f>
        <v>24000</v>
      </c>
    </row>
    <row r="100" spans="1:16" ht="27.75" customHeight="1" x14ac:dyDescent="0.2">
      <c r="A100" s="108"/>
      <c r="B100" s="72"/>
      <c r="C100" s="89" t="s">
        <v>1430</v>
      </c>
      <c r="D100" s="90" t="s">
        <v>54</v>
      </c>
      <c r="E100" s="91">
        <v>44434</v>
      </c>
      <c r="F100" s="92" t="s">
        <v>142</v>
      </c>
      <c r="G100" s="91">
        <v>44439</v>
      </c>
      <c r="H100" s="93" t="s">
        <v>1330</v>
      </c>
      <c r="I100" s="94">
        <v>87</v>
      </c>
      <c r="J100" s="94">
        <v>10</v>
      </c>
      <c r="K100" s="94">
        <v>10</v>
      </c>
      <c r="L100" s="94">
        <v>14</v>
      </c>
      <c r="M100" s="95">
        <v>2.1749999999999998</v>
      </c>
      <c r="N100" s="96">
        <v>14</v>
      </c>
      <c r="O100" s="61">
        <v>3000</v>
      </c>
      <c r="P100" s="62">
        <f>Table22452368910111213141516171819202122242345672345689101112131415[[#This Row],[PEMBULATAN]]*O100</f>
        <v>42000</v>
      </c>
    </row>
    <row r="101" spans="1:16" ht="27.75" customHeight="1" x14ac:dyDescent="0.2">
      <c r="A101" s="108"/>
      <c r="B101" s="72"/>
      <c r="C101" s="89" t="s">
        <v>1431</v>
      </c>
      <c r="D101" s="90" t="s">
        <v>54</v>
      </c>
      <c r="E101" s="91">
        <v>44434</v>
      </c>
      <c r="F101" s="92" t="s">
        <v>142</v>
      </c>
      <c r="G101" s="91">
        <v>44439</v>
      </c>
      <c r="H101" s="93" t="s">
        <v>1330</v>
      </c>
      <c r="I101" s="94">
        <v>154</v>
      </c>
      <c r="J101" s="94">
        <v>5</v>
      </c>
      <c r="K101" s="94">
        <v>5</v>
      </c>
      <c r="L101" s="94">
        <v>2</v>
      </c>
      <c r="M101" s="95">
        <v>0.96250000000000002</v>
      </c>
      <c r="N101" s="96">
        <v>2</v>
      </c>
      <c r="O101" s="61">
        <v>3000</v>
      </c>
      <c r="P101" s="62">
        <f>Table22452368910111213141516171819202122242345672345689101112131415[[#This Row],[PEMBULATAN]]*O101</f>
        <v>6000</v>
      </c>
    </row>
    <row r="102" spans="1:16" ht="27.75" customHeight="1" x14ac:dyDescent="0.2">
      <c r="A102" s="108"/>
      <c r="B102" s="72"/>
      <c r="C102" s="89" t="s">
        <v>1432</v>
      </c>
      <c r="D102" s="90" t="s">
        <v>54</v>
      </c>
      <c r="E102" s="91">
        <v>44434</v>
      </c>
      <c r="F102" s="92" t="s">
        <v>142</v>
      </c>
      <c r="G102" s="91">
        <v>44439</v>
      </c>
      <c r="H102" s="93" t="s">
        <v>1330</v>
      </c>
      <c r="I102" s="94">
        <v>90</v>
      </c>
      <c r="J102" s="94">
        <v>45</v>
      </c>
      <c r="K102" s="94">
        <v>26</v>
      </c>
      <c r="L102" s="94">
        <v>10</v>
      </c>
      <c r="M102" s="95">
        <v>26.324999999999999</v>
      </c>
      <c r="N102" s="96">
        <v>26</v>
      </c>
      <c r="O102" s="61">
        <v>3000</v>
      </c>
      <c r="P102" s="62">
        <f>Table22452368910111213141516171819202122242345672345689101112131415[[#This Row],[PEMBULATAN]]*O102</f>
        <v>78000</v>
      </c>
    </row>
    <row r="103" spans="1:16" ht="27.75" customHeight="1" x14ac:dyDescent="0.2">
      <c r="A103" s="108"/>
      <c r="B103" s="72"/>
      <c r="C103" s="89" t="s">
        <v>1433</v>
      </c>
      <c r="D103" s="90" t="s">
        <v>54</v>
      </c>
      <c r="E103" s="91">
        <v>44434</v>
      </c>
      <c r="F103" s="92" t="s">
        <v>142</v>
      </c>
      <c r="G103" s="91">
        <v>44439</v>
      </c>
      <c r="H103" s="93" t="s">
        <v>1330</v>
      </c>
      <c r="I103" s="94">
        <v>77</v>
      </c>
      <c r="J103" s="94">
        <v>53</v>
      </c>
      <c r="K103" s="94">
        <v>34</v>
      </c>
      <c r="L103" s="94">
        <v>12</v>
      </c>
      <c r="M103" s="95">
        <v>34.688499999999998</v>
      </c>
      <c r="N103" s="96">
        <v>35</v>
      </c>
      <c r="O103" s="61">
        <v>3000</v>
      </c>
      <c r="P103" s="62">
        <f>Table22452368910111213141516171819202122242345672345689101112131415[[#This Row],[PEMBULATAN]]*O103</f>
        <v>105000</v>
      </c>
    </row>
    <row r="104" spans="1:16" ht="27.75" customHeight="1" x14ac:dyDescent="0.2">
      <c r="A104" s="108"/>
      <c r="B104" s="72"/>
      <c r="C104" s="89" t="s">
        <v>1434</v>
      </c>
      <c r="D104" s="90" t="s">
        <v>54</v>
      </c>
      <c r="E104" s="91">
        <v>44434</v>
      </c>
      <c r="F104" s="92" t="s">
        <v>142</v>
      </c>
      <c r="G104" s="91">
        <v>44439</v>
      </c>
      <c r="H104" s="93" t="s">
        <v>1330</v>
      </c>
      <c r="I104" s="94">
        <v>104</v>
      </c>
      <c r="J104" s="94">
        <v>60</v>
      </c>
      <c r="K104" s="94">
        <v>34</v>
      </c>
      <c r="L104" s="94">
        <v>13</v>
      </c>
      <c r="M104" s="95">
        <v>53.04</v>
      </c>
      <c r="N104" s="96">
        <v>53</v>
      </c>
      <c r="O104" s="61">
        <v>3000</v>
      </c>
      <c r="P104" s="62">
        <f>Table22452368910111213141516171819202122242345672345689101112131415[[#This Row],[PEMBULATAN]]*O104</f>
        <v>159000</v>
      </c>
    </row>
    <row r="105" spans="1:16" ht="27.75" customHeight="1" x14ac:dyDescent="0.2">
      <c r="A105" s="108"/>
      <c r="B105" s="72"/>
      <c r="C105" s="89" t="s">
        <v>1435</v>
      </c>
      <c r="D105" s="90" t="s">
        <v>54</v>
      </c>
      <c r="E105" s="91">
        <v>44434</v>
      </c>
      <c r="F105" s="92" t="s">
        <v>142</v>
      </c>
      <c r="G105" s="91">
        <v>44439</v>
      </c>
      <c r="H105" s="93" t="s">
        <v>1330</v>
      </c>
      <c r="I105" s="94">
        <v>82</v>
      </c>
      <c r="J105" s="94">
        <v>36</v>
      </c>
      <c r="K105" s="94">
        <v>52</v>
      </c>
      <c r="L105" s="94">
        <v>13</v>
      </c>
      <c r="M105" s="95">
        <v>38.375999999999998</v>
      </c>
      <c r="N105" s="96">
        <v>38</v>
      </c>
      <c r="O105" s="61">
        <v>3000</v>
      </c>
      <c r="P105" s="62">
        <f>Table22452368910111213141516171819202122242345672345689101112131415[[#This Row],[PEMBULATAN]]*O105</f>
        <v>114000</v>
      </c>
    </row>
    <row r="106" spans="1:16" ht="27.75" customHeight="1" x14ac:dyDescent="0.2">
      <c r="A106" s="108"/>
      <c r="B106" s="72"/>
      <c r="C106" s="89" t="s">
        <v>1436</v>
      </c>
      <c r="D106" s="90" t="s">
        <v>54</v>
      </c>
      <c r="E106" s="91">
        <v>44434</v>
      </c>
      <c r="F106" s="92" t="s">
        <v>142</v>
      </c>
      <c r="G106" s="91">
        <v>44439</v>
      </c>
      <c r="H106" s="93" t="s">
        <v>1330</v>
      </c>
      <c r="I106" s="94">
        <v>35</v>
      </c>
      <c r="J106" s="94">
        <v>25</v>
      </c>
      <c r="K106" s="94">
        <v>20</v>
      </c>
      <c r="L106" s="94">
        <v>11</v>
      </c>
      <c r="M106" s="95">
        <v>4.375</v>
      </c>
      <c r="N106" s="96">
        <v>11</v>
      </c>
      <c r="O106" s="61">
        <v>3000</v>
      </c>
      <c r="P106" s="62">
        <f>Table22452368910111213141516171819202122242345672345689101112131415[[#This Row],[PEMBULATAN]]*O106</f>
        <v>33000</v>
      </c>
    </row>
    <row r="107" spans="1:16" ht="27.75" customHeight="1" x14ac:dyDescent="0.2">
      <c r="A107" s="108"/>
      <c r="B107" s="72"/>
      <c r="C107" s="89" t="s">
        <v>1437</v>
      </c>
      <c r="D107" s="90" t="s">
        <v>54</v>
      </c>
      <c r="E107" s="91">
        <v>44434</v>
      </c>
      <c r="F107" s="92" t="s">
        <v>142</v>
      </c>
      <c r="G107" s="91">
        <v>44439</v>
      </c>
      <c r="H107" s="93" t="s">
        <v>1330</v>
      </c>
      <c r="I107" s="94">
        <v>102</v>
      </c>
      <c r="J107" s="94">
        <v>67</v>
      </c>
      <c r="K107" s="94">
        <v>33</v>
      </c>
      <c r="L107" s="94">
        <v>9</v>
      </c>
      <c r="M107" s="95">
        <v>56.380499999999998</v>
      </c>
      <c r="N107" s="96">
        <v>56</v>
      </c>
      <c r="O107" s="61">
        <v>3000</v>
      </c>
      <c r="P107" s="62">
        <f>Table22452368910111213141516171819202122242345672345689101112131415[[#This Row],[PEMBULATAN]]*O107</f>
        <v>168000</v>
      </c>
    </row>
    <row r="108" spans="1:16" ht="27.75" customHeight="1" x14ac:dyDescent="0.2">
      <c r="A108" s="108"/>
      <c r="B108" s="72"/>
      <c r="C108" s="89" t="s">
        <v>1438</v>
      </c>
      <c r="D108" s="90" t="s">
        <v>54</v>
      </c>
      <c r="E108" s="91">
        <v>44434</v>
      </c>
      <c r="F108" s="92" t="s">
        <v>142</v>
      </c>
      <c r="G108" s="91">
        <v>44439</v>
      </c>
      <c r="H108" s="93" t="s">
        <v>1330</v>
      </c>
      <c r="I108" s="94">
        <v>38</v>
      </c>
      <c r="J108" s="94">
        <v>27</v>
      </c>
      <c r="K108" s="94">
        <v>10</v>
      </c>
      <c r="L108" s="94">
        <v>7</v>
      </c>
      <c r="M108" s="95">
        <v>2.5649999999999999</v>
      </c>
      <c r="N108" s="96">
        <v>7</v>
      </c>
      <c r="O108" s="61">
        <v>3000</v>
      </c>
      <c r="P108" s="62">
        <f>Table22452368910111213141516171819202122242345672345689101112131415[[#This Row],[PEMBULATAN]]*O108</f>
        <v>21000</v>
      </c>
    </row>
    <row r="109" spans="1:16" ht="27.75" customHeight="1" x14ac:dyDescent="0.2">
      <c r="A109" s="108"/>
      <c r="B109" s="72"/>
      <c r="C109" s="89" t="s">
        <v>1439</v>
      </c>
      <c r="D109" s="90" t="s">
        <v>54</v>
      </c>
      <c r="E109" s="91">
        <v>44434</v>
      </c>
      <c r="F109" s="92" t="s">
        <v>142</v>
      </c>
      <c r="G109" s="91">
        <v>44439</v>
      </c>
      <c r="H109" s="93" t="s">
        <v>1330</v>
      </c>
      <c r="I109" s="94">
        <v>84</v>
      </c>
      <c r="J109" s="94">
        <v>45</v>
      </c>
      <c r="K109" s="94">
        <v>26</v>
      </c>
      <c r="L109" s="94">
        <v>4</v>
      </c>
      <c r="M109" s="95">
        <v>24.57</v>
      </c>
      <c r="N109" s="96">
        <v>25</v>
      </c>
      <c r="O109" s="61">
        <v>3000</v>
      </c>
      <c r="P109" s="62">
        <f>Table22452368910111213141516171819202122242345672345689101112131415[[#This Row],[PEMBULATAN]]*O109</f>
        <v>75000</v>
      </c>
    </row>
    <row r="110" spans="1:16" ht="27.75" customHeight="1" x14ac:dyDescent="0.2">
      <c r="A110" s="108"/>
      <c r="B110" s="72"/>
      <c r="C110" s="89" t="s">
        <v>1440</v>
      </c>
      <c r="D110" s="90" t="s">
        <v>54</v>
      </c>
      <c r="E110" s="91">
        <v>44434</v>
      </c>
      <c r="F110" s="92" t="s">
        <v>142</v>
      </c>
      <c r="G110" s="91">
        <v>44439</v>
      </c>
      <c r="H110" s="93" t="s">
        <v>1330</v>
      </c>
      <c r="I110" s="94">
        <v>65</v>
      </c>
      <c r="J110" s="94">
        <v>20</v>
      </c>
      <c r="K110" s="94">
        <v>42</v>
      </c>
      <c r="L110" s="94">
        <v>1</v>
      </c>
      <c r="M110" s="95">
        <v>13.65</v>
      </c>
      <c r="N110" s="96">
        <v>14</v>
      </c>
      <c r="O110" s="61">
        <v>3000</v>
      </c>
      <c r="P110" s="62">
        <f>Table22452368910111213141516171819202122242345672345689101112131415[[#This Row],[PEMBULATAN]]*O110</f>
        <v>42000</v>
      </c>
    </row>
    <row r="111" spans="1:16" ht="27.75" customHeight="1" x14ac:dyDescent="0.2">
      <c r="A111" s="108"/>
      <c r="B111" s="72"/>
      <c r="C111" s="89" t="s">
        <v>1441</v>
      </c>
      <c r="D111" s="90" t="s">
        <v>54</v>
      </c>
      <c r="E111" s="91">
        <v>44434</v>
      </c>
      <c r="F111" s="92" t="s">
        <v>142</v>
      </c>
      <c r="G111" s="91">
        <v>44439</v>
      </c>
      <c r="H111" s="93" t="s">
        <v>1330</v>
      </c>
      <c r="I111" s="94">
        <v>90</v>
      </c>
      <c r="J111" s="94">
        <v>60</v>
      </c>
      <c r="K111" s="94">
        <v>35</v>
      </c>
      <c r="L111" s="94">
        <v>6</v>
      </c>
      <c r="M111" s="95">
        <v>47.25</v>
      </c>
      <c r="N111" s="96">
        <v>47</v>
      </c>
      <c r="O111" s="61">
        <v>3000</v>
      </c>
      <c r="P111" s="62">
        <f>Table22452368910111213141516171819202122242345672345689101112131415[[#This Row],[PEMBULATAN]]*O111</f>
        <v>141000</v>
      </c>
    </row>
    <row r="112" spans="1:16" ht="27.75" customHeight="1" x14ac:dyDescent="0.2">
      <c r="A112" s="108"/>
      <c r="B112" s="72"/>
      <c r="C112" s="89" t="s">
        <v>1442</v>
      </c>
      <c r="D112" s="90" t="s">
        <v>54</v>
      </c>
      <c r="E112" s="91">
        <v>44434</v>
      </c>
      <c r="F112" s="92" t="s">
        <v>142</v>
      </c>
      <c r="G112" s="91">
        <v>44439</v>
      </c>
      <c r="H112" s="93" t="s">
        <v>1330</v>
      </c>
      <c r="I112" s="94">
        <v>66</v>
      </c>
      <c r="J112" s="94">
        <v>44</v>
      </c>
      <c r="K112" s="94">
        <v>6</v>
      </c>
      <c r="L112" s="94">
        <v>8</v>
      </c>
      <c r="M112" s="95">
        <v>4.3559999999999999</v>
      </c>
      <c r="N112" s="96">
        <v>8</v>
      </c>
      <c r="O112" s="61">
        <v>3000</v>
      </c>
      <c r="P112" s="62">
        <f>Table22452368910111213141516171819202122242345672345689101112131415[[#This Row],[PEMBULATAN]]*O112</f>
        <v>24000</v>
      </c>
    </row>
    <row r="113" spans="1:16" ht="27.75" customHeight="1" x14ac:dyDescent="0.2">
      <c r="A113" s="108"/>
      <c r="B113" s="72"/>
      <c r="C113" s="89" t="s">
        <v>1443</v>
      </c>
      <c r="D113" s="90" t="s">
        <v>54</v>
      </c>
      <c r="E113" s="91">
        <v>44434</v>
      </c>
      <c r="F113" s="92" t="s">
        <v>142</v>
      </c>
      <c r="G113" s="91">
        <v>44439</v>
      </c>
      <c r="H113" s="93" t="s">
        <v>1330</v>
      </c>
      <c r="I113" s="94">
        <v>43</v>
      </c>
      <c r="J113" s="94">
        <v>30</v>
      </c>
      <c r="K113" s="94">
        <v>20</v>
      </c>
      <c r="L113" s="94">
        <v>13</v>
      </c>
      <c r="M113" s="95">
        <v>6.45</v>
      </c>
      <c r="N113" s="96">
        <v>13</v>
      </c>
      <c r="O113" s="61">
        <v>3000</v>
      </c>
      <c r="P113" s="62">
        <f>Table22452368910111213141516171819202122242345672345689101112131415[[#This Row],[PEMBULATAN]]*O113</f>
        <v>39000</v>
      </c>
    </row>
    <row r="114" spans="1:16" ht="27.75" customHeight="1" x14ac:dyDescent="0.2">
      <c r="A114" s="108"/>
      <c r="B114" s="72"/>
      <c r="C114" s="89" t="s">
        <v>1444</v>
      </c>
      <c r="D114" s="90" t="s">
        <v>54</v>
      </c>
      <c r="E114" s="91">
        <v>44434</v>
      </c>
      <c r="F114" s="92" t="s">
        <v>142</v>
      </c>
      <c r="G114" s="91">
        <v>44439</v>
      </c>
      <c r="H114" s="93" t="s">
        <v>1330</v>
      </c>
      <c r="I114" s="94">
        <v>97</v>
      </c>
      <c r="J114" s="94">
        <v>29</v>
      </c>
      <c r="K114" s="94">
        <v>13</v>
      </c>
      <c r="L114" s="94">
        <v>11</v>
      </c>
      <c r="M114" s="95">
        <v>9.1422500000000007</v>
      </c>
      <c r="N114" s="96">
        <v>11</v>
      </c>
      <c r="O114" s="61">
        <v>3000</v>
      </c>
      <c r="P114" s="62">
        <f>Table22452368910111213141516171819202122242345672345689101112131415[[#This Row],[PEMBULATAN]]*O114</f>
        <v>33000</v>
      </c>
    </row>
    <row r="115" spans="1:16" ht="27.75" customHeight="1" x14ac:dyDescent="0.2">
      <c r="A115" s="108"/>
      <c r="B115" s="72"/>
      <c r="C115" s="89" t="s">
        <v>1445</v>
      </c>
      <c r="D115" s="90" t="s">
        <v>54</v>
      </c>
      <c r="E115" s="91">
        <v>44434</v>
      </c>
      <c r="F115" s="92" t="s">
        <v>142</v>
      </c>
      <c r="G115" s="91">
        <v>44439</v>
      </c>
      <c r="H115" s="93" t="s">
        <v>1330</v>
      </c>
      <c r="I115" s="94">
        <v>51</v>
      </c>
      <c r="J115" s="94">
        <v>64</v>
      </c>
      <c r="K115" s="94">
        <v>33</v>
      </c>
      <c r="L115" s="94">
        <v>13</v>
      </c>
      <c r="M115" s="95">
        <v>26.928000000000001</v>
      </c>
      <c r="N115" s="96">
        <v>27</v>
      </c>
      <c r="O115" s="61">
        <v>3000</v>
      </c>
      <c r="P115" s="62">
        <f>Table22452368910111213141516171819202122242345672345689101112131415[[#This Row],[PEMBULATAN]]*O115</f>
        <v>81000</v>
      </c>
    </row>
    <row r="116" spans="1:16" ht="27.75" customHeight="1" x14ac:dyDescent="0.2">
      <c r="A116" s="108"/>
      <c r="B116" s="72"/>
      <c r="C116" s="89" t="s">
        <v>1446</v>
      </c>
      <c r="D116" s="90" t="s">
        <v>54</v>
      </c>
      <c r="E116" s="91">
        <v>44434</v>
      </c>
      <c r="F116" s="92" t="s">
        <v>142</v>
      </c>
      <c r="G116" s="91">
        <v>44439</v>
      </c>
      <c r="H116" s="93" t="s">
        <v>1330</v>
      </c>
      <c r="I116" s="94">
        <v>30</v>
      </c>
      <c r="J116" s="94">
        <v>26</v>
      </c>
      <c r="K116" s="94">
        <v>10</v>
      </c>
      <c r="L116" s="94">
        <v>7</v>
      </c>
      <c r="M116" s="95">
        <v>1.95</v>
      </c>
      <c r="N116" s="96">
        <v>7</v>
      </c>
      <c r="O116" s="61">
        <v>3000</v>
      </c>
      <c r="P116" s="62">
        <f>Table22452368910111213141516171819202122242345672345689101112131415[[#This Row],[PEMBULATAN]]*O116</f>
        <v>21000</v>
      </c>
    </row>
    <row r="117" spans="1:16" ht="27.75" customHeight="1" x14ac:dyDescent="0.2">
      <c r="A117" s="108"/>
      <c r="B117" s="72"/>
      <c r="C117" s="89" t="s">
        <v>1447</v>
      </c>
      <c r="D117" s="90" t="s">
        <v>54</v>
      </c>
      <c r="E117" s="91">
        <v>44434</v>
      </c>
      <c r="F117" s="92" t="s">
        <v>142</v>
      </c>
      <c r="G117" s="91">
        <v>44439</v>
      </c>
      <c r="H117" s="93" t="s">
        <v>1330</v>
      </c>
      <c r="I117" s="94">
        <v>94</v>
      </c>
      <c r="J117" s="94">
        <v>52</v>
      </c>
      <c r="K117" s="94">
        <v>27</v>
      </c>
      <c r="L117" s="94">
        <v>12</v>
      </c>
      <c r="M117" s="95">
        <v>32.994</v>
      </c>
      <c r="N117" s="96">
        <v>33</v>
      </c>
      <c r="O117" s="61">
        <v>3000</v>
      </c>
      <c r="P117" s="62">
        <f>Table22452368910111213141516171819202122242345672345689101112131415[[#This Row],[PEMBULATAN]]*O117</f>
        <v>99000</v>
      </c>
    </row>
    <row r="118" spans="1:16" ht="27.75" customHeight="1" x14ac:dyDescent="0.2">
      <c r="A118" s="108"/>
      <c r="B118" s="72"/>
      <c r="C118" s="89" t="s">
        <v>1448</v>
      </c>
      <c r="D118" s="90" t="s">
        <v>54</v>
      </c>
      <c r="E118" s="91">
        <v>44434</v>
      </c>
      <c r="F118" s="92" t="s">
        <v>142</v>
      </c>
      <c r="G118" s="91">
        <v>44439</v>
      </c>
      <c r="H118" s="93" t="s">
        <v>1330</v>
      </c>
      <c r="I118" s="94">
        <v>60</v>
      </c>
      <c r="J118" s="94">
        <v>45</v>
      </c>
      <c r="K118" s="94">
        <v>34</v>
      </c>
      <c r="L118" s="94">
        <v>11</v>
      </c>
      <c r="M118" s="95">
        <v>22.95</v>
      </c>
      <c r="N118" s="96">
        <v>23</v>
      </c>
      <c r="O118" s="61">
        <v>3000</v>
      </c>
      <c r="P118" s="62">
        <f>Table22452368910111213141516171819202122242345672345689101112131415[[#This Row],[PEMBULATAN]]*O118</f>
        <v>69000</v>
      </c>
    </row>
    <row r="119" spans="1:16" ht="27.75" customHeight="1" x14ac:dyDescent="0.2">
      <c r="A119" s="108"/>
      <c r="B119" s="72"/>
      <c r="C119" s="89" t="s">
        <v>1449</v>
      </c>
      <c r="D119" s="90" t="s">
        <v>54</v>
      </c>
      <c r="E119" s="91">
        <v>44434</v>
      </c>
      <c r="F119" s="92" t="s">
        <v>142</v>
      </c>
      <c r="G119" s="91">
        <v>44439</v>
      </c>
      <c r="H119" s="93" t="s">
        <v>1330</v>
      </c>
      <c r="I119" s="94">
        <v>93</v>
      </c>
      <c r="J119" s="94">
        <v>59</v>
      </c>
      <c r="K119" s="94">
        <v>24</v>
      </c>
      <c r="L119" s="94">
        <v>22</v>
      </c>
      <c r="M119" s="95">
        <v>32.921999999999997</v>
      </c>
      <c r="N119" s="96">
        <v>33</v>
      </c>
      <c r="O119" s="61">
        <v>3000</v>
      </c>
      <c r="P119" s="62">
        <f>Table22452368910111213141516171819202122242345672345689101112131415[[#This Row],[PEMBULATAN]]*O119</f>
        <v>99000</v>
      </c>
    </row>
    <row r="120" spans="1:16" ht="27.75" customHeight="1" x14ac:dyDescent="0.2">
      <c r="A120" s="108"/>
      <c r="B120" s="72"/>
      <c r="C120" s="89" t="s">
        <v>1450</v>
      </c>
      <c r="D120" s="90" t="s">
        <v>54</v>
      </c>
      <c r="E120" s="91">
        <v>44434</v>
      </c>
      <c r="F120" s="92" t="s">
        <v>142</v>
      </c>
      <c r="G120" s="91">
        <v>44439</v>
      </c>
      <c r="H120" s="93" t="s">
        <v>1330</v>
      </c>
      <c r="I120" s="94">
        <v>60</v>
      </c>
      <c r="J120" s="94">
        <v>35</v>
      </c>
      <c r="K120" s="94">
        <v>31</v>
      </c>
      <c r="L120" s="94">
        <v>23</v>
      </c>
      <c r="M120" s="95">
        <v>16.274999999999999</v>
      </c>
      <c r="N120" s="96">
        <v>23</v>
      </c>
      <c r="O120" s="61">
        <v>3000</v>
      </c>
      <c r="P120" s="62">
        <f>Table22452368910111213141516171819202122242345672345689101112131415[[#This Row],[PEMBULATAN]]*O120</f>
        <v>69000</v>
      </c>
    </row>
    <row r="121" spans="1:16" ht="27.75" customHeight="1" x14ac:dyDescent="0.2">
      <c r="A121" s="108"/>
      <c r="B121" s="72"/>
      <c r="C121" s="89" t="s">
        <v>1451</v>
      </c>
      <c r="D121" s="90" t="s">
        <v>54</v>
      </c>
      <c r="E121" s="91">
        <v>44434</v>
      </c>
      <c r="F121" s="92" t="s">
        <v>142</v>
      </c>
      <c r="G121" s="91">
        <v>44439</v>
      </c>
      <c r="H121" s="93" t="s">
        <v>1330</v>
      </c>
      <c r="I121" s="94">
        <v>72</v>
      </c>
      <c r="J121" s="94">
        <v>45</v>
      </c>
      <c r="K121" s="94">
        <v>20</v>
      </c>
      <c r="L121" s="94">
        <v>4</v>
      </c>
      <c r="M121" s="95">
        <v>16.2</v>
      </c>
      <c r="N121" s="96">
        <v>16</v>
      </c>
      <c r="O121" s="61">
        <v>3000</v>
      </c>
      <c r="P121" s="62">
        <f>Table22452368910111213141516171819202122242345672345689101112131415[[#This Row],[PEMBULATAN]]*O121</f>
        <v>48000</v>
      </c>
    </row>
    <row r="122" spans="1:16" ht="27.75" customHeight="1" x14ac:dyDescent="0.2">
      <c r="A122" s="108"/>
      <c r="B122" s="72"/>
      <c r="C122" s="89" t="s">
        <v>1452</v>
      </c>
      <c r="D122" s="90" t="s">
        <v>54</v>
      </c>
      <c r="E122" s="91">
        <v>44434</v>
      </c>
      <c r="F122" s="92" t="s">
        <v>142</v>
      </c>
      <c r="G122" s="91">
        <v>44439</v>
      </c>
      <c r="H122" s="93" t="s">
        <v>1330</v>
      </c>
      <c r="I122" s="94">
        <v>40</v>
      </c>
      <c r="J122" s="94">
        <v>33</v>
      </c>
      <c r="K122" s="94">
        <v>17</v>
      </c>
      <c r="L122" s="94">
        <v>9</v>
      </c>
      <c r="M122" s="95">
        <v>5.61</v>
      </c>
      <c r="N122" s="96">
        <v>9</v>
      </c>
      <c r="O122" s="61">
        <v>3000</v>
      </c>
      <c r="P122" s="62">
        <f>Table22452368910111213141516171819202122242345672345689101112131415[[#This Row],[PEMBULATAN]]*O122</f>
        <v>27000</v>
      </c>
    </row>
    <row r="123" spans="1:16" ht="27.75" customHeight="1" x14ac:dyDescent="0.2">
      <c r="A123" s="108"/>
      <c r="B123" s="72"/>
      <c r="C123" s="89" t="s">
        <v>1453</v>
      </c>
      <c r="D123" s="90" t="s">
        <v>54</v>
      </c>
      <c r="E123" s="91">
        <v>44434</v>
      </c>
      <c r="F123" s="92" t="s">
        <v>142</v>
      </c>
      <c r="G123" s="91">
        <v>44439</v>
      </c>
      <c r="H123" s="93" t="s">
        <v>1330</v>
      </c>
      <c r="I123" s="94">
        <v>90</v>
      </c>
      <c r="J123" s="94">
        <v>45</v>
      </c>
      <c r="K123" s="94">
        <v>50</v>
      </c>
      <c r="L123" s="94">
        <v>14</v>
      </c>
      <c r="M123" s="95">
        <v>50.625</v>
      </c>
      <c r="N123" s="96">
        <v>51</v>
      </c>
      <c r="O123" s="61">
        <v>3000</v>
      </c>
      <c r="P123" s="62">
        <f>Table22452368910111213141516171819202122242345672345689101112131415[[#This Row],[PEMBULATAN]]*O123</f>
        <v>153000</v>
      </c>
    </row>
    <row r="124" spans="1:16" ht="27.75" customHeight="1" x14ac:dyDescent="0.2">
      <c r="A124" s="108"/>
      <c r="B124" s="72"/>
      <c r="C124" s="89" t="s">
        <v>1454</v>
      </c>
      <c r="D124" s="90" t="s">
        <v>54</v>
      </c>
      <c r="E124" s="91">
        <v>44434</v>
      </c>
      <c r="F124" s="92" t="s">
        <v>142</v>
      </c>
      <c r="G124" s="91">
        <v>44439</v>
      </c>
      <c r="H124" s="93" t="s">
        <v>1330</v>
      </c>
      <c r="I124" s="94">
        <v>82</v>
      </c>
      <c r="J124" s="94">
        <v>66</v>
      </c>
      <c r="K124" s="94">
        <v>28</v>
      </c>
      <c r="L124" s="94">
        <v>16</v>
      </c>
      <c r="M124" s="95">
        <v>37.884</v>
      </c>
      <c r="N124" s="96">
        <v>38</v>
      </c>
      <c r="O124" s="61">
        <v>3000</v>
      </c>
      <c r="P124" s="62">
        <f>Table22452368910111213141516171819202122242345672345689101112131415[[#This Row],[PEMBULATAN]]*O124</f>
        <v>114000</v>
      </c>
    </row>
    <row r="125" spans="1:16" ht="27.75" customHeight="1" x14ac:dyDescent="0.2">
      <c r="A125" s="108"/>
      <c r="B125" s="72"/>
      <c r="C125" s="89" t="s">
        <v>1455</v>
      </c>
      <c r="D125" s="90" t="s">
        <v>54</v>
      </c>
      <c r="E125" s="91">
        <v>44434</v>
      </c>
      <c r="F125" s="92" t="s">
        <v>142</v>
      </c>
      <c r="G125" s="91">
        <v>44439</v>
      </c>
      <c r="H125" s="93" t="s">
        <v>1330</v>
      </c>
      <c r="I125" s="94">
        <v>80</v>
      </c>
      <c r="J125" s="94">
        <v>55</v>
      </c>
      <c r="K125" s="94">
        <v>28</v>
      </c>
      <c r="L125" s="94">
        <v>22</v>
      </c>
      <c r="M125" s="95">
        <v>30.8</v>
      </c>
      <c r="N125" s="96">
        <v>31</v>
      </c>
      <c r="O125" s="61">
        <v>3000</v>
      </c>
      <c r="P125" s="62">
        <f>Table22452368910111213141516171819202122242345672345689101112131415[[#This Row],[PEMBULATAN]]*O125</f>
        <v>93000</v>
      </c>
    </row>
    <row r="126" spans="1:16" ht="27.75" customHeight="1" x14ac:dyDescent="0.2">
      <c r="A126" s="108"/>
      <c r="B126" s="72"/>
      <c r="C126" s="89" t="s">
        <v>1456</v>
      </c>
      <c r="D126" s="90" t="s">
        <v>54</v>
      </c>
      <c r="E126" s="91">
        <v>44434</v>
      </c>
      <c r="F126" s="92" t="s">
        <v>142</v>
      </c>
      <c r="G126" s="91">
        <v>44439</v>
      </c>
      <c r="H126" s="93" t="s">
        <v>1330</v>
      </c>
      <c r="I126" s="94">
        <v>62</v>
      </c>
      <c r="J126" s="94">
        <v>18</v>
      </c>
      <c r="K126" s="94">
        <v>35</v>
      </c>
      <c r="L126" s="94">
        <v>4</v>
      </c>
      <c r="M126" s="95">
        <v>9.7650000000000006</v>
      </c>
      <c r="N126" s="96">
        <v>10</v>
      </c>
      <c r="O126" s="61">
        <v>3000</v>
      </c>
      <c r="P126" s="62">
        <f>Table22452368910111213141516171819202122242345672345689101112131415[[#This Row],[PEMBULATAN]]*O126</f>
        <v>30000</v>
      </c>
    </row>
    <row r="127" spans="1:16" ht="27.75" customHeight="1" x14ac:dyDescent="0.2">
      <c r="A127" s="108"/>
      <c r="B127" s="72"/>
      <c r="C127" s="89" t="s">
        <v>1457</v>
      </c>
      <c r="D127" s="90" t="s">
        <v>54</v>
      </c>
      <c r="E127" s="91">
        <v>44434</v>
      </c>
      <c r="F127" s="92" t="s">
        <v>142</v>
      </c>
      <c r="G127" s="91">
        <v>44439</v>
      </c>
      <c r="H127" s="93" t="s">
        <v>1330</v>
      </c>
      <c r="I127" s="94">
        <v>70</v>
      </c>
      <c r="J127" s="94">
        <v>35</v>
      </c>
      <c r="K127" s="94">
        <v>10</v>
      </c>
      <c r="L127" s="94">
        <v>21</v>
      </c>
      <c r="M127" s="95">
        <v>6.125</v>
      </c>
      <c r="N127" s="96">
        <v>21</v>
      </c>
      <c r="O127" s="61">
        <v>3000</v>
      </c>
      <c r="P127" s="62">
        <f>Table22452368910111213141516171819202122242345672345689101112131415[[#This Row],[PEMBULATAN]]*O127</f>
        <v>63000</v>
      </c>
    </row>
    <row r="128" spans="1:16" ht="27.75" customHeight="1" x14ac:dyDescent="0.2">
      <c r="A128" s="108"/>
      <c r="B128" s="72"/>
      <c r="C128" s="89" t="s">
        <v>1458</v>
      </c>
      <c r="D128" s="90" t="s">
        <v>54</v>
      </c>
      <c r="E128" s="91">
        <v>44434</v>
      </c>
      <c r="F128" s="92" t="s">
        <v>142</v>
      </c>
      <c r="G128" s="91">
        <v>44439</v>
      </c>
      <c r="H128" s="93" t="s">
        <v>1330</v>
      </c>
      <c r="I128" s="94">
        <v>80</v>
      </c>
      <c r="J128" s="94">
        <v>60</v>
      </c>
      <c r="K128" s="94">
        <v>33</v>
      </c>
      <c r="L128" s="94">
        <v>17</v>
      </c>
      <c r="M128" s="95">
        <v>39.6</v>
      </c>
      <c r="N128" s="96">
        <v>40</v>
      </c>
      <c r="O128" s="61">
        <v>3000</v>
      </c>
      <c r="P128" s="62">
        <f>Table22452368910111213141516171819202122242345672345689101112131415[[#This Row],[PEMBULATAN]]*O128</f>
        <v>120000</v>
      </c>
    </row>
    <row r="129" spans="1:16" ht="27.75" customHeight="1" x14ac:dyDescent="0.2">
      <c r="A129" s="108"/>
      <c r="B129" s="72"/>
      <c r="C129" s="89" t="s">
        <v>1459</v>
      </c>
      <c r="D129" s="90" t="s">
        <v>54</v>
      </c>
      <c r="E129" s="91">
        <v>44434</v>
      </c>
      <c r="F129" s="92" t="s">
        <v>142</v>
      </c>
      <c r="G129" s="91">
        <v>44439</v>
      </c>
      <c r="H129" s="93" t="s">
        <v>1330</v>
      </c>
      <c r="I129" s="94">
        <v>137</v>
      </c>
      <c r="J129" s="94">
        <v>57</v>
      </c>
      <c r="K129" s="94">
        <v>46</v>
      </c>
      <c r="L129" s="94">
        <v>12</v>
      </c>
      <c r="M129" s="95">
        <v>89.8035</v>
      </c>
      <c r="N129" s="96">
        <v>90</v>
      </c>
      <c r="O129" s="61">
        <v>3000</v>
      </c>
      <c r="P129" s="62">
        <f>Table22452368910111213141516171819202122242345672345689101112131415[[#This Row],[PEMBULATAN]]*O129</f>
        <v>270000</v>
      </c>
    </row>
    <row r="130" spans="1:16" ht="27.75" customHeight="1" x14ac:dyDescent="0.2">
      <c r="A130" s="108"/>
      <c r="B130" s="72"/>
      <c r="C130" s="89" t="s">
        <v>1460</v>
      </c>
      <c r="D130" s="90" t="s">
        <v>54</v>
      </c>
      <c r="E130" s="91">
        <v>44434</v>
      </c>
      <c r="F130" s="92" t="s">
        <v>142</v>
      </c>
      <c r="G130" s="91">
        <v>44439</v>
      </c>
      <c r="H130" s="93" t="s">
        <v>1330</v>
      </c>
      <c r="I130" s="94">
        <v>45</v>
      </c>
      <c r="J130" s="94">
        <v>40</v>
      </c>
      <c r="K130" s="94">
        <v>45</v>
      </c>
      <c r="L130" s="94">
        <v>15</v>
      </c>
      <c r="M130" s="95">
        <v>20.25</v>
      </c>
      <c r="N130" s="96">
        <v>20</v>
      </c>
      <c r="O130" s="61">
        <v>3000</v>
      </c>
      <c r="P130" s="62">
        <f>Table22452368910111213141516171819202122242345672345689101112131415[[#This Row],[PEMBULATAN]]*O130</f>
        <v>60000</v>
      </c>
    </row>
    <row r="131" spans="1:16" ht="27.75" customHeight="1" x14ac:dyDescent="0.2">
      <c r="A131" s="108"/>
      <c r="B131" s="72"/>
      <c r="C131" s="89" t="s">
        <v>1461</v>
      </c>
      <c r="D131" s="90" t="s">
        <v>54</v>
      </c>
      <c r="E131" s="91">
        <v>44434</v>
      </c>
      <c r="F131" s="92" t="s">
        <v>142</v>
      </c>
      <c r="G131" s="91">
        <v>44439</v>
      </c>
      <c r="H131" s="93" t="s">
        <v>1330</v>
      </c>
      <c r="I131" s="94">
        <v>80</v>
      </c>
      <c r="J131" s="94">
        <v>45</v>
      </c>
      <c r="K131" s="94">
        <v>15</v>
      </c>
      <c r="L131" s="94">
        <v>9</v>
      </c>
      <c r="M131" s="95">
        <v>13.5</v>
      </c>
      <c r="N131" s="96">
        <v>14</v>
      </c>
      <c r="O131" s="61">
        <v>3000</v>
      </c>
      <c r="P131" s="62">
        <f>Table22452368910111213141516171819202122242345672345689101112131415[[#This Row],[PEMBULATAN]]*O131</f>
        <v>42000</v>
      </c>
    </row>
    <row r="132" spans="1:16" ht="27.75" customHeight="1" x14ac:dyDescent="0.2">
      <c r="A132" s="108"/>
      <c r="B132" s="72"/>
      <c r="C132" s="89" t="s">
        <v>1462</v>
      </c>
      <c r="D132" s="90" t="s">
        <v>54</v>
      </c>
      <c r="E132" s="91">
        <v>44434</v>
      </c>
      <c r="F132" s="92" t="s">
        <v>142</v>
      </c>
      <c r="G132" s="91">
        <v>44439</v>
      </c>
      <c r="H132" s="93" t="s">
        <v>1330</v>
      </c>
      <c r="I132" s="94">
        <v>37</v>
      </c>
      <c r="J132" s="94">
        <v>26</v>
      </c>
      <c r="K132" s="94">
        <v>15</v>
      </c>
      <c r="L132" s="94">
        <v>6</v>
      </c>
      <c r="M132" s="95">
        <v>3.6074999999999999</v>
      </c>
      <c r="N132" s="96">
        <v>6</v>
      </c>
      <c r="O132" s="61">
        <v>3000</v>
      </c>
      <c r="P132" s="62">
        <f>Table22452368910111213141516171819202122242345672345689101112131415[[#This Row],[PEMBULATAN]]*O132</f>
        <v>18000</v>
      </c>
    </row>
    <row r="133" spans="1:16" ht="27.75" customHeight="1" x14ac:dyDescent="0.2">
      <c r="A133" s="108"/>
      <c r="B133" s="72"/>
      <c r="C133" s="89" t="s">
        <v>1463</v>
      </c>
      <c r="D133" s="90" t="s">
        <v>54</v>
      </c>
      <c r="E133" s="91">
        <v>44434</v>
      </c>
      <c r="F133" s="92" t="s">
        <v>142</v>
      </c>
      <c r="G133" s="91">
        <v>44439</v>
      </c>
      <c r="H133" s="93" t="s">
        <v>1330</v>
      </c>
      <c r="I133" s="94">
        <v>52</v>
      </c>
      <c r="J133" s="94">
        <v>40</v>
      </c>
      <c r="K133" s="94">
        <v>25</v>
      </c>
      <c r="L133" s="94">
        <v>10</v>
      </c>
      <c r="M133" s="95">
        <v>13</v>
      </c>
      <c r="N133" s="96">
        <v>13</v>
      </c>
      <c r="O133" s="61">
        <v>3000</v>
      </c>
      <c r="P133" s="62">
        <f>Table22452368910111213141516171819202122242345672345689101112131415[[#This Row],[PEMBULATAN]]*O133</f>
        <v>39000</v>
      </c>
    </row>
    <row r="134" spans="1:16" ht="27.75" customHeight="1" x14ac:dyDescent="0.2">
      <c r="A134" s="108"/>
      <c r="B134" s="72"/>
      <c r="C134" s="89" t="s">
        <v>1464</v>
      </c>
      <c r="D134" s="90" t="s">
        <v>54</v>
      </c>
      <c r="E134" s="91">
        <v>44434</v>
      </c>
      <c r="F134" s="92" t="s">
        <v>142</v>
      </c>
      <c r="G134" s="91">
        <v>44439</v>
      </c>
      <c r="H134" s="93" t="s">
        <v>1330</v>
      </c>
      <c r="I134" s="94">
        <v>58</v>
      </c>
      <c r="J134" s="94">
        <v>21</v>
      </c>
      <c r="K134" s="94">
        <v>21</v>
      </c>
      <c r="L134" s="94">
        <v>15</v>
      </c>
      <c r="M134" s="95">
        <v>6.3944999999999999</v>
      </c>
      <c r="N134" s="96">
        <v>15</v>
      </c>
      <c r="O134" s="61">
        <v>3000</v>
      </c>
      <c r="P134" s="62">
        <f>Table22452368910111213141516171819202122242345672345689101112131415[[#This Row],[PEMBULATAN]]*O134</f>
        <v>45000</v>
      </c>
    </row>
    <row r="135" spans="1:16" ht="27.75" customHeight="1" x14ac:dyDescent="0.2">
      <c r="A135" s="108"/>
      <c r="B135" s="72"/>
      <c r="C135" s="89" t="s">
        <v>1465</v>
      </c>
      <c r="D135" s="90" t="s">
        <v>54</v>
      </c>
      <c r="E135" s="91">
        <v>44434</v>
      </c>
      <c r="F135" s="92" t="s">
        <v>142</v>
      </c>
      <c r="G135" s="91">
        <v>44439</v>
      </c>
      <c r="H135" s="93" t="s">
        <v>1330</v>
      </c>
      <c r="I135" s="94">
        <v>84</v>
      </c>
      <c r="J135" s="94">
        <v>24</v>
      </c>
      <c r="K135" s="94">
        <v>16</v>
      </c>
      <c r="L135" s="94">
        <v>10</v>
      </c>
      <c r="M135" s="95">
        <v>8.0640000000000001</v>
      </c>
      <c r="N135" s="96">
        <v>10</v>
      </c>
      <c r="O135" s="61">
        <v>3000</v>
      </c>
      <c r="P135" s="62">
        <f>Table22452368910111213141516171819202122242345672345689101112131415[[#This Row],[PEMBULATAN]]*O135</f>
        <v>30000</v>
      </c>
    </row>
    <row r="136" spans="1:16" ht="27.75" customHeight="1" x14ac:dyDescent="0.2">
      <c r="A136" s="108"/>
      <c r="B136" s="72"/>
      <c r="C136" s="89" t="s">
        <v>1466</v>
      </c>
      <c r="D136" s="90" t="s">
        <v>54</v>
      </c>
      <c r="E136" s="91">
        <v>44434</v>
      </c>
      <c r="F136" s="92" t="s">
        <v>142</v>
      </c>
      <c r="G136" s="91">
        <v>44439</v>
      </c>
      <c r="H136" s="93" t="s">
        <v>1330</v>
      </c>
      <c r="I136" s="94">
        <v>210</v>
      </c>
      <c r="J136" s="94">
        <v>7</v>
      </c>
      <c r="K136" s="94">
        <v>7</v>
      </c>
      <c r="L136" s="94">
        <v>15</v>
      </c>
      <c r="M136" s="95">
        <v>2.5724999999999998</v>
      </c>
      <c r="N136" s="96">
        <v>15</v>
      </c>
      <c r="O136" s="61">
        <v>3000</v>
      </c>
      <c r="P136" s="62">
        <f>Table22452368910111213141516171819202122242345672345689101112131415[[#This Row],[PEMBULATAN]]*O136</f>
        <v>45000</v>
      </c>
    </row>
    <row r="137" spans="1:16" ht="27.75" customHeight="1" x14ac:dyDescent="0.2">
      <c r="A137" s="108"/>
      <c r="B137" s="72"/>
      <c r="C137" s="89" t="s">
        <v>1467</v>
      </c>
      <c r="D137" s="90" t="s">
        <v>54</v>
      </c>
      <c r="E137" s="91">
        <v>44434</v>
      </c>
      <c r="F137" s="92" t="s">
        <v>142</v>
      </c>
      <c r="G137" s="91">
        <v>44439</v>
      </c>
      <c r="H137" s="93" t="s">
        <v>1330</v>
      </c>
      <c r="I137" s="94">
        <v>42</v>
      </c>
      <c r="J137" s="94">
        <v>26</v>
      </c>
      <c r="K137" s="94">
        <v>29</v>
      </c>
      <c r="L137" s="94">
        <v>7</v>
      </c>
      <c r="M137" s="95">
        <v>7.9169999999999998</v>
      </c>
      <c r="N137" s="96">
        <v>8</v>
      </c>
      <c r="O137" s="61">
        <v>3000</v>
      </c>
      <c r="P137" s="62">
        <f>Table22452368910111213141516171819202122242345672345689101112131415[[#This Row],[PEMBULATAN]]*O137</f>
        <v>24000</v>
      </c>
    </row>
    <row r="138" spans="1:16" ht="27.75" customHeight="1" x14ac:dyDescent="0.2">
      <c r="A138" s="108"/>
      <c r="B138" s="72"/>
      <c r="C138" s="89" t="s">
        <v>1468</v>
      </c>
      <c r="D138" s="90" t="s">
        <v>54</v>
      </c>
      <c r="E138" s="91">
        <v>44434</v>
      </c>
      <c r="F138" s="92" t="s">
        <v>142</v>
      </c>
      <c r="G138" s="91">
        <v>44439</v>
      </c>
      <c r="H138" s="93" t="s">
        <v>1330</v>
      </c>
      <c r="I138" s="94">
        <v>102</v>
      </c>
      <c r="J138" s="94">
        <v>67</v>
      </c>
      <c r="K138" s="94">
        <v>33</v>
      </c>
      <c r="L138" s="94">
        <v>13</v>
      </c>
      <c r="M138" s="95">
        <v>56.380499999999998</v>
      </c>
      <c r="N138" s="96">
        <v>56</v>
      </c>
      <c r="O138" s="61">
        <v>3000</v>
      </c>
      <c r="P138" s="62">
        <f>Table22452368910111213141516171819202122242345672345689101112131415[[#This Row],[PEMBULATAN]]*O138</f>
        <v>168000</v>
      </c>
    </row>
    <row r="139" spans="1:16" ht="27.75" customHeight="1" x14ac:dyDescent="0.2">
      <c r="A139" s="108"/>
      <c r="B139" s="72"/>
      <c r="C139" s="89" t="s">
        <v>1469</v>
      </c>
      <c r="D139" s="90" t="s">
        <v>54</v>
      </c>
      <c r="E139" s="91">
        <v>44434</v>
      </c>
      <c r="F139" s="92" t="s">
        <v>142</v>
      </c>
      <c r="G139" s="91">
        <v>44439</v>
      </c>
      <c r="H139" s="93" t="s">
        <v>1330</v>
      </c>
      <c r="I139" s="94">
        <v>49</v>
      </c>
      <c r="J139" s="94">
        <v>57</v>
      </c>
      <c r="K139" s="94">
        <v>57</v>
      </c>
      <c r="L139" s="94">
        <v>25</v>
      </c>
      <c r="M139" s="95">
        <v>39.800249999999998</v>
      </c>
      <c r="N139" s="96">
        <v>40</v>
      </c>
      <c r="O139" s="61">
        <v>3000</v>
      </c>
      <c r="P139" s="62">
        <f>Table22452368910111213141516171819202122242345672345689101112131415[[#This Row],[PEMBULATAN]]*O139</f>
        <v>120000</v>
      </c>
    </row>
    <row r="140" spans="1:16" ht="27.75" customHeight="1" x14ac:dyDescent="0.2">
      <c r="A140" s="108"/>
      <c r="B140" s="72"/>
      <c r="C140" s="89" t="s">
        <v>1470</v>
      </c>
      <c r="D140" s="90" t="s">
        <v>54</v>
      </c>
      <c r="E140" s="91">
        <v>44434</v>
      </c>
      <c r="F140" s="92" t="s">
        <v>142</v>
      </c>
      <c r="G140" s="91">
        <v>44439</v>
      </c>
      <c r="H140" s="93" t="s">
        <v>1330</v>
      </c>
      <c r="I140" s="94">
        <v>102</v>
      </c>
      <c r="J140" s="94">
        <v>67</v>
      </c>
      <c r="K140" s="94">
        <v>33</v>
      </c>
      <c r="L140" s="94">
        <v>12</v>
      </c>
      <c r="M140" s="95">
        <v>56.380499999999998</v>
      </c>
      <c r="N140" s="96">
        <v>56</v>
      </c>
      <c r="O140" s="61">
        <v>3000</v>
      </c>
      <c r="P140" s="62">
        <f>Table22452368910111213141516171819202122242345672345689101112131415[[#This Row],[PEMBULATAN]]*O140</f>
        <v>168000</v>
      </c>
    </row>
    <row r="141" spans="1:16" ht="27.75" customHeight="1" x14ac:dyDescent="0.2">
      <c r="A141" s="108"/>
      <c r="B141" s="72"/>
      <c r="C141" s="89" t="s">
        <v>1471</v>
      </c>
      <c r="D141" s="90" t="s">
        <v>54</v>
      </c>
      <c r="E141" s="91">
        <v>44434</v>
      </c>
      <c r="F141" s="92" t="s">
        <v>142</v>
      </c>
      <c r="G141" s="91">
        <v>44439</v>
      </c>
      <c r="H141" s="93" t="s">
        <v>1330</v>
      </c>
      <c r="I141" s="94">
        <v>103</v>
      </c>
      <c r="J141" s="94">
        <v>37</v>
      </c>
      <c r="K141" s="94">
        <v>9</v>
      </c>
      <c r="L141" s="94">
        <v>7</v>
      </c>
      <c r="M141" s="95">
        <v>8.5747499999999999</v>
      </c>
      <c r="N141" s="96">
        <v>9</v>
      </c>
      <c r="O141" s="61">
        <v>3000</v>
      </c>
      <c r="P141" s="62">
        <f>Table22452368910111213141516171819202122242345672345689101112131415[[#This Row],[PEMBULATAN]]*O141</f>
        <v>27000</v>
      </c>
    </row>
    <row r="142" spans="1:16" ht="27.75" customHeight="1" x14ac:dyDescent="0.2">
      <c r="A142" s="108"/>
      <c r="B142" s="72"/>
      <c r="C142" s="89" t="s">
        <v>1472</v>
      </c>
      <c r="D142" s="90" t="s">
        <v>54</v>
      </c>
      <c r="E142" s="91">
        <v>44434</v>
      </c>
      <c r="F142" s="92" t="s">
        <v>142</v>
      </c>
      <c r="G142" s="91">
        <v>44439</v>
      </c>
      <c r="H142" s="93" t="s">
        <v>1330</v>
      </c>
      <c r="I142" s="94">
        <v>40</v>
      </c>
      <c r="J142" s="94">
        <v>37</v>
      </c>
      <c r="K142" s="94">
        <v>23</v>
      </c>
      <c r="L142" s="94">
        <v>2</v>
      </c>
      <c r="M142" s="95">
        <v>8.51</v>
      </c>
      <c r="N142" s="96">
        <v>9</v>
      </c>
      <c r="O142" s="61">
        <v>3000</v>
      </c>
      <c r="P142" s="62">
        <f>Table22452368910111213141516171819202122242345672345689101112131415[[#This Row],[PEMBULATAN]]*O142</f>
        <v>27000</v>
      </c>
    </row>
    <row r="143" spans="1:16" ht="27.75" customHeight="1" x14ac:dyDescent="0.2">
      <c r="A143" s="108"/>
      <c r="B143" s="72"/>
      <c r="C143" s="89" t="s">
        <v>1473</v>
      </c>
      <c r="D143" s="90" t="s">
        <v>54</v>
      </c>
      <c r="E143" s="91">
        <v>44434</v>
      </c>
      <c r="F143" s="92" t="s">
        <v>142</v>
      </c>
      <c r="G143" s="91">
        <v>44439</v>
      </c>
      <c r="H143" s="93" t="s">
        <v>1330</v>
      </c>
      <c r="I143" s="94">
        <v>104</v>
      </c>
      <c r="J143" s="94">
        <v>30</v>
      </c>
      <c r="K143" s="94">
        <v>30</v>
      </c>
      <c r="L143" s="94">
        <v>11</v>
      </c>
      <c r="M143" s="95">
        <v>23.4</v>
      </c>
      <c r="N143" s="96">
        <v>23</v>
      </c>
      <c r="O143" s="61">
        <v>3000</v>
      </c>
      <c r="P143" s="62">
        <f>Table22452368910111213141516171819202122242345672345689101112131415[[#This Row],[PEMBULATAN]]*O143</f>
        <v>69000</v>
      </c>
    </row>
    <row r="144" spans="1:16" ht="27.75" customHeight="1" x14ac:dyDescent="0.2">
      <c r="A144" s="108"/>
      <c r="B144" s="72"/>
      <c r="C144" s="89" t="s">
        <v>1474</v>
      </c>
      <c r="D144" s="90" t="s">
        <v>54</v>
      </c>
      <c r="E144" s="91">
        <v>44434</v>
      </c>
      <c r="F144" s="92" t="s">
        <v>142</v>
      </c>
      <c r="G144" s="91">
        <v>44439</v>
      </c>
      <c r="H144" s="93" t="s">
        <v>1330</v>
      </c>
      <c r="I144" s="94">
        <v>43</v>
      </c>
      <c r="J144" s="94">
        <v>26</v>
      </c>
      <c r="K144" s="94">
        <v>46</v>
      </c>
      <c r="L144" s="94">
        <v>24</v>
      </c>
      <c r="M144" s="95">
        <v>12.856999999999999</v>
      </c>
      <c r="N144" s="96">
        <v>24</v>
      </c>
      <c r="O144" s="61">
        <v>3000</v>
      </c>
      <c r="P144" s="62">
        <f>Table22452368910111213141516171819202122242345672345689101112131415[[#This Row],[PEMBULATAN]]*O144</f>
        <v>72000</v>
      </c>
    </row>
    <row r="145" spans="1:16" ht="27.75" customHeight="1" x14ac:dyDescent="0.2">
      <c r="A145" s="108"/>
      <c r="B145" s="72"/>
      <c r="C145" s="89" t="s">
        <v>1475</v>
      </c>
      <c r="D145" s="90" t="s">
        <v>54</v>
      </c>
      <c r="E145" s="91">
        <v>44434</v>
      </c>
      <c r="F145" s="92" t="s">
        <v>142</v>
      </c>
      <c r="G145" s="91">
        <v>44439</v>
      </c>
      <c r="H145" s="93" t="s">
        <v>1330</v>
      </c>
      <c r="I145" s="94">
        <v>134</v>
      </c>
      <c r="J145" s="94">
        <v>41</v>
      </c>
      <c r="K145" s="94">
        <v>27</v>
      </c>
      <c r="L145" s="94">
        <v>22</v>
      </c>
      <c r="M145" s="95">
        <v>37.084499999999998</v>
      </c>
      <c r="N145" s="96">
        <v>37</v>
      </c>
      <c r="O145" s="61">
        <v>3000</v>
      </c>
      <c r="P145" s="62">
        <f>Table22452368910111213141516171819202122242345672345689101112131415[[#This Row],[PEMBULATAN]]*O145</f>
        <v>111000</v>
      </c>
    </row>
    <row r="146" spans="1:16" ht="27.75" customHeight="1" x14ac:dyDescent="0.2">
      <c r="A146" s="108"/>
      <c r="B146" s="72"/>
      <c r="C146" s="89" t="s">
        <v>1476</v>
      </c>
      <c r="D146" s="90" t="s">
        <v>54</v>
      </c>
      <c r="E146" s="91">
        <v>44434</v>
      </c>
      <c r="F146" s="92" t="s">
        <v>142</v>
      </c>
      <c r="G146" s="91">
        <v>44439</v>
      </c>
      <c r="H146" s="93" t="s">
        <v>1330</v>
      </c>
      <c r="I146" s="94">
        <v>50</v>
      </c>
      <c r="J146" s="94">
        <v>45</v>
      </c>
      <c r="K146" s="94">
        <v>50</v>
      </c>
      <c r="L146" s="94">
        <v>2</v>
      </c>
      <c r="M146" s="95">
        <v>28.125</v>
      </c>
      <c r="N146" s="96">
        <v>28</v>
      </c>
      <c r="O146" s="61">
        <v>3000</v>
      </c>
      <c r="P146" s="62">
        <f>Table22452368910111213141516171819202122242345672345689101112131415[[#This Row],[PEMBULATAN]]*O146</f>
        <v>84000</v>
      </c>
    </row>
    <row r="147" spans="1:16" ht="27.75" customHeight="1" x14ac:dyDescent="0.2">
      <c r="A147" s="108"/>
      <c r="B147" s="72"/>
      <c r="C147" s="84" t="s">
        <v>1477</v>
      </c>
      <c r="D147" s="75" t="s">
        <v>54</v>
      </c>
      <c r="E147" s="13">
        <v>44434</v>
      </c>
      <c r="F147" s="73" t="s">
        <v>142</v>
      </c>
      <c r="G147" s="13">
        <v>44439</v>
      </c>
      <c r="H147" s="74" t="s">
        <v>1330</v>
      </c>
      <c r="I147" s="15">
        <v>47</v>
      </c>
      <c r="J147" s="15">
        <v>33</v>
      </c>
      <c r="K147" s="15">
        <v>56</v>
      </c>
      <c r="L147" s="15">
        <v>13</v>
      </c>
      <c r="M147" s="79">
        <v>21.713999999999999</v>
      </c>
      <c r="N147" s="69">
        <v>22</v>
      </c>
      <c r="O147" s="61">
        <v>3000</v>
      </c>
      <c r="P147" s="62">
        <f>Table22452368910111213141516171819202122242345672345689101112131415[[#This Row],[PEMBULATAN]]*O147</f>
        <v>66000</v>
      </c>
    </row>
    <row r="148" spans="1:16" ht="27.75" customHeight="1" x14ac:dyDescent="0.2">
      <c r="A148" s="108"/>
      <c r="B148" s="72"/>
      <c r="C148" s="84" t="s">
        <v>1478</v>
      </c>
      <c r="D148" s="75" t="s">
        <v>54</v>
      </c>
      <c r="E148" s="13">
        <v>44434</v>
      </c>
      <c r="F148" s="73" t="s">
        <v>142</v>
      </c>
      <c r="G148" s="13">
        <v>44439</v>
      </c>
      <c r="H148" s="74" t="s">
        <v>1330</v>
      </c>
      <c r="I148" s="15">
        <v>75</v>
      </c>
      <c r="J148" s="15">
        <v>37</v>
      </c>
      <c r="K148" s="15">
        <v>63</v>
      </c>
      <c r="L148" s="15">
        <v>3</v>
      </c>
      <c r="M148" s="79">
        <v>43.706249999999997</v>
      </c>
      <c r="N148" s="69">
        <v>44</v>
      </c>
      <c r="O148" s="61">
        <v>3000</v>
      </c>
      <c r="P148" s="62">
        <f>Table22452368910111213141516171819202122242345672345689101112131415[[#This Row],[PEMBULATAN]]*O148</f>
        <v>132000</v>
      </c>
    </row>
    <row r="149" spans="1:16" ht="27.75" customHeight="1" x14ac:dyDescent="0.2">
      <c r="A149" s="108"/>
      <c r="B149" s="72"/>
      <c r="C149" s="84" t="s">
        <v>1479</v>
      </c>
      <c r="D149" s="75" t="s">
        <v>54</v>
      </c>
      <c r="E149" s="13">
        <v>44434</v>
      </c>
      <c r="F149" s="73" t="s">
        <v>142</v>
      </c>
      <c r="G149" s="13">
        <v>44439</v>
      </c>
      <c r="H149" s="74" t="s">
        <v>1330</v>
      </c>
      <c r="I149" s="15">
        <v>64</v>
      </c>
      <c r="J149" s="15">
        <v>37</v>
      </c>
      <c r="K149" s="15">
        <v>34</v>
      </c>
      <c r="L149" s="15">
        <v>34</v>
      </c>
      <c r="M149" s="79">
        <v>20.128</v>
      </c>
      <c r="N149" s="69">
        <v>34</v>
      </c>
      <c r="O149" s="61">
        <v>3000</v>
      </c>
      <c r="P149" s="62">
        <f>Table22452368910111213141516171819202122242345672345689101112131415[[#This Row],[PEMBULATAN]]*O149</f>
        <v>102000</v>
      </c>
    </row>
    <row r="150" spans="1:16" ht="27.75" customHeight="1" x14ac:dyDescent="0.2">
      <c r="A150" s="108"/>
      <c r="B150" s="72"/>
      <c r="C150" s="84" t="s">
        <v>1480</v>
      </c>
      <c r="D150" s="75" t="s">
        <v>54</v>
      </c>
      <c r="E150" s="13">
        <v>44434</v>
      </c>
      <c r="F150" s="73" t="s">
        <v>142</v>
      </c>
      <c r="G150" s="13">
        <v>44439</v>
      </c>
      <c r="H150" s="74" t="s">
        <v>1330</v>
      </c>
      <c r="I150" s="15">
        <v>103</v>
      </c>
      <c r="J150" s="15">
        <v>50</v>
      </c>
      <c r="K150" s="15">
        <v>21</v>
      </c>
      <c r="L150" s="15">
        <v>3</v>
      </c>
      <c r="M150" s="79">
        <v>27.037500000000001</v>
      </c>
      <c r="N150" s="69">
        <v>27</v>
      </c>
      <c r="O150" s="61">
        <v>3000</v>
      </c>
      <c r="P150" s="62">
        <f>Table22452368910111213141516171819202122242345672345689101112131415[[#This Row],[PEMBULATAN]]*O150</f>
        <v>81000</v>
      </c>
    </row>
    <row r="151" spans="1:16" ht="27.75" customHeight="1" x14ac:dyDescent="0.2">
      <c r="A151" s="108"/>
      <c r="B151" s="72"/>
      <c r="C151" s="84" t="s">
        <v>1481</v>
      </c>
      <c r="D151" s="75" t="s">
        <v>54</v>
      </c>
      <c r="E151" s="13">
        <v>44434</v>
      </c>
      <c r="F151" s="73" t="s">
        <v>142</v>
      </c>
      <c r="G151" s="13">
        <v>44439</v>
      </c>
      <c r="H151" s="74" t="s">
        <v>1330</v>
      </c>
      <c r="I151" s="15">
        <v>40</v>
      </c>
      <c r="J151" s="15">
        <v>24</v>
      </c>
      <c r="K151" s="15">
        <v>24</v>
      </c>
      <c r="L151" s="15">
        <v>24</v>
      </c>
      <c r="M151" s="79">
        <v>5.76</v>
      </c>
      <c r="N151" s="69">
        <v>24</v>
      </c>
      <c r="O151" s="61">
        <v>3000</v>
      </c>
      <c r="P151" s="62">
        <f>Table22452368910111213141516171819202122242345672345689101112131415[[#This Row],[PEMBULATAN]]*O151</f>
        <v>72000</v>
      </c>
    </row>
    <row r="152" spans="1:16" ht="27.75" customHeight="1" x14ac:dyDescent="0.2">
      <c r="A152" s="108"/>
      <c r="B152" s="72"/>
      <c r="C152" s="84" t="s">
        <v>1482</v>
      </c>
      <c r="D152" s="75" t="s">
        <v>54</v>
      </c>
      <c r="E152" s="13">
        <v>44434</v>
      </c>
      <c r="F152" s="73" t="s">
        <v>142</v>
      </c>
      <c r="G152" s="13">
        <v>44439</v>
      </c>
      <c r="H152" s="74" t="s">
        <v>1330</v>
      </c>
      <c r="I152" s="15">
        <v>102</v>
      </c>
      <c r="J152" s="15">
        <v>67</v>
      </c>
      <c r="K152" s="15">
        <v>33</v>
      </c>
      <c r="L152" s="15">
        <v>18</v>
      </c>
      <c r="M152" s="79">
        <v>56.380499999999998</v>
      </c>
      <c r="N152" s="69">
        <v>56</v>
      </c>
      <c r="O152" s="61">
        <v>3000</v>
      </c>
      <c r="P152" s="62">
        <f>Table22452368910111213141516171819202122242345672345689101112131415[[#This Row],[PEMBULATAN]]*O152</f>
        <v>168000</v>
      </c>
    </row>
    <row r="153" spans="1:16" ht="27.75" customHeight="1" x14ac:dyDescent="0.2">
      <c r="A153" s="108"/>
      <c r="B153" s="72"/>
      <c r="C153" s="84" t="s">
        <v>1483</v>
      </c>
      <c r="D153" s="75" t="s">
        <v>54</v>
      </c>
      <c r="E153" s="13">
        <v>44434</v>
      </c>
      <c r="F153" s="73" t="s">
        <v>142</v>
      </c>
      <c r="G153" s="13">
        <v>44439</v>
      </c>
      <c r="H153" s="74" t="s">
        <v>1330</v>
      </c>
      <c r="I153" s="15">
        <v>79</v>
      </c>
      <c r="J153" s="15">
        <v>42</v>
      </c>
      <c r="K153" s="15">
        <v>35</v>
      </c>
      <c r="L153" s="15">
        <v>16</v>
      </c>
      <c r="M153" s="79">
        <v>29.032499999999999</v>
      </c>
      <c r="N153" s="69">
        <v>29</v>
      </c>
      <c r="O153" s="61">
        <v>3000</v>
      </c>
      <c r="P153" s="62">
        <f>Table22452368910111213141516171819202122242345672345689101112131415[[#This Row],[PEMBULATAN]]*O153</f>
        <v>87000</v>
      </c>
    </row>
    <row r="154" spans="1:16" ht="27.75" customHeight="1" x14ac:dyDescent="0.2">
      <c r="A154" s="108"/>
      <c r="B154" s="72"/>
      <c r="C154" s="84" t="s">
        <v>1484</v>
      </c>
      <c r="D154" s="75" t="s">
        <v>54</v>
      </c>
      <c r="E154" s="13">
        <v>44434</v>
      </c>
      <c r="F154" s="73" t="s">
        <v>142</v>
      </c>
      <c r="G154" s="13">
        <v>44439</v>
      </c>
      <c r="H154" s="74" t="s">
        <v>1330</v>
      </c>
      <c r="I154" s="15">
        <v>84</v>
      </c>
      <c r="J154" s="15">
        <v>58</v>
      </c>
      <c r="K154" s="15">
        <v>30</v>
      </c>
      <c r="L154" s="15">
        <v>10</v>
      </c>
      <c r="M154" s="79">
        <v>36.54</v>
      </c>
      <c r="N154" s="69">
        <v>37</v>
      </c>
      <c r="O154" s="61">
        <v>3000</v>
      </c>
      <c r="P154" s="62">
        <f>Table22452368910111213141516171819202122242345672345689101112131415[[#This Row],[PEMBULATAN]]*O154</f>
        <v>111000</v>
      </c>
    </row>
    <row r="155" spans="1:16" ht="27.75" customHeight="1" x14ac:dyDescent="0.2">
      <c r="A155" s="108"/>
      <c r="B155" s="72"/>
      <c r="C155" s="84" t="s">
        <v>1485</v>
      </c>
      <c r="D155" s="75" t="s">
        <v>54</v>
      </c>
      <c r="E155" s="13">
        <v>44434</v>
      </c>
      <c r="F155" s="73" t="s">
        <v>142</v>
      </c>
      <c r="G155" s="13">
        <v>44439</v>
      </c>
      <c r="H155" s="74" t="s">
        <v>1330</v>
      </c>
      <c r="I155" s="15">
        <v>56</v>
      </c>
      <c r="J155" s="15">
        <v>56</v>
      </c>
      <c r="K155" s="15">
        <v>15</v>
      </c>
      <c r="L155" s="15">
        <v>10</v>
      </c>
      <c r="M155" s="79">
        <v>11.76</v>
      </c>
      <c r="N155" s="69">
        <v>12</v>
      </c>
      <c r="O155" s="61">
        <v>3000</v>
      </c>
      <c r="P155" s="62">
        <f>Table22452368910111213141516171819202122242345672345689101112131415[[#This Row],[PEMBULATAN]]*O155</f>
        <v>36000</v>
      </c>
    </row>
    <row r="156" spans="1:16" ht="27.75" customHeight="1" x14ac:dyDescent="0.2">
      <c r="A156" s="108"/>
      <c r="B156" s="72"/>
      <c r="C156" s="84" t="s">
        <v>1486</v>
      </c>
      <c r="D156" s="75" t="s">
        <v>54</v>
      </c>
      <c r="E156" s="13">
        <v>44434</v>
      </c>
      <c r="F156" s="73" t="s">
        <v>142</v>
      </c>
      <c r="G156" s="13">
        <v>44439</v>
      </c>
      <c r="H156" s="74" t="s">
        <v>1330</v>
      </c>
      <c r="I156" s="15">
        <v>102</v>
      </c>
      <c r="J156" s="15">
        <v>67</v>
      </c>
      <c r="K156" s="15">
        <v>33</v>
      </c>
      <c r="L156" s="15">
        <v>20</v>
      </c>
      <c r="M156" s="79">
        <v>56.380499999999998</v>
      </c>
      <c r="N156" s="69">
        <v>56</v>
      </c>
      <c r="O156" s="61">
        <v>3000</v>
      </c>
      <c r="P156" s="62">
        <f>Table22452368910111213141516171819202122242345672345689101112131415[[#This Row],[PEMBULATAN]]*O156</f>
        <v>168000</v>
      </c>
    </row>
    <row r="157" spans="1:16" ht="27.75" customHeight="1" x14ac:dyDescent="0.2">
      <c r="A157" s="108"/>
      <c r="B157" s="72"/>
      <c r="C157" s="84" t="s">
        <v>1487</v>
      </c>
      <c r="D157" s="75" t="s">
        <v>54</v>
      </c>
      <c r="E157" s="13">
        <v>44434</v>
      </c>
      <c r="F157" s="73" t="s">
        <v>142</v>
      </c>
      <c r="G157" s="13">
        <v>44439</v>
      </c>
      <c r="H157" s="74" t="s">
        <v>1330</v>
      </c>
      <c r="I157" s="15">
        <v>102</v>
      </c>
      <c r="J157" s="15">
        <v>67</v>
      </c>
      <c r="K157" s="15">
        <v>33</v>
      </c>
      <c r="L157" s="15">
        <v>1</v>
      </c>
      <c r="M157" s="79">
        <v>56.380499999999998</v>
      </c>
      <c r="N157" s="69">
        <v>56</v>
      </c>
      <c r="O157" s="61">
        <v>3000</v>
      </c>
      <c r="P157" s="62">
        <f>Table22452368910111213141516171819202122242345672345689101112131415[[#This Row],[PEMBULATAN]]*O157</f>
        <v>168000</v>
      </c>
    </row>
    <row r="158" spans="1:16" ht="27.75" customHeight="1" x14ac:dyDescent="0.2">
      <c r="A158" s="108"/>
      <c r="B158" s="72"/>
      <c r="C158" s="84" t="s">
        <v>1488</v>
      </c>
      <c r="D158" s="75" t="s">
        <v>54</v>
      </c>
      <c r="E158" s="13">
        <v>44434</v>
      </c>
      <c r="F158" s="73" t="s">
        <v>142</v>
      </c>
      <c r="G158" s="13">
        <v>44439</v>
      </c>
      <c r="H158" s="74" t="s">
        <v>1330</v>
      </c>
      <c r="I158" s="15">
        <v>70</v>
      </c>
      <c r="J158" s="15">
        <v>65</v>
      </c>
      <c r="K158" s="15">
        <v>32</v>
      </c>
      <c r="L158" s="15">
        <v>13</v>
      </c>
      <c r="M158" s="79">
        <v>36.4</v>
      </c>
      <c r="N158" s="69">
        <v>36</v>
      </c>
      <c r="O158" s="61">
        <v>3000</v>
      </c>
      <c r="P158" s="62">
        <f>Table22452368910111213141516171819202122242345672345689101112131415[[#This Row],[PEMBULATAN]]*O158</f>
        <v>108000</v>
      </c>
    </row>
    <row r="159" spans="1:16" ht="27.75" customHeight="1" x14ac:dyDescent="0.2">
      <c r="A159" s="108"/>
      <c r="B159" s="72"/>
      <c r="C159" s="84" t="s">
        <v>1489</v>
      </c>
      <c r="D159" s="75" t="s">
        <v>54</v>
      </c>
      <c r="E159" s="13">
        <v>44434</v>
      </c>
      <c r="F159" s="73" t="s">
        <v>142</v>
      </c>
      <c r="G159" s="13">
        <v>44439</v>
      </c>
      <c r="H159" s="74" t="s">
        <v>1330</v>
      </c>
      <c r="I159" s="15">
        <v>65</v>
      </c>
      <c r="J159" s="15">
        <v>45</v>
      </c>
      <c r="K159" s="15">
        <v>20</v>
      </c>
      <c r="L159" s="15">
        <v>9</v>
      </c>
      <c r="M159" s="79">
        <v>14.625</v>
      </c>
      <c r="N159" s="69">
        <v>15</v>
      </c>
      <c r="O159" s="61">
        <v>3000</v>
      </c>
      <c r="P159" s="62">
        <f>Table22452368910111213141516171819202122242345672345689101112131415[[#This Row],[PEMBULATAN]]*O159</f>
        <v>45000</v>
      </c>
    </row>
    <row r="160" spans="1:16" ht="27.75" customHeight="1" x14ac:dyDescent="0.2">
      <c r="A160" s="108"/>
      <c r="B160" s="72"/>
      <c r="C160" s="84" t="s">
        <v>1490</v>
      </c>
      <c r="D160" s="75" t="s">
        <v>54</v>
      </c>
      <c r="E160" s="13">
        <v>44434</v>
      </c>
      <c r="F160" s="73" t="s">
        <v>142</v>
      </c>
      <c r="G160" s="13">
        <v>44439</v>
      </c>
      <c r="H160" s="74" t="s">
        <v>1330</v>
      </c>
      <c r="I160" s="15">
        <v>102</v>
      </c>
      <c r="J160" s="15">
        <v>67</v>
      </c>
      <c r="K160" s="15">
        <v>33</v>
      </c>
      <c r="L160" s="15">
        <v>9</v>
      </c>
      <c r="M160" s="79">
        <v>56.380499999999998</v>
      </c>
      <c r="N160" s="69">
        <v>56</v>
      </c>
      <c r="O160" s="61">
        <v>3000</v>
      </c>
      <c r="P160" s="62">
        <f>Table22452368910111213141516171819202122242345672345689101112131415[[#This Row],[PEMBULATAN]]*O160</f>
        <v>168000</v>
      </c>
    </row>
    <row r="161" spans="1:16" ht="27.75" customHeight="1" x14ac:dyDescent="0.2">
      <c r="A161" s="108"/>
      <c r="B161" s="72"/>
      <c r="C161" s="84" t="s">
        <v>1491</v>
      </c>
      <c r="D161" s="75" t="s">
        <v>54</v>
      </c>
      <c r="E161" s="13">
        <v>44434</v>
      </c>
      <c r="F161" s="73" t="s">
        <v>142</v>
      </c>
      <c r="G161" s="13">
        <v>44439</v>
      </c>
      <c r="H161" s="74" t="s">
        <v>1330</v>
      </c>
      <c r="I161" s="15">
        <v>53</v>
      </c>
      <c r="J161" s="15">
        <v>44</v>
      </c>
      <c r="K161" s="15">
        <v>27</v>
      </c>
      <c r="L161" s="15">
        <v>15</v>
      </c>
      <c r="M161" s="79">
        <v>15.741</v>
      </c>
      <c r="N161" s="69">
        <v>16</v>
      </c>
      <c r="O161" s="61">
        <v>3000</v>
      </c>
      <c r="P161" s="62">
        <f>Table22452368910111213141516171819202122242345672345689101112131415[[#This Row],[PEMBULATAN]]*O161</f>
        <v>48000</v>
      </c>
    </row>
    <row r="162" spans="1:16" ht="27.75" customHeight="1" x14ac:dyDescent="0.2">
      <c r="A162" s="108"/>
      <c r="B162" s="72"/>
      <c r="C162" s="84" t="s">
        <v>1492</v>
      </c>
      <c r="D162" s="75" t="s">
        <v>54</v>
      </c>
      <c r="E162" s="13">
        <v>44434</v>
      </c>
      <c r="F162" s="73" t="s">
        <v>142</v>
      </c>
      <c r="G162" s="13">
        <v>44439</v>
      </c>
      <c r="H162" s="74" t="s">
        <v>1330</v>
      </c>
      <c r="I162" s="15">
        <v>96</v>
      </c>
      <c r="J162" s="15">
        <v>38</v>
      </c>
      <c r="K162" s="15">
        <v>35</v>
      </c>
      <c r="L162" s="15">
        <v>12</v>
      </c>
      <c r="M162" s="79">
        <v>31.92</v>
      </c>
      <c r="N162" s="69">
        <v>32</v>
      </c>
      <c r="O162" s="61">
        <v>3000</v>
      </c>
      <c r="P162" s="62">
        <f>Table22452368910111213141516171819202122242345672345689101112131415[[#This Row],[PEMBULATAN]]*O162</f>
        <v>96000</v>
      </c>
    </row>
    <row r="163" spans="1:16" ht="27.75" customHeight="1" x14ac:dyDescent="0.2">
      <c r="A163" s="108"/>
      <c r="B163" s="72"/>
      <c r="C163" s="84" t="s">
        <v>1493</v>
      </c>
      <c r="D163" s="75" t="s">
        <v>54</v>
      </c>
      <c r="E163" s="13">
        <v>44434</v>
      </c>
      <c r="F163" s="73" t="s">
        <v>142</v>
      </c>
      <c r="G163" s="13">
        <v>44439</v>
      </c>
      <c r="H163" s="74" t="s">
        <v>1330</v>
      </c>
      <c r="I163" s="15">
        <v>54</v>
      </c>
      <c r="J163" s="15">
        <v>28</v>
      </c>
      <c r="K163" s="15">
        <v>26</v>
      </c>
      <c r="L163" s="15">
        <v>8</v>
      </c>
      <c r="M163" s="79">
        <v>9.8279999999999994</v>
      </c>
      <c r="N163" s="69">
        <v>10</v>
      </c>
      <c r="O163" s="61">
        <v>3000</v>
      </c>
      <c r="P163" s="62">
        <f>Table22452368910111213141516171819202122242345672345689101112131415[[#This Row],[PEMBULATAN]]*O163</f>
        <v>30000</v>
      </c>
    </row>
    <row r="164" spans="1:16" ht="27.75" customHeight="1" x14ac:dyDescent="0.2">
      <c r="A164" s="108"/>
      <c r="B164" s="72"/>
      <c r="C164" s="84" t="s">
        <v>1494</v>
      </c>
      <c r="D164" s="75" t="s">
        <v>54</v>
      </c>
      <c r="E164" s="13">
        <v>44434</v>
      </c>
      <c r="F164" s="73" t="s">
        <v>142</v>
      </c>
      <c r="G164" s="13">
        <v>44439</v>
      </c>
      <c r="H164" s="74" t="s">
        <v>1330</v>
      </c>
      <c r="I164" s="15">
        <v>60</v>
      </c>
      <c r="J164" s="15">
        <v>48</v>
      </c>
      <c r="K164" s="15">
        <v>25</v>
      </c>
      <c r="L164" s="15">
        <v>14</v>
      </c>
      <c r="M164" s="79">
        <v>18</v>
      </c>
      <c r="N164" s="69">
        <v>18</v>
      </c>
      <c r="O164" s="61">
        <v>3000</v>
      </c>
      <c r="P164" s="62">
        <f>Table22452368910111213141516171819202122242345672345689101112131415[[#This Row],[PEMBULATAN]]*O164</f>
        <v>54000</v>
      </c>
    </row>
    <row r="165" spans="1:16" ht="27.75" customHeight="1" x14ac:dyDescent="0.2">
      <c r="A165" s="108"/>
      <c r="B165" s="72"/>
      <c r="C165" s="84" t="s">
        <v>1495</v>
      </c>
      <c r="D165" s="75" t="s">
        <v>54</v>
      </c>
      <c r="E165" s="13">
        <v>44434</v>
      </c>
      <c r="F165" s="73" t="s">
        <v>142</v>
      </c>
      <c r="G165" s="13">
        <v>44439</v>
      </c>
      <c r="H165" s="74" t="s">
        <v>1330</v>
      </c>
      <c r="I165" s="15">
        <v>47</v>
      </c>
      <c r="J165" s="15">
        <v>44</v>
      </c>
      <c r="K165" s="15">
        <v>26</v>
      </c>
      <c r="L165" s="15">
        <v>10</v>
      </c>
      <c r="M165" s="79">
        <v>13.442</v>
      </c>
      <c r="N165" s="69">
        <v>13</v>
      </c>
      <c r="O165" s="61">
        <v>3000</v>
      </c>
      <c r="P165" s="62">
        <f>Table22452368910111213141516171819202122242345672345689101112131415[[#This Row],[PEMBULATAN]]*O165</f>
        <v>39000</v>
      </c>
    </row>
    <row r="166" spans="1:16" ht="27.75" customHeight="1" x14ac:dyDescent="0.2">
      <c r="A166" s="108"/>
      <c r="B166" s="72"/>
      <c r="C166" s="84" t="s">
        <v>1496</v>
      </c>
      <c r="D166" s="75" t="s">
        <v>54</v>
      </c>
      <c r="E166" s="13">
        <v>44434</v>
      </c>
      <c r="F166" s="73" t="s">
        <v>142</v>
      </c>
      <c r="G166" s="13">
        <v>44439</v>
      </c>
      <c r="H166" s="74" t="s">
        <v>1330</v>
      </c>
      <c r="I166" s="15">
        <v>60</v>
      </c>
      <c r="J166" s="15">
        <v>60</v>
      </c>
      <c r="K166" s="15">
        <v>2</v>
      </c>
      <c r="L166" s="15">
        <v>11</v>
      </c>
      <c r="M166" s="79">
        <v>1.8</v>
      </c>
      <c r="N166" s="69">
        <v>11</v>
      </c>
      <c r="O166" s="61">
        <v>3000</v>
      </c>
      <c r="P166" s="62">
        <f>Table22452368910111213141516171819202122242345672345689101112131415[[#This Row],[PEMBULATAN]]*O166</f>
        <v>33000</v>
      </c>
    </row>
    <row r="167" spans="1:16" ht="27.75" customHeight="1" x14ac:dyDescent="0.2">
      <c r="A167" s="108"/>
      <c r="B167" s="72"/>
      <c r="C167" s="84" t="s">
        <v>1497</v>
      </c>
      <c r="D167" s="75" t="s">
        <v>54</v>
      </c>
      <c r="E167" s="13">
        <v>44434</v>
      </c>
      <c r="F167" s="73" t="s">
        <v>142</v>
      </c>
      <c r="G167" s="13">
        <v>44439</v>
      </c>
      <c r="H167" s="74" t="s">
        <v>1330</v>
      </c>
      <c r="I167" s="15">
        <v>90</v>
      </c>
      <c r="J167" s="15">
        <v>54</v>
      </c>
      <c r="K167" s="15">
        <v>34</v>
      </c>
      <c r="L167" s="15">
        <v>12</v>
      </c>
      <c r="M167" s="79">
        <v>41.31</v>
      </c>
      <c r="N167" s="69">
        <v>41</v>
      </c>
      <c r="O167" s="61">
        <v>3000</v>
      </c>
      <c r="P167" s="62">
        <f>Table22452368910111213141516171819202122242345672345689101112131415[[#This Row],[PEMBULATAN]]*O167</f>
        <v>123000</v>
      </c>
    </row>
    <row r="168" spans="1:16" ht="27.75" customHeight="1" x14ac:dyDescent="0.2">
      <c r="A168" s="108"/>
      <c r="B168" s="72"/>
      <c r="C168" s="84" t="s">
        <v>1498</v>
      </c>
      <c r="D168" s="75" t="s">
        <v>54</v>
      </c>
      <c r="E168" s="13">
        <v>44434</v>
      </c>
      <c r="F168" s="73" t="s">
        <v>142</v>
      </c>
      <c r="G168" s="13">
        <v>44439</v>
      </c>
      <c r="H168" s="74" t="s">
        <v>1330</v>
      </c>
      <c r="I168" s="15">
        <v>55</v>
      </c>
      <c r="J168" s="15">
        <v>49</v>
      </c>
      <c r="K168" s="15">
        <v>16</v>
      </c>
      <c r="L168" s="15">
        <v>30</v>
      </c>
      <c r="M168" s="79">
        <v>10.78</v>
      </c>
      <c r="N168" s="69">
        <v>30</v>
      </c>
      <c r="O168" s="61">
        <v>3000</v>
      </c>
      <c r="P168" s="62">
        <f>Table22452368910111213141516171819202122242345672345689101112131415[[#This Row],[PEMBULATAN]]*O168</f>
        <v>90000</v>
      </c>
    </row>
    <row r="169" spans="1:16" ht="27.75" customHeight="1" x14ac:dyDescent="0.2">
      <c r="A169" s="108"/>
      <c r="B169" s="72"/>
      <c r="C169" s="84" t="s">
        <v>1499</v>
      </c>
      <c r="D169" s="75" t="s">
        <v>54</v>
      </c>
      <c r="E169" s="13">
        <v>44434</v>
      </c>
      <c r="F169" s="73" t="s">
        <v>142</v>
      </c>
      <c r="G169" s="13">
        <v>44439</v>
      </c>
      <c r="H169" s="74" t="s">
        <v>1330</v>
      </c>
      <c r="I169" s="15">
        <v>65</v>
      </c>
      <c r="J169" s="15">
        <v>60</v>
      </c>
      <c r="K169" s="15">
        <v>30</v>
      </c>
      <c r="L169" s="15">
        <v>30</v>
      </c>
      <c r="M169" s="79">
        <v>29.25</v>
      </c>
      <c r="N169" s="69">
        <v>30</v>
      </c>
      <c r="O169" s="61">
        <v>3000</v>
      </c>
      <c r="P169" s="62">
        <f>Table22452368910111213141516171819202122242345672345689101112131415[[#This Row],[PEMBULATAN]]*O169</f>
        <v>90000</v>
      </c>
    </row>
    <row r="170" spans="1:16" ht="27.75" customHeight="1" x14ac:dyDescent="0.2">
      <c r="A170" s="108"/>
      <c r="B170" s="72"/>
      <c r="C170" s="84" t="s">
        <v>1500</v>
      </c>
      <c r="D170" s="75" t="s">
        <v>54</v>
      </c>
      <c r="E170" s="13">
        <v>44434</v>
      </c>
      <c r="F170" s="73" t="s">
        <v>142</v>
      </c>
      <c r="G170" s="13">
        <v>44439</v>
      </c>
      <c r="H170" s="74" t="s">
        <v>1330</v>
      </c>
      <c r="I170" s="15">
        <v>50</v>
      </c>
      <c r="J170" s="15">
        <v>20</v>
      </c>
      <c r="K170" s="15">
        <v>14</v>
      </c>
      <c r="L170" s="15">
        <v>10</v>
      </c>
      <c r="M170" s="79">
        <v>3.5</v>
      </c>
      <c r="N170" s="69">
        <v>10</v>
      </c>
      <c r="O170" s="61">
        <v>3000</v>
      </c>
      <c r="P170" s="62">
        <f>Table22452368910111213141516171819202122242345672345689101112131415[[#This Row],[PEMBULATAN]]*O170</f>
        <v>30000</v>
      </c>
    </row>
    <row r="171" spans="1:16" ht="27.75" customHeight="1" x14ac:dyDescent="0.2">
      <c r="A171" s="108"/>
      <c r="B171" s="72"/>
      <c r="C171" s="84" t="s">
        <v>1501</v>
      </c>
      <c r="D171" s="75" t="s">
        <v>54</v>
      </c>
      <c r="E171" s="13">
        <v>44434</v>
      </c>
      <c r="F171" s="73" t="s">
        <v>142</v>
      </c>
      <c r="G171" s="13">
        <v>44439</v>
      </c>
      <c r="H171" s="74" t="s">
        <v>1330</v>
      </c>
      <c r="I171" s="15">
        <v>90</v>
      </c>
      <c r="J171" s="15">
        <v>55</v>
      </c>
      <c r="K171" s="15">
        <v>26</v>
      </c>
      <c r="L171" s="15">
        <v>2</v>
      </c>
      <c r="M171" s="79">
        <v>32.174999999999997</v>
      </c>
      <c r="N171" s="69">
        <v>32</v>
      </c>
      <c r="O171" s="61">
        <v>3000</v>
      </c>
      <c r="P171" s="62">
        <f>Table22452368910111213141516171819202122242345672345689101112131415[[#This Row],[PEMBULATAN]]*O171</f>
        <v>96000</v>
      </c>
    </row>
    <row r="172" spans="1:16" ht="27.75" customHeight="1" x14ac:dyDescent="0.2">
      <c r="A172" s="108"/>
      <c r="B172" s="72"/>
      <c r="C172" s="84" t="s">
        <v>1502</v>
      </c>
      <c r="D172" s="75" t="s">
        <v>54</v>
      </c>
      <c r="E172" s="13">
        <v>44434</v>
      </c>
      <c r="F172" s="73" t="s">
        <v>142</v>
      </c>
      <c r="G172" s="13">
        <v>44439</v>
      </c>
      <c r="H172" s="74" t="s">
        <v>1330</v>
      </c>
      <c r="I172" s="15">
        <v>40</v>
      </c>
      <c r="J172" s="15">
        <v>29</v>
      </c>
      <c r="K172" s="15">
        <v>10</v>
      </c>
      <c r="L172" s="15">
        <v>20</v>
      </c>
      <c r="M172" s="79">
        <v>2.9</v>
      </c>
      <c r="N172" s="69">
        <v>20</v>
      </c>
      <c r="O172" s="61">
        <v>3000</v>
      </c>
      <c r="P172" s="62">
        <f>Table22452368910111213141516171819202122242345672345689101112131415[[#This Row],[PEMBULATAN]]*O172</f>
        <v>60000</v>
      </c>
    </row>
    <row r="173" spans="1:16" ht="27.75" customHeight="1" x14ac:dyDescent="0.2">
      <c r="A173" s="108"/>
      <c r="B173" s="72"/>
      <c r="C173" s="84" t="s">
        <v>1503</v>
      </c>
      <c r="D173" s="75" t="s">
        <v>54</v>
      </c>
      <c r="E173" s="13">
        <v>44434</v>
      </c>
      <c r="F173" s="73" t="s">
        <v>142</v>
      </c>
      <c r="G173" s="13">
        <v>44439</v>
      </c>
      <c r="H173" s="74" t="s">
        <v>1330</v>
      </c>
      <c r="I173" s="15">
        <v>98</v>
      </c>
      <c r="J173" s="15">
        <v>52</v>
      </c>
      <c r="K173" s="15">
        <v>26</v>
      </c>
      <c r="L173" s="15">
        <v>14</v>
      </c>
      <c r="M173" s="79">
        <v>33.124000000000002</v>
      </c>
      <c r="N173" s="69">
        <v>33</v>
      </c>
      <c r="O173" s="61">
        <v>3000</v>
      </c>
      <c r="P173" s="62">
        <f>Table22452368910111213141516171819202122242345672345689101112131415[[#This Row],[PEMBULATAN]]*O173</f>
        <v>99000</v>
      </c>
    </row>
    <row r="174" spans="1:16" ht="27.75" customHeight="1" x14ac:dyDescent="0.2">
      <c r="A174" s="108"/>
      <c r="B174" s="72"/>
      <c r="C174" s="84" t="s">
        <v>1504</v>
      </c>
      <c r="D174" s="75" t="s">
        <v>54</v>
      </c>
      <c r="E174" s="13">
        <v>44434</v>
      </c>
      <c r="F174" s="73" t="s">
        <v>142</v>
      </c>
      <c r="G174" s="13">
        <v>44439</v>
      </c>
      <c r="H174" s="74" t="s">
        <v>1330</v>
      </c>
      <c r="I174" s="15">
        <v>60</v>
      </c>
      <c r="J174" s="15">
        <v>50</v>
      </c>
      <c r="K174" s="15">
        <v>15</v>
      </c>
      <c r="L174" s="15">
        <v>13</v>
      </c>
      <c r="M174" s="79">
        <v>11.25</v>
      </c>
      <c r="N174" s="69">
        <v>13</v>
      </c>
      <c r="O174" s="61">
        <v>3000</v>
      </c>
      <c r="P174" s="62">
        <f>Table22452368910111213141516171819202122242345672345689101112131415[[#This Row],[PEMBULATAN]]*O174</f>
        <v>39000</v>
      </c>
    </row>
    <row r="175" spans="1:16" ht="27.75" customHeight="1" x14ac:dyDescent="0.2">
      <c r="A175" s="108"/>
      <c r="B175" s="72"/>
      <c r="C175" s="84" t="s">
        <v>1505</v>
      </c>
      <c r="D175" s="75" t="s">
        <v>54</v>
      </c>
      <c r="E175" s="13">
        <v>44434</v>
      </c>
      <c r="F175" s="73" t="s">
        <v>142</v>
      </c>
      <c r="G175" s="13">
        <v>44439</v>
      </c>
      <c r="H175" s="74" t="s">
        <v>1330</v>
      </c>
      <c r="I175" s="15">
        <v>80</v>
      </c>
      <c r="J175" s="15">
        <v>45</v>
      </c>
      <c r="K175" s="15">
        <v>36</v>
      </c>
      <c r="L175" s="15">
        <v>9</v>
      </c>
      <c r="M175" s="79">
        <v>32.4</v>
      </c>
      <c r="N175" s="69">
        <v>32</v>
      </c>
      <c r="O175" s="61">
        <v>3000</v>
      </c>
      <c r="P175" s="62">
        <f>Table22452368910111213141516171819202122242345672345689101112131415[[#This Row],[PEMBULATAN]]*O175</f>
        <v>96000</v>
      </c>
    </row>
    <row r="176" spans="1:16" ht="27.75" customHeight="1" x14ac:dyDescent="0.2">
      <c r="A176" s="108"/>
      <c r="B176" s="72"/>
      <c r="C176" s="84" t="s">
        <v>1506</v>
      </c>
      <c r="D176" s="75" t="s">
        <v>54</v>
      </c>
      <c r="E176" s="13">
        <v>44434</v>
      </c>
      <c r="F176" s="73" t="s">
        <v>142</v>
      </c>
      <c r="G176" s="13">
        <v>44439</v>
      </c>
      <c r="H176" s="74" t="s">
        <v>1330</v>
      </c>
      <c r="I176" s="15">
        <v>45</v>
      </c>
      <c r="J176" s="15">
        <v>36</v>
      </c>
      <c r="K176" s="15">
        <v>27</v>
      </c>
      <c r="L176" s="15">
        <v>8</v>
      </c>
      <c r="M176" s="79">
        <v>10.935</v>
      </c>
      <c r="N176" s="69">
        <v>11</v>
      </c>
      <c r="O176" s="61">
        <v>3000</v>
      </c>
      <c r="P176" s="62">
        <f>Table22452368910111213141516171819202122242345672345689101112131415[[#This Row],[PEMBULATAN]]*O176</f>
        <v>33000</v>
      </c>
    </row>
    <row r="177" spans="1:16" ht="27.75" customHeight="1" x14ac:dyDescent="0.2">
      <c r="A177" s="108"/>
      <c r="B177" s="72"/>
      <c r="C177" s="84" t="s">
        <v>1507</v>
      </c>
      <c r="D177" s="75" t="s">
        <v>54</v>
      </c>
      <c r="E177" s="13">
        <v>44434</v>
      </c>
      <c r="F177" s="73" t="s">
        <v>142</v>
      </c>
      <c r="G177" s="13">
        <v>44439</v>
      </c>
      <c r="H177" s="74" t="s">
        <v>1330</v>
      </c>
      <c r="I177" s="15">
        <v>25</v>
      </c>
      <c r="J177" s="15">
        <v>25</v>
      </c>
      <c r="K177" s="15">
        <v>25</v>
      </c>
      <c r="L177" s="15">
        <v>1</v>
      </c>
      <c r="M177" s="79">
        <v>3.90625</v>
      </c>
      <c r="N177" s="69">
        <v>4</v>
      </c>
      <c r="O177" s="61">
        <v>3000</v>
      </c>
      <c r="P177" s="62">
        <f>Table22452368910111213141516171819202122242345672345689101112131415[[#This Row],[PEMBULATAN]]*O177</f>
        <v>12000</v>
      </c>
    </row>
    <row r="178" spans="1:16" ht="27.75" customHeight="1" x14ac:dyDescent="0.2">
      <c r="A178" s="108"/>
      <c r="B178" s="72"/>
      <c r="C178" s="84" t="s">
        <v>1508</v>
      </c>
      <c r="D178" s="75" t="s">
        <v>54</v>
      </c>
      <c r="E178" s="13">
        <v>44434</v>
      </c>
      <c r="F178" s="73" t="s">
        <v>142</v>
      </c>
      <c r="G178" s="13">
        <v>44439</v>
      </c>
      <c r="H178" s="74" t="s">
        <v>1330</v>
      </c>
      <c r="I178" s="15">
        <v>89</v>
      </c>
      <c r="J178" s="15">
        <v>46</v>
      </c>
      <c r="K178" s="15">
        <v>20</v>
      </c>
      <c r="L178" s="15">
        <v>1</v>
      </c>
      <c r="M178" s="79">
        <v>20.47</v>
      </c>
      <c r="N178" s="69">
        <v>20</v>
      </c>
      <c r="O178" s="61">
        <v>3000</v>
      </c>
      <c r="P178" s="62">
        <f>Table22452368910111213141516171819202122242345672345689101112131415[[#This Row],[PEMBULATAN]]*O178</f>
        <v>60000</v>
      </c>
    </row>
    <row r="179" spans="1:16" ht="27.75" customHeight="1" x14ac:dyDescent="0.2">
      <c r="A179" s="108"/>
      <c r="B179" s="72"/>
      <c r="C179" s="84" t="s">
        <v>1509</v>
      </c>
      <c r="D179" s="75" t="s">
        <v>54</v>
      </c>
      <c r="E179" s="13">
        <v>44434</v>
      </c>
      <c r="F179" s="73" t="s">
        <v>142</v>
      </c>
      <c r="G179" s="13">
        <v>44439</v>
      </c>
      <c r="H179" s="74" t="s">
        <v>1330</v>
      </c>
      <c r="I179" s="15">
        <v>83</v>
      </c>
      <c r="J179" s="15">
        <v>60</v>
      </c>
      <c r="K179" s="15">
        <v>22</v>
      </c>
      <c r="L179" s="15">
        <v>24</v>
      </c>
      <c r="M179" s="79">
        <v>27.39</v>
      </c>
      <c r="N179" s="69">
        <v>27</v>
      </c>
      <c r="O179" s="61">
        <v>3000</v>
      </c>
      <c r="P179" s="62">
        <f>Table22452368910111213141516171819202122242345672345689101112131415[[#This Row],[PEMBULATAN]]*O179</f>
        <v>81000</v>
      </c>
    </row>
    <row r="180" spans="1:16" ht="27.75" customHeight="1" x14ac:dyDescent="0.2">
      <c r="A180" s="108"/>
      <c r="B180" s="72"/>
      <c r="C180" s="84" t="s">
        <v>1510</v>
      </c>
      <c r="D180" s="75" t="s">
        <v>54</v>
      </c>
      <c r="E180" s="13">
        <v>44434</v>
      </c>
      <c r="F180" s="73" t="s">
        <v>142</v>
      </c>
      <c r="G180" s="13">
        <v>44439</v>
      </c>
      <c r="H180" s="74" t="s">
        <v>1330</v>
      </c>
      <c r="I180" s="15">
        <v>95</v>
      </c>
      <c r="J180" s="15">
        <v>56</v>
      </c>
      <c r="K180" s="15">
        <v>28</v>
      </c>
      <c r="L180" s="15">
        <v>27</v>
      </c>
      <c r="M180" s="79">
        <v>37.24</v>
      </c>
      <c r="N180" s="69">
        <v>37</v>
      </c>
      <c r="O180" s="61">
        <v>3000</v>
      </c>
      <c r="P180" s="62">
        <f>Table22452368910111213141516171819202122242345672345689101112131415[[#This Row],[PEMBULATAN]]*O180</f>
        <v>111000</v>
      </c>
    </row>
    <row r="181" spans="1:16" ht="27.75" customHeight="1" x14ac:dyDescent="0.2">
      <c r="A181" s="108"/>
      <c r="B181" s="72"/>
      <c r="C181" s="84" t="s">
        <v>1511</v>
      </c>
      <c r="D181" s="75" t="s">
        <v>54</v>
      </c>
      <c r="E181" s="13">
        <v>44434</v>
      </c>
      <c r="F181" s="73" t="s">
        <v>142</v>
      </c>
      <c r="G181" s="13">
        <v>44439</v>
      </c>
      <c r="H181" s="74" t="s">
        <v>1330</v>
      </c>
      <c r="I181" s="15">
        <v>76</v>
      </c>
      <c r="J181" s="15">
        <v>54</v>
      </c>
      <c r="K181" s="15">
        <v>25</v>
      </c>
      <c r="L181" s="15">
        <v>17</v>
      </c>
      <c r="M181" s="79">
        <v>25.65</v>
      </c>
      <c r="N181" s="69">
        <v>26</v>
      </c>
      <c r="O181" s="61">
        <v>3000</v>
      </c>
      <c r="P181" s="62">
        <f>Table22452368910111213141516171819202122242345672345689101112131415[[#This Row],[PEMBULATAN]]*O181</f>
        <v>78000</v>
      </c>
    </row>
    <row r="182" spans="1:16" ht="27.75" customHeight="1" x14ac:dyDescent="0.2">
      <c r="A182" s="108"/>
      <c r="B182" s="72"/>
      <c r="C182" s="84" t="s">
        <v>1512</v>
      </c>
      <c r="D182" s="75" t="s">
        <v>54</v>
      </c>
      <c r="E182" s="13">
        <v>44434</v>
      </c>
      <c r="F182" s="73" t="s">
        <v>142</v>
      </c>
      <c r="G182" s="13">
        <v>44439</v>
      </c>
      <c r="H182" s="74" t="s">
        <v>1330</v>
      </c>
      <c r="I182" s="15">
        <v>90</v>
      </c>
      <c r="J182" s="15">
        <v>50</v>
      </c>
      <c r="K182" s="15">
        <v>38</v>
      </c>
      <c r="L182" s="15">
        <v>15</v>
      </c>
      <c r="M182" s="79">
        <v>42.75</v>
      </c>
      <c r="N182" s="69">
        <v>43</v>
      </c>
      <c r="O182" s="61">
        <v>3000</v>
      </c>
      <c r="P182" s="62">
        <f>Table22452368910111213141516171819202122242345672345689101112131415[[#This Row],[PEMBULATAN]]*O182</f>
        <v>129000</v>
      </c>
    </row>
    <row r="183" spans="1:16" ht="27.75" customHeight="1" x14ac:dyDescent="0.2">
      <c r="A183" s="108"/>
      <c r="B183" s="72"/>
      <c r="C183" s="84" t="s">
        <v>1513</v>
      </c>
      <c r="D183" s="75" t="s">
        <v>54</v>
      </c>
      <c r="E183" s="13">
        <v>44434</v>
      </c>
      <c r="F183" s="73" t="s">
        <v>142</v>
      </c>
      <c r="G183" s="13">
        <v>44439</v>
      </c>
      <c r="H183" s="74" t="s">
        <v>1330</v>
      </c>
      <c r="I183" s="15">
        <v>70</v>
      </c>
      <c r="J183" s="15">
        <v>60</v>
      </c>
      <c r="K183" s="15">
        <v>22</v>
      </c>
      <c r="L183" s="15">
        <v>11</v>
      </c>
      <c r="M183" s="79">
        <v>23.1</v>
      </c>
      <c r="N183" s="69">
        <v>23</v>
      </c>
      <c r="O183" s="61">
        <v>3000</v>
      </c>
      <c r="P183" s="62">
        <f>Table22452368910111213141516171819202122242345672345689101112131415[[#This Row],[PEMBULATAN]]*O183</f>
        <v>69000</v>
      </c>
    </row>
    <row r="184" spans="1:16" ht="27.75" customHeight="1" x14ac:dyDescent="0.2">
      <c r="A184" s="108"/>
      <c r="B184" s="72"/>
      <c r="C184" s="84" t="s">
        <v>1514</v>
      </c>
      <c r="D184" s="75" t="s">
        <v>54</v>
      </c>
      <c r="E184" s="13">
        <v>44434</v>
      </c>
      <c r="F184" s="73" t="s">
        <v>142</v>
      </c>
      <c r="G184" s="13">
        <v>44439</v>
      </c>
      <c r="H184" s="74" t="s">
        <v>1330</v>
      </c>
      <c r="I184" s="15">
        <v>84</v>
      </c>
      <c r="J184" s="15">
        <v>60</v>
      </c>
      <c r="K184" s="15">
        <v>24</v>
      </c>
      <c r="L184" s="15">
        <v>23</v>
      </c>
      <c r="M184" s="79">
        <v>30.24</v>
      </c>
      <c r="N184" s="69">
        <v>30</v>
      </c>
      <c r="O184" s="61">
        <v>3000</v>
      </c>
      <c r="P184" s="62">
        <f>Table22452368910111213141516171819202122242345672345689101112131415[[#This Row],[PEMBULATAN]]*O184</f>
        <v>90000</v>
      </c>
    </row>
    <row r="185" spans="1:16" ht="27.75" customHeight="1" x14ac:dyDescent="0.2">
      <c r="A185" s="108"/>
      <c r="B185" s="72"/>
      <c r="C185" s="84" t="s">
        <v>1515</v>
      </c>
      <c r="D185" s="75" t="s">
        <v>54</v>
      </c>
      <c r="E185" s="13">
        <v>44434</v>
      </c>
      <c r="F185" s="73" t="s">
        <v>142</v>
      </c>
      <c r="G185" s="13">
        <v>44439</v>
      </c>
      <c r="H185" s="74" t="s">
        <v>1330</v>
      </c>
      <c r="I185" s="15">
        <v>90</v>
      </c>
      <c r="J185" s="15">
        <v>54</v>
      </c>
      <c r="K185" s="15">
        <v>22</v>
      </c>
      <c r="L185" s="15">
        <v>15</v>
      </c>
      <c r="M185" s="79">
        <v>26.73</v>
      </c>
      <c r="N185" s="69">
        <v>27</v>
      </c>
      <c r="O185" s="61">
        <v>3000</v>
      </c>
      <c r="P185" s="62">
        <f>Table22452368910111213141516171819202122242345672345689101112131415[[#This Row],[PEMBULATAN]]*O185</f>
        <v>81000</v>
      </c>
    </row>
    <row r="186" spans="1:16" ht="27.75" customHeight="1" x14ac:dyDescent="0.2">
      <c r="A186" s="108"/>
      <c r="B186" s="72"/>
      <c r="C186" s="84" t="s">
        <v>1516</v>
      </c>
      <c r="D186" s="75" t="s">
        <v>54</v>
      </c>
      <c r="E186" s="13">
        <v>44434</v>
      </c>
      <c r="F186" s="73" t="s">
        <v>142</v>
      </c>
      <c r="G186" s="13">
        <v>44439</v>
      </c>
      <c r="H186" s="74" t="s">
        <v>1330</v>
      </c>
      <c r="I186" s="15">
        <v>70</v>
      </c>
      <c r="J186" s="15">
        <v>55</v>
      </c>
      <c r="K186" s="15">
        <v>28</v>
      </c>
      <c r="L186" s="15">
        <v>20</v>
      </c>
      <c r="M186" s="79">
        <v>26.95</v>
      </c>
      <c r="N186" s="69">
        <v>27</v>
      </c>
      <c r="O186" s="61">
        <v>3000</v>
      </c>
      <c r="P186" s="62">
        <f>Table22452368910111213141516171819202122242345672345689101112131415[[#This Row],[PEMBULATAN]]*O186</f>
        <v>81000</v>
      </c>
    </row>
    <row r="187" spans="1:16" ht="27.75" customHeight="1" x14ac:dyDescent="0.2">
      <c r="A187" s="108"/>
      <c r="B187" s="72"/>
      <c r="C187" s="84" t="s">
        <v>1517</v>
      </c>
      <c r="D187" s="75" t="s">
        <v>54</v>
      </c>
      <c r="E187" s="13">
        <v>44434</v>
      </c>
      <c r="F187" s="73" t="s">
        <v>142</v>
      </c>
      <c r="G187" s="13">
        <v>44439</v>
      </c>
      <c r="H187" s="74" t="s">
        <v>1330</v>
      </c>
      <c r="I187" s="15">
        <v>82</v>
      </c>
      <c r="J187" s="15">
        <v>50</v>
      </c>
      <c r="K187" s="15">
        <v>28</v>
      </c>
      <c r="L187" s="15">
        <v>16</v>
      </c>
      <c r="M187" s="79">
        <v>28.7</v>
      </c>
      <c r="N187" s="69">
        <v>29</v>
      </c>
      <c r="O187" s="61">
        <v>3000</v>
      </c>
      <c r="P187" s="62">
        <f>Table22452368910111213141516171819202122242345672345689101112131415[[#This Row],[PEMBULATAN]]*O187</f>
        <v>87000</v>
      </c>
    </row>
    <row r="188" spans="1:16" ht="27.75" customHeight="1" x14ac:dyDescent="0.2">
      <c r="A188" s="108"/>
      <c r="B188" s="72"/>
      <c r="C188" s="84" t="s">
        <v>1518</v>
      </c>
      <c r="D188" s="75" t="s">
        <v>54</v>
      </c>
      <c r="E188" s="13">
        <v>44434</v>
      </c>
      <c r="F188" s="73" t="s">
        <v>142</v>
      </c>
      <c r="G188" s="13">
        <v>44439</v>
      </c>
      <c r="H188" s="74" t="s">
        <v>1330</v>
      </c>
      <c r="I188" s="15">
        <v>80</v>
      </c>
      <c r="J188" s="15">
        <v>40</v>
      </c>
      <c r="K188" s="15">
        <v>30</v>
      </c>
      <c r="L188" s="15">
        <v>7</v>
      </c>
      <c r="M188" s="79">
        <v>24</v>
      </c>
      <c r="N188" s="69">
        <v>24</v>
      </c>
      <c r="O188" s="61">
        <v>3000</v>
      </c>
      <c r="P188" s="62">
        <f>Table22452368910111213141516171819202122242345672345689101112131415[[#This Row],[PEMBULATAN]]*O188</f>
        <v>72000</v>
      </c>
    </row>
    <row r="189" spans="1:16" ht="27.75" customHeight="1" x14ac:dyDescent="0.2">
      <c r="A189" s="108"/>
      <c r="B189" s="72"/>
      <c r="C189" s="84" t="s">
        <v>1519</v>
      </c>
      <c r="D189" s="75" t="s">
        <v>54</v>
      </c>
      <c r="E189" s="13">
        <v>44434</v>
      </c>
      <c r="F189" s="73" t="s">
        <v>142</v>
      </c>
      <c r="G189" s="13">
        <v>44439</v>
      </c>
      <c r="H189" s="74" t="s">
        <v>1330</v>
      </c>
      <c r="I189" s="15">
        <v>80</v>
      </c>
      <c r="J189" s="15">
        <v>45</v>
      </c>
      <c r="K189" s="15">
        <v>16</v>
      </c>
      <c r="L189" s="15">
        <v>6</v>
      </c>
      <c r="M189" s="79">
        <v>14.4</v>
      </c>
      <c r="N189" s="69">
        <v>14</v>
      </c>
      <c r="O189" s="61">
        <v>3000</v>
      </c>
      <c r="P189" s="62">
        <f>Table22452368910111213141516171819202122242345672345689101112131415[[#This Row],[PEMBULATAN]]*O189</f>
        <v>42000</v>
      </c>
    </row>
    <row r="190" spans="1:16" ht="27.75" customHeight="1" x14ac:dyDescent="0.2">
      <c r="A190" s="108"/>
      <c r="B190" s="72"/>
      <c r="C190" s="84" t="s">
        <v>1520</v>
      </c>
      <c r="D190" s="75" t="s">
        <v>54</v>
      </c>
      <c r="E190" s="13">
        <v>44434</v>
      </c>
      <c r="F190" s="73" t="s">
        <v>142</v>
      </c>
      <c r="G190" s="13">
        <v>44439</v>
      </c>
      <c r="H190" s="74" t="s">
        <v>1330</v>
      </c>
      <c r="I190" s="15">
        <v>82</v>
      </c>
      <c r="J190" s="15">
        <v>60</v>
      </c>
      <c r="K190" s="15">
        <v>26</v>
      </c>
      <c r="L190" s="15">
        <v>27</v>
      </c>
      <c r="M190" s="79">
        <v>31.98</v>
      </c>
      <c r="N190" s="69">
        <v>32</v>
      </c>
      <c r="O190" s="61">
        <v>3000</v>
      </c>
      <c r="P190" s="62">
        <f>Table22452368910111213141516171819202122242345672345689101112131415[[#This Row],[PEMBULATAN]]*O190</f>
        <v>96000</v>
      </c>
    </row>
    <row r="191" spans="1:16" ht="27.75" customHeight="1" x14ac:dyDescent="0.2">
      <c r="A191" s="108"/>
      <c r="B191" s="72"/>
      <c r="C191" s="84" t="s">
        <v>1521</v>
      </c>
      <c r="D191" s="75" t="s">
        <v>54</v>
      </c>
      <c r="E191" s="13">
        <v>44434</v>
      </c>
      <c r="F191" s="73" t="s">
        <v>142</v>
      </c>
      <c r="G191" s="13">
        <v>44439</v>
      </c>
      <c r="H191" s="74" t="s">
        <v>1330</v>
      </c>
      <c r="I191" s="15">
        <v>92</v>
      </c>
      <c r="J191" s="15">
        <v>58</v>
      </c>
      <c r="K191" s="15">
        <v>28</v>
      </c>
      <c r="L191" s="15">
        <v>37</v>
      </c>
      <c r="M191" s="79">
        <v>37.351999999999997</v>
      </c>
      <c r="N191" s="69">
        <v>37</v>
      </c>
      <c r="O191" s="61">
        <v>3000</v>
      </c>
      <c r="P191" s="62">
        <f>Table22452368910111213141516171819202122242345672345689101112131415[[#This Row],[PEMBULATAN]]*O191</f>
        <v>111000</v>
      </c>
    </row>
    <row r="192" spans="1:16" ht="27.75" customHeight="1" x14ac:dyDescent="0.2">
      <c r="A192" s="108"/>
      <c r="B192" s="72"/>
      <c r="C192" s="84" t="s">
        <v>1522</v>
      </c>
      <c r="D192" s="75" t="s">
        <v>54</v>
      </c>
      <c r="E192" s="13">
        <v>44434</v>
      </c>
      <c r="F192" s="73" t="s">
        <v>142</v>
      </c>
      <c r="G192" s="13">
        <v>44439</v>
      </c>
      <c r="H192" s="74" t="s">
        <v>1330</v>
      </c>
      <c r="I192" s="15">
        <v>60</v>
      </c>
      <c r="J192" s="15">
        <v>45</v>
      </c>
      <c r="K192" s="15">
        <v>15</v>
      </c>
      <c r="L192" s="15">
        <v>8</v>
      </c>
      <c r="M192" s="79">
        <v>10.125</v>
      </c>
      <c r="N192" s="69">
        <v>10</v>
      </c>
      <c r="O192" s="61">
        <v>3000</v>
      </c>
      <c r="P192" s="62">
        <f>Table22452368910111213141516171819202122242345672345689101112131415[[#This Row],[PEMBULATAN]]*O192</f>
        <v>30000</v>
      </c>
    </row>
    <row r="193" spans="1:16" ht="27.75" customHeight="1" x14ac:dyDescent="0.2">
      <c r="A193" s="108"/>
      <c r="B193" s="72"/>
      <c r="C193" s="84" t="s">
        <v>1523</v>
      </c>
      <c r="D193" s="75" t="s">
        <v>54</v>
      </c>
      <c r="E193" s="13">
        <v>44434</v>
      </c>
      <c r="F193" s="73" t="s">
        <v>142</v>
      </c>
      <c r="G193" s="13">
        <v>44439</v>
      </c>
      <c r="H193" s="74" t="s">
        <v>1330</v>
      </c>
      <c r="I193" s="15">
        <v>70</v>
      </c>
      <c r="J193" s="15">
        <v>48</v>
      </c>
      <c r="K193" s="15">
        <v>26</v>
      </c>
      <c r="L193" s="15">
        <v>15</v>
      </c>
      <c r="M193" s="79">
        <v>21.84</v>
      </c>
      <c r="N193" s="69">
        <v>22</v>
      </c>
      <c r="O193" s="61">
        <v>3000</v>
      </c>
      <c r="P193" s="62">
        <f>Table22452368910111213141516171819202122242345672345689101112131415[[#This Row],[PEMBULATAN]]*O193</f>
        <v>66000</v>
      </c>
    </row>
    <row r="194" spans="1:16" ht="27.75" customHeight="1" x14ac:dyDescent="0.2">
      <c r="A194" s="108"/>
      <c r="B194" s="72"/>
      <c r="C194" s="84" t="s">
        <v>1524</v>
      </c>
      <c r="D194" s="75" t="s">
        <v>54</v>
      </c>
      <c r="E194" s="13">
        <v>44434</v>
      </c>
      <c r="F194" s="73" t="s">
        <v>142</v>
      </c>
      <c r="G194" s="13">
        <v>44439</v>
      </c>
      <c r="H194" s="74" t="s">
        <v>1330</v>
      </c>
      <c r="I194" s="15">
        <v>90</v>
      </c>
      <c r="J194" s="15">
        <v>54</v>
      </c>
      <c r="K194" s="15">
        <v>35</v>
      </c>
      <c r="L194" s="15">
        <v>25</v>
      </c>
      <c r="M194" s="79">
        <v>42.524999999999999</v>
      </c>
      <c r="N194" s="69">
        <v>43</v>
      </c>
      <c r="O194" s="61">
        <v>3000</v>
      </c>
      <c r="P194" s="62">
        <f>Table22452368910111213141516171819202122242345672345689101112131415[[#This Row],[PEMBULATAN]]*O194</f>
        <v>129000</v>
      </c>
    </row>
    <row r="195" spans="1:16" ht="27.75" customHeight="1" x14ac:dyDescent="0.2">
      <c r="A195" s="108"/>
      <c r="B195" s="72"/>
      <c r="C195" s="84" t="s">
        <v>1525</v>
      </c>
      <c r="D195" s="75" t="s">
        <v>54</v>
      </c>
      <c r="E195" s="13">
        <v>44434</v>
      </c>
      <c r="F195" s="73" t="s">
        <v>142</v>
      </c>
      <c r="G195" s="13">
        <v>44439</v>
      </c>
      <c r="H195" s="74" t="s">
        <v>1330</v>
      </c>
      <c r="I195" s="15">
        <v>40</v>
      </c>
      <c r="J195" s="15">
        <v>30</v>
      </c>
      <c r="K195" s="15">
        <v>20</v>
      </c>
      <c r="L195" s="15">
        <v>17</v>
      </c>
      <c r="M195" s="79">
        <v>6</v>
      </c>
      <c r="N195" s="69">
        <v>17</v>
      </c>
      <c r="O195" s="61">
        <v>3000</v>
      </c>
      <c r="P195" s="62">
        <f>Table22452368910111213141516171819202122242345672345689101112131415[[#This Row],[PEMBULATAN]]*O195</f>
        <v>51000</v>
      </c>
    </row>
    <row r="196" spans="1:16" ht="27.75" customHeight="1" x14ac:dyDescent="0.2">
      <c r="A196" s="108"/>
      <c r="B196" s="72"/>
      <c r="C196" s="84" t="s">
        <v>1526</v>
      </c>
      <c r="D196" s="75" t="s">
        <v>54</v>
      </c>
      <c r="E196" s="13">
        <v>44434</v>
      </c>
      <c r="F196" s="73" t="s">
        <v>142</v>
      </c>
      <c r="G196" s="13">
        <v>44439</v>
      </c>
      <c r="H196" s="74" t="s">
        <v>1330</v>
      </c>
      <c r="I196" s="15">
        <v>70</v>
      </c>
      <c r="J196" s="15">
        <v>60</v>
      </c>
      <c r="K196" s="15">
        <v>22</v>
      </c>
      <c r="L196" s="15">
        <v>11</v>
      </c>
      <c r="M196" s="79">
        <v>23.1</v>
      </c>
      <c r="N196" s="69">
        <v>23</v>
      </c>
      <c r="O196" s="61">
        <v>3000</v>
      </c>
      <c r="P196" s="62">
        <f>Table22452368910111213141516171819202122242345672345689101112131415[[#This Row],[PEMBULATAN]]*O196</f>
        <v>69000</v>
      </c>
    </row>
    <row r="197" spans="1:16" ht="27.75" customHeight="1" x14ac:dyDescent="0.2">
      <c r="A197" s="108"/>
      <c r="B197" s="72"/>
      <c r="C197" s="84" t="s">
        <v>1527</v>
      </c>
      <c r="D197" s="75" t="s">
        <v>54</v>
      </c>
      <c r="E197" s="13">
        <v>44434</v>
      </c>
      <c r="F197" s="73" t="s">
        <v>142</v>
      </c>
      <c r="G197" s="13">
        <v>44439</v>
      </c>
      <c r="H197" s="74" t="s">
        <v>1330</v>
      </c>
      <c r="I197" s="15">
        <v>82</v>
      </c>
      <c r="J197" s="15">
        <v>66</v>
      </c>
      <c r="K197" s="15">
        <v>28</v>
      </c>
      <c r="L197" s="15">
        <v>6</v>
      </c>
      <c r="M197" s="79">
        <v>37.884</v>
      </c>
      <c r="N197" s="69">
        <v>38</v>
      </c>
      <c r="O197" s="61">
        <v>3000</v>
      </c>
      <c r="P197" s="62">
        <f>Table22452368910111213141516171819202122242345672345689101112131415[[#This Row],[PEMBULATAN]]*O197</f>
        <v>114000</v>
      </c>
    </row>
    <row r="198" spans="1:16" ht="27.75" customHeight="1" x14ac:dyDescent="0.2">
      <c r="A198" s="108"/>
      <c r="B198" s="72"/>
      <c r="C198" s="84" t="s">
        <v>1528</v>
      </c>
      <c r="D198" s="75" t="s">
        <v>54</v>
      </c>
      <c r="E198" s="13">
        <v>44434</v>
      </c>
      <c r="F198" s="73" t="s">
        <v>142</v>
      </c>
      <c r="G198" s="13">
        <v>44439</v>
      </c>
      <c r="H198" s="74" t="s">
        <v>1330</v>
      </c>
      <c r="I198" s="15">
        <v>87</v>
      </c>
      <c r="J198" s="15">
        <v>42</v>
      </c>
      <c r="K198" s="15">
        <v>30</v>
      </c>
      <c r="L198" s="15">
        <v>14</v>
      </c>
      <c r="M198" s="79">
        <v>27.405000000000001</v>
      </c>
      <c r="N198" s="69">
        <v>27</v>
      </c>
      <c r="O198" s="61">
        <v>3000</v>
      </c>
      <c r="P198" s="62">
        <f>Table22452368910111213141516171819202122242345672345689101112131415[[#This Row],[PEMBULATAN]]*O198</f>
        <v>81000</v>
      </c>
    </row>
    <row r="199" spans="1:16" ht="27.75" customHeight="1" x14ac:dyDescent="0.2">
      <c r="A199" s="108"/>
      <c r="B199" s="72"/>
      <c r="C199" s="84" t="s">
        <v>1529</v>
      </c>
      <c r="D199" s="75" t="s">
        <v>54</v>
      </c>
      <c r="E199" s="13">
        <v>44434</v>
      </c>
      <c r="F199" s="73" t="s">
        <v>142</v>
      </c>
      <c r="G199" s="13">
        <v>44439</v>
      </c>
      <c r="H199" s="74" t="s">
        <v>1330</v>
      </c>
      <c r="I199" s="15">
        <v>46</v>
      </c>
      <c r="J199" s="15">
        <v>48</v>
      </c>
      <c r="K199" s="15">
        <v>14</v>
      </c>
      <c r="L199" s="15">
        <v>8</v>
      </c>
      <c r="M199" s="79">
        <v>7.7279999999999998</v>
      </c>
      <c r="N199" s="69">
        <v>8</v>
      </c>
      <c r="O199" s="61">
        <v>3000</v>
      </c>
      <c r="P199" s="62">
        <f>Table22452368910111213141516171819202122242345672345689101112131415[[#This Row],[PEMBULATAN]]*O199</f>
        <v>24000</v>
      </c>
    </row>
    <row r="200" spans="1:16" ht="27.75" customHeight="1" x14ac:dyDescent="0.2">
      <c r="A200" s="108"/>
      <c r="B200" s="72"/>
      <c r="C200" s="84" t="s">
        <v>1530</v>
      </c>
      <c r="D200" s="75" t="s">
        <v>54</v>
      </c>
      <c r="E200" s="13">
        <v>44434</v>
      </c>
      <c r="F200" s="73" t="s">
        <v>142</v>
      </c>
      <c r="G200" s="13">
        <v>44439</v>
      </c>
      <c r="H200" s="74" t="s">
        <v>1330</v>
      </c>
      <c r="I200" s="15">
        <v>68</v>
      </c>
      <c r="J200" s="15">
        <v>56</v>
      </c>
      <c r="K200" s="15">
        <v>34</v>
      </c>
      <c r="L200" s="15">
        <v>8</v>
      </c>
      <c r="M200" s="79">
        <v>32.368000000000002</v>
      </c>
      <c r="N200" s="69">
        <v>32</v>
      </c>
      <c r="O200" s="61">
        <v>3000</v>
      </c>
      <c r="P200" s="62">
        <f>Table22452368910111213141516171819202122242345672345689101112131415[[#This Row],[PEMBULATAN]]*O200</f>
        <v>96000</v>
      </c>
    </row>
    <row r="201" spans="1:16" ht="27.75" customHeight="1" x14ac:dyDescent="0.2">
      <c r="A201" s="108"/>
      <c r="B201" s="72"/>
      <c r="C201" s="84" t="s">
        <v>1531</v>
      </c>
      <c r="D201" s="75" t="s">
        <v>54</v>
      </c>
      <c r="E201" s="13">
        <v>44434</v>
      </c>
      <c r="F201" s="73" t="s">
        <v>142</v>
      </c>
      <c r="G201" s="13">
        <v>44439</v>
      </c>
      <c r="H201" s="74" t="s">
        <v>1330</v>
      </c>
      <c r="I201" s="15">
        <v>54</v>
      </c>
      <c r="J201" s="15">
        <v>42</v>
      </c>
      <c r="K201" s="15">
        <v>25</v>
      </c>
      <c r="L201" s="15">
        <v>1</v>
      </c>
      <c r="M201" s="79">
        <v>14.175000000000001</v>
      </c>
      <c r="N201" s="69">
        <v>14</v>
      </c>
      <c r="O201" s="61">
        <v>3000</v>
      </c>
      <c r="P201" s="62">
        <f>Table22452368910111213141516171819202122242345672345689101112131415[[#This Row],[PEMBULATAN]]*O201</f>
        <v>42000</v>
      </c>
    </row>
    <row r="202" spans="1:16" ht="27.75" customHeight="1" x14ac:dyDescent="0.2">
      <c r="A202" s="108"/>
      <c r="B202" s="72"/>
      <c r="C202" s="84" t="s">
        <v>1532</v>
      </c>
      <c r="D202" s="75" t="s">
        <v>54</v>
      </c>
      <c r="E202" s="13">
        <v>44434</v>
      </c>
      <c r="F202" s="73" t="s">
        <v>142</v>
      </c>
      <c r="G202" s="13">
        <v>44439</v>
      </c>
      <c r="H202" s="74" t="s">
        <v>1330</v>
      </c>
      <c r="I202" s="15">
        <v>31</v>
      </c>
      <c r="J202" s="15">
        <v>35</v>
      </c>
      <c r="K202" s="15">
        <v>23</v>
      </c>
      <c r="L202" s="15">
        <v>10</v>
      </c>
      <c r="M202" s="79">
        <v>6.2387499999999996</v>
      </c>
      <c r="N202" s="69">
        <v>10</v>
      </c>
      <c r="O202" s="61">
        <v>3000</v>
      </c>
      <c r="P202" s="62">
        <f>Table22452368910111213141516171819202122242345672345689101112131415[[#This Row],[PEMBULATAN]]*O202</f>
        <v>30000</v>
      </c>
    </row>
    <row r="203" spans="1:16" ht="27.75" customHeight="1" x14ac:dyDescent="0.2">
      <c r="A203" s="108"/>
      <c r="B203" s="72"/>
      <c r="C203" s="84" t="s">
        <v>1533</v>
      </c>
      <c r="D203" s="75" t="s">
        <v>54</v>
      </c>
      <c r="E203" s="13">
        <v>44434</v>
      </c>
      <c r="F203" s="73" t="s">
        <v>142</v>
      </c>
      <c r="G203" s="13">
        <v>44439</v>
      </c>
      <c r="H203" s="74" t="s">
        <v>1330</v>
      </c>
      <c r="I203" s="15">
        <v>55</v>
      </c>
      <c r="J203" s="15">
        <v>39</v>
      </c>
      <c r="K203" s="15">
        <v>28</v>
      </c>
      <c r="L203" s="15">
        <v>11</v>
      </c>
      <c r="M203" s="79">
        <v>15.015000000000001</v>
      </c>
      <c r="N203" s="69">
        <v>15</v>
      </c>
      <c r="O203" s="61">
        <v>3000</v>
      </c>
      <c r="P203" s="62">
        <f>Table22452368910111213141516171819202122242345672345689101112131415[[#This Row],[PEMBULATAN]]*O203</f>
        <v>45000</v>
      </c>
    </row>
    <row r="204" spans="1:16" ht="27.75" customHeight="1" x14ac:dyDescent="0.2">
      <c r="A204" s="108"/>
      <c r="B204" s="72"/>
      <c r="C204" s="84" t="s">
        <v>1534</v>
      </c>
      <c r="D204" s="75" t="s">
        <v>54</v>
      </c>
      <c r="E204" s="13">
        <v>44434</v>
      </c>
      <c r="F204" s="73" t="s">
        <v>142</v>
      </c>
      <c r="G204" s="13">
        <v>44439</v>
      </c>
      <c r="H204" s="74" t="s">
        <v>1330</v>
      </c>
      <c r="I204" s="15">
        <v>44</v>
      </c>
      <c r="J204" s="15">
        <v>39</v>
      </c>
      <c r="K204" s="15">
        <v>14</v>
      </c>
      <c r="L204" s="15">
        <v>7</v>
      </c>
      <c r="M204" s="79">
        <v>6.0060000000000002</v>
      </c>
      <c r="N204" s="69">
        <v>7</v>
      </c>
      <c r="O204" s="61">
        <v>3000</v>
      </c>
      <c r="P204" s="62">
        <f>Table22452368910111213141516171819202122242345672345689101112131415[[#This Row],[PEMBULATAN]]*O204</f>
        <v>21000</v>
      </c>
    </row>
    <row r="205" spans="1:16" ht="27.75" customHeight="1" x14ac:dyDescent="0.2">
      <c r="A205" s="108"/>
      <c r="B205" s="72"/>
      <c r="C205" s="84" t="s">
        <v>1535</v>
      </c>
      <c r="D205" s="75" t="s">
        <v>54</v>
      </c>
      <c r="E205" s="13">
        <v>44434</v>
      </c>
      <c r="F205" s="73" t="s">
        <v>142</v>
      </c>
      <c r="G205" s="13">
        <v>44439</v>
      </c>
      <c r="H205" s="74" t="s">
        <v>1330</v>
      </c>
      <c r="I205" s="15">
        <v>116</v>
      </c>
      <c r="J205" s="15">
        <v>20</v>
      </c>
      <c r="K205" s="15">
        <v>12</v>
      </c>
      <c r="L205" s="15">
        <v>7</v>
      </c>
      <c r="M205" s="79">
        <v>6.96</v>
      </c>
      <c r="N205" s="69">
        <v>7</v>
      </c>
      <c r="O205" s="61">
        <v>3000</v>
      </c>
      <c r="P205" s="62">
        <f>Table22452368910111213141516171819202122242345672345689101112131415[[#This Row],[PEMBULATAN]]*O205</f>
        <v>21000</v>
      </c>
    </row>
    <row r="206" spans="1:16" ht="27.75" customHeight="1" x14ac:dyDescent="0.2">
      <c r="A206" s="108"/>
      <c r="B206" s="72"/>
      <c r="C206" s="84" t="s">
        <v>1536</v>
      </c>
      <c r="D206" s="75" t="s">
        <v>54</v>
      </c>
      <c r="E206" s="13">
        <v>44434</v>
      </c>
      <c r="F206" s="73" t="s">
        <v>142</v>
      </c>
      <c r="G206" s="13">
        <v>44439</v>
      </c>
      <c r="H206" s="74" t="s">
        <v>1330</v>
      </c>
      <c r="I206" s="15">
        <v>83</v>
      </c>
      <c r="J206" s="15">
        <v>13</v>
      </c>
      <c r="K206" s="15">
        <v>13</v>
      </c>
      <c r="L206" s="15">
        <v>8</v>
      </c>
      <c r="M206" s="79">
        <v>3.5067499999999998</v>
      </c>
      <c r="N206" s="69">
        <v>8</v>
      </c>
      <c r="O206" s="61">
        <v>3000</v>
      </c>
      <c r="P206" s="62">
        <f>Table22452368910111213141516171819202122242345672345689101112131415[[#This Row],[PEMBULATAN]]*O206</f>
        <v>24000</v>
      </c>
    </row>
    <row r="207" spans="1:16" ht="27.75" customHeight="1" x14ac:dyDescent="0.2">
      <c r="A207" s="108"/>
      <c r="B207" s="72"/>
      <c r="C207" s="84" t="s">
        <v>1537</v>
      </c>
      <c r="D207" s="75" t="s">
        <v>54</v>
      </c>
      <c r="E207" s="13">
        <v>44434</v>
      </c>
      <c r="F207" s="73" t="s">
        <v>142</v>
      </c>
      <c r="G207" s="13">
        <v>44439</v>
      </c>
      <c r="H207" s="74" t="s">
        <v>1330</v>
      </c>
      <c r="I207" s="15">
        <v>200</v>
      </c>
      <c r="J207" s="15">
        <v>10</v>
      </c>
      <c r="K207" s="15">
        <v>10</v>
      </c>
      <c r="L207" s="15">
        <v>8</v>
      </c>
      <c r="M207" s="79">
        <v>5</v>
      </c>
      <c r="N207" s="69">
        <v>8</v>
      </c>
      <c r="O207" s="61">
        <v>3000</v>
      </c>
      <c r="P207" s="62">
        <f>Table22452368910111213141516171819202122242345672345689101112131415[[#This Row],[PEMBULATAN]]*O207</f>
        <v>24000</v>
      </c>
    </row>
    <row r="208" spans="1:16" ht="27.75" customHeight="1" x14ac:dyDescent="0.2">
      <c r="A208" s="108"/>
      <c r="B208" s="72"/>
      <c r="C208" s="84" t="s">
        <v>1538</v>
      </c>
      <c r="D208" s="75" t="s">
        <v>54</v>
      </c>
      <c r="E208" s="13">
        <v>44434</v>
      </c>
      <c r="F208" s="73" t="s">
        <v>142</v>
      </c>
      <c r="G208" s="13">
        <v>44439</v>
      </c>
      <c r="H208" s="74" t="s">
        <v>1330</v>
      </c>
      <c r="I208" s="15">
        <v>143</v>
      </c>
      <c r="J208" s="15">
        <v>34</v>
      </c>
      <c r="K208" s="15">
        <v>34</v>
      </c>
      <c r="L208" s="15">
        <v>12</v>
      </c>
      <c r="M208" s="79">
        <v>41.326999999999998</v>
      </c>
      <c r="N208" s="69">
        <v>41</v>
      </c>
      <c r="O208" s="61">
        <v>3000</v>
      </c>
      <c r="P208" s="62">
        <f>Table22452368910111213141516171819202122242345672345689101112131415[[#This Row],[PEMBULATAN]]*O208</f>
        <v>123000</v>
      </c>
    </row>
    <row r="209" spans="1:16" ht="27.75" customHeight="1" x14ac:dyDescent="0.2">
      <c r="A209" s="108"/>
      <c r="B209" s="72"/>
      <c r="C209" s="84" t="s">
        <v>1539</v>
      </c>
      <c r="D209" s="75" t="s">
        <v>54</v>
      </c>
      <c r="E209" s="13">
        <v>44434</v>
      </c>
      <c r="F209" s="73" t="s">
        <v>142</v>
      </c>
      <c r="G209" s="13">
        <v>44439</v>
      </c>
      <c r="H209" s="74" t="s">
        <v>1330</v>
      </c>
      <c r="I209" s="15">
        <v>40</v>
      </c>
      <c r="J209" s="15">
        <v>32</v>
      </c>
      <c r="K209" s="15">
        <v>38</v>
      </c>
      <c r="L209" s="15">
        <v>13</v>
      </c>
      <c r="M209" s="79">
        <v>12.16</v>
      </c>
      <c r="N209" s="69">
        <v>13</v>
      </c>
      <c r="O209" s="61">
        <v>3000</v>
      </c>
      <c r="P209" s="62">
        <f>Table22452368910111213141516171819202122242345672345689101112131415[[#This Row],[PEMBULATAN]]*O209</f>
        <v>39000</v>
      </c>
    </row>
    <row r="210" spans="1:16" ht="27.75" customHeight="1" x14ac:dyDescent="0.2">
      <c r="A210" s="108"/>
      <c r="B210" s="72"/>
      <c r="C210" s="84" t="s">
        <v>1540</v>
      </c>
      <c r="D210" s="75" t="s">
        <v>54</v>
      </c>
      <c r="E210" s="13">
        <v>44434</v>
      </c>
      <c r="F210" s="73" t="s">
        <v>142</v>
      </c>
      <c r="G210" s="13">
        <v>44439</v>
      </c>
      <c r="H210" s="74" t="s">
        <v>1330</v>
      </c>
      <c r="I210" s="15">
        <v>148</v>
      </c>
      <c r="J210" s="15">
        <v>14</v>
      </c>
      <c r="K210" s="15">
        <v>6</v>
      </c>
      <c r="L210" s="15">
        <v>26</v>
      </c>
      <c r="M210" s="79">
        <v>3.1080000000000001</v>
      </c>
      <c r="N210" s="69">
        <v>26</v>
      </c>
      <c r="O210" s="61">
        <v>3000</v>
      </c>
      <c r="P210" s="62">
        <f>Table22452368910111213141516171819202122242345672345689101112131415[[#This Row],[PEMBULATAN]]*O210</f>
        <v>78000</v>
      </c>
    </row>
    <row r="211" spans="1:16" ht="27.75" customHeight="1" x14ac:dyDescent="0.2">
      <c r="A211" s="108"/>
      <c r="B211" s="72"/>
      <c r="C211" s="84" t="s">
        <v>1541</v>
      </c>
      <c r="D211" s="75" t="s">
        <v>54</v>
      </c>
      <c r="E211" s="13">
        <v>44434</v>
      </c>
      <c r="F211" s="73" t="s">
        <v>142</v>
      </c>
      <c r="G211" s="13">
        <v>44439</v>
      </c>
      <c r="H211" s="74" t="s">
        <v>1330</v>
      </c>
      <c r="I211" s="15">
        <v>58</v>
      </c>
      <c r="J211" s="15">
        <v>32</v>
      </c>
      <c r="K211" s="15">
        <v>25</v>
      </c>
      <c r="L211" s="15">
        <v>26</v>
      </c>
      <c r="M211" s="79">
        <v>11.6</v>
      </c>
      <c r="N211" s="69">
        <v>26</v>
      </c>
      <c r="O211" s="61">
        <v>3000</v>
      </c>
      <c r="P211" s="62">
        <f>Table22452368910111213141516171819202122242345672345689101112131415[[#This Row],[PEMBULATAN]]*O211</f>
        <v>78000</v>
      </c>
    </row>
    <row r="212" spans="1:16" ht="27.75" customHeight="1" x14ac:dyDescent="0.2">
      <c r="A212" s="108"/>
      <c r="B212" s="72"/>
      <c r="C212" s="84" t="s">
        <v>1542</v>
      </c>
      <c r="D212" s="75" t="s">
        <v>54</v>
      </c>
      <c r="E212" s="13">
        <v>44434</v>
      </c>
      <c r="F212" s="73" t="s">
        <v>142</v>
      </c>
      <c r="G212" s="13">
        <v>44439</v>
      </c>
      <c r="H212" s="74" t="s">
        <v>1330</v>
      </c>
      <c r="I212" s="15">
        <v>36</v>
      </c>
      <c r="J212" s="15">
        <v>42</v>
      </c>
      <c r="K212" s="15">
        <v>54</v>
      </c>
      <c r="L212" s="15">
        <v>18</v>
      </c>
      <c r="M212" s="79">
        <v>20.411999999999999</v>
      </c>
      <c r="N212" s="69">
        <v>20</v>
      </c>
      <c r="O212" s="61">
        <v>3000</v>
      </c>
      <c r="P212" s="62">
        <f>Table22452368910111213141516171819202122242345672345689101112131415[[#This Row],[PEMBULATAN]]*O212</f>
        <v>60000</v>
      </c>
    </row>
    <row r="213" spans="1:16" ht="27.75" customHeight="1" x14ac:dyDescent="0.2">
      <c r="A213" s="108"/>
      <c r="B213" s="72"/>
      <c r="C213" s="84" t="s">
        <v>1543</v>
      </c>
      <c r="D213" s="75" t="s">
        <v>54</v>
      </c>
      <c r="E213" s="13">
        <v>44434</v>
      </c>
      <c r="F213" s="73" t="s">
        <v>142</v>
      </c>
      <c r="G213" s="13">
        <v>44439</v>
      </c>
      <c r="H213" s="74" t="s">
        <v>1330</v>
      </c>
      <c r="I213" s="15">
        <v>62</v>
      </c>
      <c r="J213" s="15">
        <v>55</v>
      </c>
      <c r="K213" s="15">
        <v>15</v>
      </c>
      <c r="L213" s="15">
        <v>2</v>
      </c>
      <c r="M213" s="79">
        <v>12.7875</v>
      </c>
      <c r="N213" s="69">
        <v>13</v>
      </c>
      <c r="O213" s="61">
        <v>3000</v>
      </c>
      <c r="P213" s="62">
        <f>Table22452368910111213141516171819202122242345672345689101112131415[[#This Row],[PEMBULATAN]]*O213</f>
        <v>39000</v>
      </c>
    </row>
    <row r="214" spans="1:16" ht="27.75" customHeight="1" x14ac:dyDescent="0.2">
      <c r="A214" s="108"/>
      <c r="B214" s="72"/>
      <c r="C214" s="84" t="s">
        <v>1544</v>
      </c>
      <c r="D214" s="75" t="s">
        <v>54</v>
      </c>
      <c r="E214" s="13">
        <v>44434</v>
      </c>
      <c r="F214" s="73" t="s">
        <v>142</v>
      </c>
      <c r="G214" s="13">
        <v>44439</v>
      </c>
      <c r="H214" s="74" t="s">
        <v>1330</v>
      </c>
      <c r="I214" s="15">
        <v>68</v>
      </c>
      <c r="J214" s="15">
        <v>58</v>
      </c>
      <c r="K214" s="15">
        <v>25</v>
      </c>
      <c r="L214" s="15">
        <v>27</v>
      </c>
      <c r="M214" s="79">
        <v>24.65</v>
      </c>
      <c r="N214" s="69">
        <v>27</v>
      </c>
      <c r="O214" s="61">
        <v>3000</v>
      </c>
      <c r="P214" s="62">
        <f>Table22452368910111213141516171819202122242345672345689101112131415[[#This Row],[PEMBULATAN]]*O214</f>
        <v>81000</v>
      </c>
    </row>
    <row r="215" spans="1:16" ht="27.75" customHeight="1" x14ac:dyDescent="0.2">
      <c r="A215" s="108"/>
      <c r="B215" s="72"/>
      <c r="C215" s="84" t="s">
        <v>1545</v>
      </c>
      <c r="D215" s="75" t="s">
        <v>54</v>
      </c>
      <c r="E215" s="13">
        <v>44434</v>
      </c>
      <c r="F215" s="73" t="s">
        <v>142</v>
      </c>
      <c r="G215" s="13">
        <v>44439</v>
      </c>
      <c r="H215" s="74" t="s">
        <v>1330</v>
      </c>
      <c r="I215" s="15">
        <v>35</v>
      </c>
      <c r="J215" s="15">
        <v>35</v>
      </c>
      <c r="K215" s="15">
        <v>5</v>
      </c>
      <c r="L215" s="15">
        <v>21</v>
      </c>
      <c r="M215" s="79">
        <v>1.53125</v>
      </c>
      <c r="N215" s="69">
        <v>21</v>
      </c>
      <c r="O215" s="61">
        <v>3000</v>
      </c>
      <c r="P215" s="62">
        <f>Table22452368910111213141516171819202122242345672345689101112131415[[#This Row],[PEMBULATAN]]*O215</f>
        <v>63000</v>
      </c>
    </row>
    <row r="216" spans="1:16" ht="27.75" customHeight="1" x14ac:dyDescent="0.2">
      <c r="A216" s="108"/>
      <c r="B216" s="72"/>
      <c r="C216" s="84" t="s">
        <v>1546</v>
      </c>
      <c r="D216" s="75" t="s">
        <v>54</v>
      </c>
      <c r="E216" s="13">
        <v>44434</v>
      </c>
      <c r="F216" s="73" t="s">
        <v>142</v>
      </c>
      <c r="G216" s="13">
        <v>44439</v>
      </c>
      <c r="H216" s="74" t="s">
        <v>1330</v>
      </c>
      <c r="I216" s="15">
        <v>50</v>
      </c>
      <c r="J216" s="15">
        <v>54</v>
      </c>
      <c r="K216" s="15">
        <v>25</v>
      </c>
      <c r="L216" s="15">
        <v>13</v>
      </c>
      <c r="M216" s="79">
        <v>16.875</v>
      </c>
      <c r="N216" s="69">
        <v>17</v>
      </c>
      <c r="O216" s="61">
        <v>3000</v>
      </c>
      <c r="P216" s="62">
        <f>Table22452368910111213141516171819202122242345672345689101112131415[[#This Row],[PEMBULATAN]]*O216</f>
        <v>51000</v>
      </c>
    </row>
    <row r="217" spans="1:16" ht="27.75" customHeight="1" x14ac:dyDescent="0.2">
      <c r="A217" s="108"/>
      <c r="B217" s="72"/>
      <c r="C217" s="84" t="s">
        <v>1547</v>
      </c>
      <c r="D217" s="75" t="s">
        <v>54</v>
      </c>
      <c r="E217" s="13">
        <v>44434</v>
      </c>
      <c r="F217" s="73" t="s">
        <v>142</v>
      </c>
      <c r="G217" s="13">
        <v>44439</v>
      </c>
      <c r="H217" s="74" t="s">
        <v>1330</v>
      </c>
      <c r="I217" s="15">
        <v>120</v>
      </c>
      <c r="J217" s="15">
        <v>30</v>
      </c>
      <c r="K217" s="15">
        <v>4</v>
      </c>
      <c r="L217" s="15">
        <v>18</v>
      </c>
      <c r="M217" s="79">
        <v>3.6</v>
      </c>
      <c r="N217" s="69">
        <v>18</v>
      </c>
      <c r="O217" s="61">
        <v>3000</v>
      </c>
      <c r="P217" s="62">
        <f>Table22452368910111213141516171819202122242345672345689101112131415[[#This Row],[PEMBULATAN]]*O217</f>
        <v>54000</v>
      </c>
    </row>
    <row r="218" spans="1:16" ht="27.75" customHeight="1" x14ac:dyDescent="0.2">
      <c r="A218" s="108"/>
      <c r="B218" s="72"/>
      <c r="C218" s="84" t="s">
        <v>1548</v>
      </c>
      <c r="D218" s="75" t="s">
        <v>54</v>
      </c>
      <c r="E218" s="13">
        <v>44434</v>
      </c>
      <c r="F218" s="73" t="s">
        <v>142</v>
      </c>
      <c r="G218" s="13">
        <v>44439</v>
      </c>
      <c r="H218" s="74" t="s">
        <v>1330</v>
      </c>
      <c r="I218" s="15">
        <v>40</v>
      </c>
      <c r="J218" s="15">
        <v>40</v>
      </c>
      <c r="K218" s="15">
        <v>15</v>
      </c>
      <c r="L218" s="15">
        <v>2</v>
      </c>
      <c r="M218" s="79">
        <v>6</v>
      </c>
      <c r="N218" s="69">
        <v>6</v>
      </c>
      <c r="O218" s="61">
        <v>3000</v>
      </c>
      <c r="P218" s="62">
        <f>Table22452368910111213141516171819202122242345672345689101112131415[[#This Row],[PEMBULATAN]]*O218</f>
        <v>18000</v>
      </c>
    </row>
    <row r="219" spans="1:16" ht="27.75" customHeight="1" x14ac:dyDescent="0.2">
      <c r="A219" s="108"/>
      <c r="B219" s="72"/>
      <c r="C219" s="84" t="s">
        <v>1549</v>
      </c>
      <c r="D219" s="75" t="s">
        <v>54</v>
      </c>
      <c r="E219" s="13">
        <v>44434</v>
      </c>
      <c r="F219" s="73" t="s">
        <v>142</v>
      </c>
      <c r="G219" s="13">
        <v>44439</v>
      </c>
      <c r="H219" s="74" t="s">
        <v>1330</v>
      </c>
      <c r="I219" s="15">
        <v>92</v>
      </c>
      <c r="J219" s="15">
        <v>64</v>
      </c>
      <c r="K219" s="15">
        <v>20</v>
      </c>
      <c r="L219" s="15">
        <v>7</v>
      </c>
      <c r="M219" s="79">
        <v>29.44</v>
      </c>
      <c r="N219" s="69">
        <v>29</v>
      </c>
      <c r="O219" s="61">
        <v>3000</v>
      </c>
      <c r="P219" s="62">
        <f>Table22452368910111213141516171819202122242345672345689101112131415[[#This Row],[PEMBULATAN]]*O219</f>
        <v>87000</v>
      </c>
    </row>
    <row r="220" spans="1:16" ht="27.75" customHeight="1" x14ac:dyDescent="0.2">
      <c r="A220" s="108"/>
      <c r="B220" s="72"/>
      <c r="C220" s="84" t="s">
        <v>1550</v>
      </c>
      <c r="D220" s="75" t="s">
        <v>54</v>
      </c>
      <c r="E220" s="13">
        <v>44434</v>
      </c>
      <c r="F220" s="73" t="s">
        <v>142</v>
      </c>
      <c r="G220" s="13">
        <v>44439</v>
      </c>
      <c r="H220" s="74" t="s">
        <v>1330</v>
      </c>
      <c r="I220" s="15">
        <v>40</v>
      </c>
      <c r="J220" s="15">
        <v>35</v>
      </c>
      <c r="K220" s="15">
        <v>12</v>
      </c>
      <c r="L220" s="15">
        <v>20</v>
      </c>
      <c r="M220" s="79">
        <v>4.2</v>
      </c>
      <c r="N220" s="69">
        <v>20</v>
      </c>
      <c r="O220" s="61">
        <v>3000</v>
      </c>
      <c r="P220" s="62">
        <f>Table22452368910111213141516171819202122242345672345689101112131415[[#This Row],[PEMBULATAN]]*O220</f>
        <v>60000</v>
      </c>
    </row>
    <row r="221" spans="1:16" ht="27.75" customHeight="1" x14ac:dyDescent="0.2">
      <c r="A221" s="108"/>
      <c r="B221" s="72"/>
      <c r="C221" s="84" t="s">
        <v>1551</v>
      </c>
      <c r="D221" s="75" t="s">
        <v>54</v>
      </c>
      <c r="E221" s="13">
        <v>44434</v>
      </c>
      <c r="F221" s="73" t="s">
        <v>142</v>
      </c>
      <c r="G221" s="13">
        <v>44439</v>
      </c>
      <c r="H221" s="74" t="s">
        <v>1330</v>
      </c>
      <c r="I221" s="15">
        <v>60</v>
      </c>
      <c r="J221" s="15">
        <v>45</v>
      </c>
      <c r="K221" s="15">
        <v>24</v>
      </c>
      <c r="L221" s="15">
        <v>19</v>
      </c>
      <c r="M221" s="79">
        <v>16.2</v>
      </c>
      <c r="N221" s="69">
        <v>19</v>
      </c>
      <c r="O221" s="61">
        <v>3000</v>
      </c>
      <c r="P221" s="62">
        <f>Table22452368910111213141516171819202122242345672345689101112131415[[#This Row],[PEMBULATAN]]*O221</f>
        <v>57000</v>
      </c>
    </row>
    <row r="222" spans="1:16" ht="27.75" customHeight="1" x14ac:dyDescent="0.2">
      <c r="A222" s="108"/>
      <c r="B222" s="72"/>
      <c r="C222" s="84" t="s">
        <v>1552</v>
      </c>
      <c r="D222" s="75" t="s">
        <v>54</v>
      </c>
      <c r="E222" s="13">
        <v>44434</v>
      </c>
      <c r="F222" s="73" t="s">
        <v>142</v>
      </c>
      <c r="G222" s="13">
        <v>44439</v>
      </c>
      <c r="H222" s="74" t="s">
        <v>1330</v>
      </c>
      <c r="I222" s="15">
        <v>56</v>
      </c>
      <c r="J222" s="15">
        <v>38</v>
      </c>
      <c r="K222" s="15">
        <v>18</v>
      </c>
      <c r="L222" s="15">
        <v>17</v>
      </c>
      <c r="M222" s="79">
        <v>9.5760000000000005</v>
      </c>
      <c r="N222" s="69">
        <v>17</v>
      </c>
      <c r="O222" s="61">
        <v>3000</v>
      </c>
      <c r="P222" s="62">
        <f>Table22452368910111213141516171819202122242345672345689101112131415[[#This Row],[PEMBULATAN]]*O222</f>
        <v>51000</v>
      </c>
    </row>
    <row r="223" spans="1:16" ht="27.75" customHeight="1" x14ac:dyDescent="0.2">
      <c r="A223" s="108"/>
      <c r="B223" s="72"/>
      <c r="C223" s="84" t="s">
        <v>1553</v>
      </c>
      <c r="D223" s="75" t="s">
        <v>54</v>
      </c>
      <c r="E223" s="13">
        <v>44434</v>
      </c>
      <c r="F223" s="73" t="s">
        <v>142</v>
      </c>
      <c r="G223" s="13">
        <v>44439</v>
      </c>
      <c r="H223" s="74" t="s">
        <v>1330</v>
      </c>
      <c r="I223" s="15">
        <v>40</v>
      </c>
      <c r="J223" s="15">
        <v>40</v>
      </c>
      <c r="K223" s="15">
        <v>5</v>
      </c>
      <c r="L223" s="15">
        <v>22</v>
      </c>
      <c r="M223" s="79">
        <v>2</v>
      </c>
      <c r="N223" s="69">
        <v>22</v>
      </c>
      <c r="O223" s="61">
        <v>3000</v>
      </c>
      <c r="P223" s="62">
        <f>Table22452368910111213141516171819202122242345672345689101112131415[[#This Row],[PEMBULATAN]]*O223</f>
        <v>66000</v>
      </c>
    </row>
    <row r="224" spans="1:16" ht="27.75" customHeight="1" x14ac:dyDescent="0.2">
      <c r="A224" s="108"/>
      <c r="B224" s="72"/>
      <c r="C224" s="84" t="s">
        <v>1554</v>
      </c>
      <c r="D224" s="75" t="s">
        <v>54</v>
      </c>
      <c r="E224" s="13">
        <v>44434</v>
      </c>
      <c r="F224" s="73" t="s">
        <v>142</v>
      </c>
      <c r="G224" s="13">
        <v>44439</v>
      </c>
      <c r="H224" s="74" t="s">
        <v>1330</v>
      </c>
      <c r="I224" s="15">
        <v>110</v>
      </c>
      <c r="J224" s="15">
        <v>60</v>
      </c>
      <c r="K224" s="15">
        <v>30</v>
      </c>
      <c r="L224" s="15">
        <v>9</v>
      </c>
      <c r="M224" s="79">
        <v>49.5</v>
      </c>
      <c r="N224" s="69">
        <v>50</v>
      </c>
      <c r="O224" s="61">
        <v>3000</v>
      </c>
      <c r="P224" s="62">
        <f>Table22452368910111213141516171819202122242345672345689101112131415[[#This Row],[PEMBULATAN]]*O224</f>
        <v>150000</v>
      </c>
    </row>
    <row r="225" spans="1:16" ht="27.75" customHeight="1" x14ac:dyDescent="0.2">
      <c r="A225" s="108"/>
      <c r="B225" s="72"/>
      <c r="C225" s="84" t="s">
        <v>1555</v>
      </c>
      <c r="D225" s="75" t="s">
        <v>54</v>
      </c>
      <c r="E225" s="13">
        <v>44434</v>
      </c>
      <c r="F225" s="73" t="s">
        <v>142</v>
      </c>
      <c r="G225" s="13">
        <v>44439</v>
      </c>
      <c r="H225" s="74" t="s">
        <v>1330</v>
      </c>
      <c r="I225" s="15">
        <v>100</v>
      </c>
      <c r="J225" s="15">
        <v>50</v>
      </c>
      <c r="K225" s="15">
        <v>28</v>
      </c>
      <c r="L225" s="15">
        <v>15</v>
      </c>
      <c r="M225" s="79">
        <v>35</v>
      </c>
      <c r="N225" s="69">
        <v>35</v>
      </c>
      <c r="O225" s="61">
        <v>3000</v>
      </c>
      <c r="P225" s="62">
        <f>Table22452368910111213141516171819202122242345672345689101112131415[[#This Row],[PEMBULATAN]]*O225</f>
        <v>105000</v>
      </c>
    </row>
    <row r="226" spans="1:16" ht="27.75" customHeight="1" x14ac:dyDescent="0.2">
      <c r="A226" s="108"/>
      <c r="B226" s="72"/>
      <c r="C226" s="84" t="s">
        <v>1556</v>
      </c>
      <c r="D226" s="75" t="s">
        <v>54</v>
      </c>
      <c r="E226" s="13">
        <v>44434</v>
      </c>
      <c r="F226" s="73" t="s">
        <v>142</v>
      </c>
      <c r="G226" s="13">
        <v>44439</v>
      </c>
      <c r="H226" s="74" t="s">
        <v>1330</v>
      </c>
      <c r="I226" s="15">
        <v>60</v>
      </c>
      <c r="J226" s="15">
        <v>49</v>
      </c>
      <c r="K226" s="15">
        <v>20</v>
      </c>
      <c r="L226" s="15">
        <v>17</v>
      </c>
      <c r="M226" s="79">
        <v>14.7</v>
      </c>
      <c r="N226" s="69">
        <v>17</v>
      </c>
      <c r="O226" s="61">
        <v>3000</v>
      </c>
      <c r="P226" s="62">
        <f>Table22452368910111213141516171819202122242345672345689101112131415[[#This Row],[PEMBULATAN]]*O226</f>
        <v>51000</v>
      </c>
    </row>
    <row r="227" spans="1:16" ht="27.75" customHeight="1" x14ac:dyDescent="0.2">
      <c r="A227" s="108"/>
      <c r="B227" s="72"/>
      <c r="C227" s="84" t="s">
        <v>1557</v>
      </c>
      <c r="D227" s="75" t="s">
        <v>54</v>
      </c>
      <c r="E227" s="13">
        <v>44434</v>
      </c>
      <c r="F227" s="73" t="s">
        <v>142</v>
      </c>
      <c r="G227" s="13">
        <v>44439</v>
      </c>
      <c r="H227" s="74" t="s">
        <v>1330</v>
      </c>
      <c r="I227" s="15">
        <v>40</v>
      </c>
      <c r="J227" s="15">
        <v>35</v>
      </c>
      <c r="K227" s="15">
        <v>15</v>
      </c>
      <c r="L227" s="15">
        <v>7</v>
      </c>
      <c r="M227" s="79">
        <v>5.25</v>
      </c>
      <c r="N227" s="69">
        <v>7</v>
      </c>
      <c r="O227" s="61">
        <v>3000</v>
      </c>
      <c r="P227" s="62">
        <f>Table22452368910111213141516171819202122242345672345689101112131415[[#This Row],[PEMBULATAN]]*O227</f>
        <v>21000</v>
      </c>
    </row>
    <row r="228" spans="1:16" ht="27.75" customHeight="1" x14ac:dyDescent="0.2">
      <c r="A228" s="108"/>
      <c r="B228" s="72"/>
      <c r="C228" s="84" t="s">
        <v>1558</v>
      </c>
      <c r="D228" s="75" t="s">
        <v>54</v>
      </c>
      <c r="E228" s="13">
        <v>44434</v>
      </c>
      <c r="F228" s="73" t="s">
        <v>142</v>
      </c>
      <c r="G228" s="13">
        <v>44439</v>
      </c>
      <c r="H228" s="74" t="s">
        <v>1330</v>
      </c>
      <c r="I228" s="15">
        <v>90</v>
      </c>
      <c r="J228" s="15">
        <v>50</v>
      </c>
      <c r="K228" s="15">
        <v>25</v>
      </c>
      <c r="L228" s="15">
        <v>14</v>
      </c>
      <c r="M228" s="79">
        <v>28.125</v>
      </c>
      <c r="N228" s="69">
        <v>28</v>
      </c>
      <c r="O228" s="61">
        <v>3000</v>
      </c>
      <c r="P228" s="62">
        <f>Table22452368910111213141516171819202122242345672345689101112131415[[#This Row],[PEMBULATAN]]*O228</f>
        <v>84000</v>
      </c>
    </row>
    <row r="229" spans="1:16" ht="27.75" customHeight="1" x14ac:dyDescent="0.2">
      <c r="A229" s="108"/>
      <c r="B229" s="72"/>
      <c r="C229" s="84" t="s">
        <v>1559</v>
      </c>
      <c r="D229" s="75" t="s">
        <v>54</v>
      </c>
      <c r="E229" s="13">
        <v>44434</v>
      </c>
      <c r="F229" s="73" t="s">
        <v>142</v>
      </c>
      <c r="G229" s="13">
        <v>44439</v>
      </c>
      <c r="H229" s="74" t="s">
        <v>1330</v>
      </c>
      <c r="I229" s="15">
        <v>93</v>
      </c>
      <c r="J229" s="15">
        <v>50</v>
      </c>
      <c r="K229" s="15">
        <v>30</v>
      </c>
      <c r="L229" s="15">
        <v>15</v>
      </c>
      <c r="M229" s="79">
        <v>34.875</v>
      </c>
      <c r="N229" s="69">
        <v>35</v>
      </c>
      <c r="O229" s="61">
        <v>3000</v>
      </c>
      <c r="P229" s="62">
        <f>Table22452368910111213141516171819202122242345672345689101112131415[[#This Row],[PEMBULATAN]]*O229</f>
        <v>105000</v>
      </c>
    </row>
    <row r="230" spans="1:16" ht="27.75" customHeight="1" x14ac:dyDescent="0.2">
      <c r="A230" s="108"/>
      <c r="B230" s="72"/>
      <c r="C230" s="84" t="s">
        <v>1560</v>
      </c>
      <c r="D230" s="75" t="s">
        <v>54</v>
      </c>
      <c r="E230" s="13">
        <v>44434</v>
      </c>
      <c r="F230" s="73" t="s">
        <v>142</v>
      </c>
      <c r="G230" s="13">
        <v>44439</v>
      </c>
      <c r="H230" s="74" t="s">
        <v>1330</v>
      </c>
      <c r="I230" s="15">
        <v>90</v>
      </c>
      <c r="J230" s="15">
        <v>52</v>
      </c>
      <c r="K230" s="15">
        <v>34</v>
      </c>
      <c r="L230" s="15">
        <v>12</v>
      </c>
      <c r="M230" s="79">
        <v>39.78</v>
      </c>
      <c r="N230" s="69">
        <v>40</v>
      </c>
      <c r="O230" s="61">
        <v>3000</v>
      </c>
      <c r="P230" s="62">
        <f>Table22452368910111213141516171819202122242345672345689101112131415[[#This Row],[PEMBULATAN]]*O230</f>
        <v>120000</v>
      </c>
    </row>
    <row r="231" spans="1:16" ht="27.75" customHeight="1" x14ac:dyDescent="0.2">
      <c r="A231" s="108"/>
      <c r="B231" s="72"/>
      <c r="C231" s="84" t="s">
        <v>1561</v>
      </c>
      <c r="D231" s="75" t="s">
        <v>54</v>
      </c>
      <c r="E231" s="13">
        <v>44434</v>
      </c>
      <c r="F231" s="73" t="s">
        <v>142</v>
      </c>
      <c r="G231" s="13">
        <v>44439</v>
      </c>
      <c r="H231" s="74" t="s">
        <v>1330</v>
      </c>
      <c r="I231" s="15">
        <v>39</v>
      </c>
      <c r="J231" s="15">
        <v>42</v>
      </c>
      <c r="K231" s="15">
        <v>26</v>
      </c>
      <c r="L231" s="15">
        <v>11</v>
      </c>
      <c r="M231" s="79">
        <v>10.647</v>
      </c>
      <c r="N231" s="69">
        <v>11</v>
      </c>
      <c r="O231" s="61">
        <v>3000</v>
      </c>
      <c r="P231" s="62">
        <f>Table22452368910111213141516171819202122242345672345689101112131415[[#This Row],[PEMBULATAN]]*O231</f>
        <v>33000</v>
      </c>
    </row>
    <row r="232" spans="1:16" ht="27.75" customHeight="1" x14ac:dyDescent="0.2">
      <c r="A232" s="108"/>
      <c r="B232" s="72"/>
      <c r="C232" s="84" t="s">
        <v>1562</v>
      </c>
      <c r="D232" s="75" t="s">
        <v>54</v>
      </c>
      <c r="E232" s="13">
        <v>44434</v>
      </c>
      <c r="F232" s="73" t="s">
        <v>142</v>
      </c>
      <c r="G232" s="13">
        <v>44439</v>
      </c>
      <c r="H232" s="74" t="s">
        <v>1330</v>
      </c>
      <c r="I232" s="15">
        <v>60</v>
      </c>
      <c r="J232" s="15">
        <v>40</v>
      </c>
      <c r="K232" s="15">
        <v>25</v>
      </c>
      <c r="L232" s="15">
        <v>11</v>
      </c>
      <c r="M232" s="79">
        <v>15</v>
      </c>
      <c r="N232" s="69">
        <v>15</v>
      </c>
      <c r="O232" s="61">
        <v>3000</v>
      </c>
      <c r="P232" s="62">
        <f>Table22452368910111213141516171819202122242345672345689101112131415[[#This Row],[PEMBULATAN]]*O232</f>
        <v>45000</v>
      </c>
    </row>
    <row r="233" spans="1:16" ht="27.75" customHeight="1" x14ac:dyDescent="0.2">
      <c r="A233" s="108"/>
      <c r="B233" s="72"/>
      <c r="C233" s="84" t="s">
        <v>1563</v>
      </c>
      <c r="D233" s="75" t="s">
        <v>54</v>
      </c>
      <c r="E233" s="13">
        <v>44434</v>
      </c>
      <c r="F233" s="73" t="s">
        <v>142</v>
      </c>
      <c r="G233" s="13">
        <v>44439</v>
      </c>
      <c r="H233" s="74" t="s">
        <v>1330</v>
      </c>
      <c r="I233" s="15">
        <v>30</v>
      </c>
      <c r="J233" s="15">
        <v>26</v>
      </c>
      <c r="K233" s="15">
        <v>10</v>
      </c>
      <c r="L233" s="15">
        <v>15</v>
      </c>
      <c r="M233" s="79">
        <v>1.95</v>
      </c>
      <c r="N233" s="69">
        <v>15</v>
      </c>
      <c r="O233" s="61">
        <v>3000</v>
      </c>
      <c r="P233" s="62">
        <f>Table22452368910111213141516171819202122242345672345689101112131415[[#This Row],[PEMBULATAN]]*O233</f>
        <v>45000</v>
      </c>
    </row>
    <row r="234" spans="1:16" ht="27.75" customHeight="1" x14ac:dyDescent="0.2">
      <c r="A234" s="108"/>
      <c r="B234" s="72"/>
      <c r="C234" s="84" t="s">
        <v>1564</v>
      </c>
      <c r="D234" s="75" t="s">
        <v>54</v>
      </c>
      <c r="E234" s="13">
        <v>44434</v>
      </c>
      <c r="F234" s="73" t="s">
        <v>142</v>
      </c>
      <c r="G234" s="13">
        <v>44439</v>
      </c>
      <c r="H234" s="74" t="s">
        <v>1330</v>
      </c>
      <c r="I234" s="15">
        <v>66</v>
      </c>
      <c r="J234" s="15">
        <v>12</v>
      </c>
      <c r="K234" s="15">
        <v>12</v>
      </c>
      <c r="L234" s="15">
        <v>13</v>
      </c>
      <c r="M234" s="79">
        <v>2.3759999999999999</v>
      </c>
      <c r="N234" s="69">
        <v>13</v>
      </c>
      <c r="O234" s="61">
        <v>3000</v>
      </c>
      <c r="P234" s="62">
        <f>Table22452368910111213141516171819202122242345672345689101112131415[[#This Row],[PEMBULATAN]]*O234</f>
        <v>39000</v>
      </c>
    </row>
    <row r="235" spans="1:16" ht="27.75" customHeight="1" x14ac:dyDescent="0.2">
      <c r="A235" s="108"/>
      <c r="B235" s="72"/>
      <c r="C235" s="84" t="s">
        <v>1565</v>
      </c>
      <c r="D235" s="75" t="s">
        <v>54</v>
      </c>
      <c r="E235" s="13">
        <v>44434</v>
      </c>
      <c r="F235" s="73" t="s">
        <v>142</v>
      </c>
      <c r="G235" s="13">
        <v>44439</v>
      </c>
      <c r="H235" s="74" t="s">
        <v>1330</v>
      </c>
      <c r="I235" s="15">
        <v>80</v>
      </c>
      <c r="J235" s="15">
        <v>55</v>
      </c>
      <c r="K235" s="15">
        <v>25</v>
      </c>
      <c r="L235" s="15">
        <v>15</v>
      </c>
      <c r="M235" s="79">
        <v>27.5</v>
      </c>
      <c r="N235" s="69">
        <v>28</v>
      </c>
      <c r="O235" s="61">
        <v>3000</v>
      </c>
      <c r="P235" s="62">
        <f>Table22452368910111213141516171819202122242345672345689101112131415[[#This Row],[PEMBULATAN]]*O235</f>
        <v>84000</v>
      </c>
    </row>
    <row r="236" spans="1:16" ht="27.75" customHeight="1" x14ac:dyDescent="0.2">
      <c r="A236" s="108"/>
      <c r="B236" s="72"/>
      <c r="C236" s="84" t="s">
        <v>1566</v>
      </c>
      <c r="D236" s="75" t="s">
        <v>54</v>
      </c>
      <c r="E236" s="13">
        <v>44434</v>
      </c>
      <c r="F236" s="73" t="s">
        <v>142</v>
      </c>
      <c r="G236" s="13">
        <v>44439</v>
      </c>
      <c r="H236" s="74" t="s">
        <v>1330</v>
      </c>
      <c r="I236" s="15">
        <v>59</v>
      </c>
      <c r="J236" s="15">
        <v>40</v>
      </c>
      <c r="K236" s="15">
        <v>85</v>
      </c>
      <c r="L236" s="15">
        <v>18</v>
      </c>
      <c r="M236" s="79">
        <v>50.15</v>
      </c>
      <c r="N236" s="69">
        <v>50</v>
      </c>
      <c r="O236" s="61">
        <v>3000</v>
      </c>
      <c r="P236" s="62">
        <f>Table22452368910111213141516171819202122242345672345689101112131415[[#This Row],[PEMBULATAN]]*O236</f>
        <v>150000</v>
      </c>
    </row>
    <row r="237" spans="1:16" ht="27.75" customHeight="1" x14ac:dyDescent="0.2">
      <c r="A237" s="108"/>
      <c r="B237" s="72"/>
      <c r="C237" s="84" t="s">
        <v>1567</v>
      </c>
      <c r="D237" s="75" t="s">
        <v>54</v>
      </c>
      <c r="E237" s="13">
        <v>44434</v>
      </c>
      <c r="F237" s="73" t="s">
        <v>142</v>
      </c>
      <c r="G237" s="13">
        <v>44439</v>
      </c>
      <c r="H237" s="74" t="s">
        <v>1330</v>
      </c>
      <c r="I237" s="15">
        <v>89</v>
      </c>
      <c r="J237" s="15">
        <v>60</v>
      </c>
      <c r="K237" s="15">
        <v>23</v>
      </c>
      <c r="L237" s="15">
        <v>15</v>
      </c>
      <c r="M237" s="79">
        <v>30.704999999999998</v>
      </c>
      <c r="N237" s="69">
        <v>31</v>
      </c>
      <c r="O237" s="61">
        <v>3000</v>
      </c>
      <c r="P237" s="62">
        <f>Table22452368910111213141516171819202122242345672345689101112131415[[#This Row],[PEMBULATAN]]*O237</f>
        <v>93000</v>
      </c>
    </row>
    <row r="238" spans="1:16" ht="27.75" customHeight="1" x14ac:dyDescent="0.2">
      <c r="A238" s="108"/>
      <c r="B238" s="72"/>
      <c r="C238" s="84" t="s">
        <v>1568</v>
      </c>
      <c r="D238" s="75" t="s">
        <v>54</v>
      </c>
      <c r="E238" s="13">
        <v>44434</v>
      </c>
      <c r="F238" s="73" t="s">
        <v>142</v>
      </c>
      <c r="G238" s="13">
        <v>44439</v>
      </c>
      <c r="H238" s="74" t="s">
        <v>1330</v>
      </c>
      <c r="I238" s="15">
        <v>90</v>
      </c>
      <c r="J238" s="15">
        <v>50</v>
      </c>
      <c r="K238" s="15">
        <v>25</v>
      </c>
      <c r="L238" s="15">
        <v>9</v>
      </c>
      <c r="M238" s="79">
        <v>28.125</v>
      </c>
      <c r="N238" s="69">
        <v>28</v>
      </c>
      <c r="O238" s="61">
        <v>3000</v>
      </c>
      <c r="P238" s="62">
        <f>Table22452368910111213141516171819202122242345672345689101112131415[[#This Row],[PEMBULATAN]]*O238</f>
        <v>84000</v>
      </c>
    </row>
    <row r="239" spans="1:16" ht="27.75" customHeight="1" x14ac:dyDescent="0.2">
      <c r="A239" s="108"/>
      <c r="B239" s="72"/>
      <c r="C239" s="84" t="s">
        <v>1569</v>
      </c>
      <c r="D239" s="75" t="s">
        <v>54</v>
      </c>
      <c r="E239" s="13">
        <v>44434</v>
      </c>
      <c r="F239" s="73" t="s">
        <v>142</v>
      </c>
      <c r="G239" s="13">
        <v>44439</v>
      </c>
      <c r="H239" s="74" t="s">
        <v>1330</v>
      </c>
      <c r="I239" s="15">
        <v>60</v>
      </c>
      <c r="J239" s="15">
        <v>48</v>
      </c>
      <c r="K239" s="15">
        <v>16</v>
      </c>
      <c r="L239" s="15">
        <v>12</v>
      </c>
      <c r="M239" s="79">
        <v>11.52</v>
      </c>
      <c r="N239" s="69">
        <v>12</v>
      </c>
      <c r="O239" s="61">
        <v>3000</v>
      </c>
      <c r="P239" s="62">
        <f>Table22452368910111213141516171819202122242345672345689101112131415[[#This Row],[PEMBULATAN]]*O239</f>
        <v>36000</v>
      </c>
    </row>
    <row r="240" spans="1:16" ht="27.75" customHeight="1" x14ac:dyDescent="0.2">
      <c r="A240" s="108"/>
      <c r="B240" s="72"/>
      <c r="C240" s="84" t="s">
        <v>1570</v>
      </c>
      <c r="D240" s="75" t="s">
        <v>54</v>
      </c>
      <c r="E240" s="13">
        <v>44434</v>
      </c>
      <c r="F240" s="73" t="s">
        <v>142</v>
      </c>
      <c r="G240" s="13">
        <v>44439</v>
      </c>
      <c r="H240" s="74" t="s">
        <v>1330</v>
      </c>
      <c r="I240" s="15">
        <v>25</v>
      </c>
      <c r="J240" s="15">
        <v>23</v>
      </c>
      <c r="K240" s="15">
        <v>15</v>
      </c>
      <c r="L240" s="15">
        <v>20</v>
      </c>
      <c r="M240" s="79">
        <v>2.15625</v>
      </c>
      <c r="N240" s="69">
        <v>20</v>
      </c>
      <c r="O240" s="61">
        <v>3000</v>
      </c>
      <c r="P240" s="62">
        <f>Table22452368910111213141516171819202122242345672345689101112131415[[#This Row],[PEMBULATAN]]*O240</f>
        <v>60000</v>
      </c>
    </row>
    <row r="241" spans="1:16" ht="27.75" customHeight="1" x14ac:dyDescent="0.2">
      <c r="A241" s="108"/>
      <c r="B241" s="72"/>
      <c r="C241" s="84" t="s">
        <v>1571</v>
      </c>
      <c r="D241" s="75" t="s">
        <v>54</v>
      </c>
      <c r="E241" s="13">
        <v>44434</v>
      </c>
      <c r="F241" s="73" t="s">
        <v>142</v>
      </c>
      <c r="G241" s="13">
        <v>44439</v>
      </c>
      <c r="H241" s="74" t="s">
        <v>1330</v>
      </c>
      <c r="I241" s="15">
        <v>50</v>
      </c>
      <c r="J241" s="15">
        <v>35</v>
      </c>
      <c r="K241" s="15">
        <v>25</v>
      </c>
      <c r="L241" s="15">
        <v>12</v>
      </c>
      <c r="M241" s="79">
        <v>10.9375</v>
      </c>
      <c r="N241" s="69">
        <v>12</v>
      </c>
      <c r="O241" s="61">
        <v>3000</v>
      </c>
      <c r="P241" s="62">
        <f>Table22452368910111213141516171819202122242345672345689101112131415[[#This Row],[PEMBULATAN]]*O241</f>
        <v>36000</v>
      </c>
    </row>
    <row r="242" spans="1:16" ht="27.75" customHeight="1" x14ac:dyDescent="0.2">
      <c r="A242" s="108"/>
      <c r="B242" s="72"/>
      <c r="C242" s="84" t="s">
        <v>1572</v>
      </c>
      <c r="D242" s="75" t="s">
        <v>54</v>
      </c>
      <c r="E242" s="13">
        <v>44434</v>
      </c>
      <c r="F242" s="73" t="s">
        <v>142</v>
      </c>
      <c r="G242" s="13">
        <v>44439</v>
      </c>
      <c r="H242" s="74" t="s">
        <v>1330</v>
      </c>
      <c r="I242" s="15">
        <v>100</v>
      </c>
      <c r="J242" s="15">
        <v>30</v>
      </c>
      <c r="K242" s="15">
        <v>22</v>
      </c>
      <c r="L242" s="15">
        <v>9</v>
      </c>
      <c r="M242" s="79">
        <v>16.5</v>
      </c>
      <c r="N242" s="69">
        <v>17</v>
      </c>
      <c r="O242" s="61">
        <v>3000</v>
      </c>
      <c r="P242" s="62">
        <f>Table22452368910111213141516171819202122242345672345689101112131415[[#This Row],[PEMBULATAN]]*O242</f>
        <v>51000</v>
      </c>
    </row>
    <row r="243" spans="1:16" ht="27.75" customHeight="1" x14ac:dyDescent="0.2">
      <c r="A243" s="108"/>
      <c r="B243" s="72"/>
      <c r="C243" s="84" t="s">
        <v>1573</v>
      </c>
      <c r="D243" s="75" t="s">
        <v>54</v>
      </c>
      <c r="E243" s="13">
        <v>44434</v>
      </c>
      <c r="F243" s="73" t="s">
        <v>142</v>
      </c>
      <c r="G243" s="13">
        <v>44439</v>
      </c>
      <c r="H243" s="74" t="s">
        <v>1330</v>
      </c>
      <c r="I243" s="15">
        <v>40</v>
      </c>
      <c r="J243" s="15">
        <v>35</v>
      </c>
      <c r="K243" s="15">
        <v>23</v>
      </c>
      <c r="L243" s="15">
        <v>10</v>
      </c>
      <c r="M243" s="79">
        <v>8.0500000000000007</v>
      </c>
      <c r="N243" s="69">
        <v>10</v>
      </c>
      <c r="O243" s="61">
        <v>3000</v>
      </c>
      <c r="P243" s="62">
        <f>Table22452368910111213141516171819202122242345672345689101112131415[[#This Row],[PEMBULATAN]]*O243</f>
        <v>30000</v>
      </c>
    </row>
    <row r="244" spans="1:16" ht="27.75" customHeight="1" x14ac:dyDescent="0.2">
      <c r="A244" s="108"/>
      <c r="B244" s="72"/>
      <c r="C244" s="84" t="s">
        <v>1574</v>
      </c>
      <c r="D244" s="75" t="s">
        <v>54</v>
      </c>
      <c r="E244" s="13">
        <v>44434</v>
      </c>
      <c r="F244" s="73" t="s">
        <v>142</v>
      </c>
      <c r="G244" s="13">
        <v>44439</v>
      </c>
      <c r="H244" s="74" t="s">
        <v>1330</v>
      </c>
      <c r="I244" s="15">
        <v>75</v>
      </c>
      <c r="J244" s="15">
        <v>45</v>
      </c>
      <c r="K244" s="15">
        <v>20</v>
      </c>
      <c r="L244" s="15">
        <v>9</v>
      </c>
      <c r="M244" s="79">
        <v>16.875</v>
      </c>
      <c r="N244" s="69">
        <v>17</v>
      </c>
      <c r="O244" s="61">
        <v>3000</v>
      </c>
      <c r="P244" s="62">
        <f>Table22452368910111213141516171819202122242345672345689101112131415[[#This Row],[PEMBULATAN]]*O244</f>
        <v>51000</v>
      </c>
    </row>
    <row r="245" spans="1:16" ht="27.75" customHeight="1" x14ac:dyDescent="0.2">
      <c r="A245" s="108"/>
      <c r="B245" s="72"/>
      <c r="C245" s="84" t="s">
        <v>1575</v>
      </c>
      <c r="D245" s="75" t="s">
        <v>54</v>
      </c>
      <c r="E245" s="13">
        <v>44434</v>
      </c>
      <c r="F245" s="73" t="s">
        <v>142</v>
      </c>
      <c r="G245" s="13">
        <v>44439</v>
      </c>
      <c r="H245" s="74" t="s">
        <v>1330</v>
      </c>
      <c r="I245" s="15">
        <v>40</v>
      </c>
      <c r="J245" s="15">
        <v>30</v>
      </c>
      <c r="K245" s="15">
        <v>30</v>
      </c>
      <c r="L245" s="15">
        <v>12</v>
      </c>
      <c r="M245" s="79">
        <v>9</v>
      </c>
      <c r="N245" s="69">
        <v>12</v>
      </c>
      <c r="O245" s="61">
        <v>3000</v>
      </c>
      <c r="P245" s="62">
        <f>Table22452368910111213141516171819202122242345672345689101112131415[[#This Row],[PEMBULATAN]]*O245</f>
        <v>36000</v>
      </c>
    </row>
    <row r="246" spans="1:16" ht="27.75" customHeight="1" x14ac:dyDescent="0.2">
      <c r="A246" s="108"/>
      <c r="B246" s="72"/>
      <c r="C246" s="84" t="s">
        <v>1576</v>
      </c>
      <c r="D246" s="75" t="s">
        <v>54</v>
      </c>
      <c r="E246" s="13">
        <v>44434</v>
      </c>
      <c r="F246" s="73" t="s">
        <v>142</v>
      </c>
      <c r="G246" s="13">
        <v>44439</v>
      </c>
      <c r="H246" s="74" t="s">
        <v>1330</v>
      </c>
      <c r="I246" s="15">
        <v>46</v>
      </c>
      <c r="J246" s="15">
        <v>35</v>
      </c>
      <c r="K246" s="15">
        <v>25</v>
      </c>
      <c r="L246" s="15">
        <v>11</v>
      </c>
      <c r="M246" s="79">
        <v>10.0625</v>
      </c>
      <c r="N246" s="69">
        <v>11</v>
      </c>
      <c r="O246" s="61">
        <v>3000</v>
      </c>
      <c r="P246" s="62">
        <f>Table22452368910111213141516171819202122242345672345689101112131415[[#This Row],[PEMBULATAN]]*O246</f>
        <v>33000</v>
      </c>
    </row>
    <row r="247" spans="1:16" ht="27.75" customHeight="1" x14ac:dyDescent="0.2">
      <c r="A247" s="108"/>
      <c r="B247" s="72"/>
      <c r="C247" s="84" t="s">
        <v>1577</v>
      </c>
      <c r="D247" s="75" t="s">
        <v>54</v>
      </c>
      <c r="E247" s="13">
        <v>44434</v>
      </c>
      <c r="F247" s="73" t="s">
        <v>142</v>
      </c>
      <c r="G247" s="13">
        <v>44439</v>
      </c>
      <c r="H247" s="74" t="s">
        <v>1330</v>
      </c>
      <c r="I247" s="15">
        <v>95</v>
      </c>
      <c r="J247" s="15">
        <v>38</v>
      </c>
      <c r="K247" s="15">
        <v>30</v>
      </c>
      <c r="L247" s="15">
        <v>2</v>
      </c>
      <c r="M247" s="79">
        <v>27.074999999999999</v>
      </c>
      <c r="N247" s="69">
        <v>27</v>
      </c>
      <c r="O247" s="61">
        <v>3000</v>
      </c>
      <c r="P247" s="62">
        <f>Table22452368910111213141516171819202122242345672345689101112131415[[#This Row],[PEMBULATAN]]*O247</f>
        <v>81000</v>
      </c>
    </row>
    <row r="248" spans="1:16" ht="27.75" customHeight="1" x14ac:dyDescent="0.2">
      <c r="A248" s="108"/>
      <c r="B248" s="72"/>
      <c r="C248" s="84" t="s">
        <v>1578</v>
      </c>
      <c r="D248" s="75" t="s">
        <v>54</v>
      </c>
      <c r="E248" s="13">
        <v>44434</v>
      </c>
      <c r="F248" s="73" t="s">
        <v>142</v>
      </c>
      <c r="G248" s="13">
        <v>44439</v>
      </c>
      <c r="H248" s="74" t="s">
        <v>1330</v>
      </c>
      <c r="I248" s="15">
        <v>34</v>
      </c>
      <c r="J248" s="15">
        <v>34</v>
      </c>
      <c r="K248" s="15">
        <v>72</v>
      </c>
      <c r="L248" s="15">
        <v>13</v>
      </c>
      <c r="M248" s="79">
        <v>20.808</v>
      </c>
      <c r="N248" s="69">
        <v>21</v>
      </c>
      <c r="O248" s="61">
        <v>3000</v>
      </c>
      <c r="P248" s="62">
        <f>Table22452368910111213141516171819202122242345672345689101112131415[[#This Row],[PEMBULATAN]]*O248</f>
        <v>63000</v>
      </c>
    </row>
    <row r="249" spans="1:16" ht="27.75" customHeight="1" x14ac:dyDescent="0.2">
      <c r="A249" s="108"/>
      <c r="B249" s="72"/>
      <c r="C249" s="84" t="s">
        <v>1579</v>
      </c>
      <c r="D249" s="75" t="s">
        <v>54</v>
      </c>
      <c r="E249" s="13">
        <v>44434</v>
      </c>
      <c r="F249" s="73" t="s">
        <v>142</v>
      </c>
      <c r="G249" s="13">
        <v>44439</v>
      </c>
      <c r="H249" s="74" t="s">
        <v>1330</v>
      </c>
      <c r="I249" s="15">
        <v>130</v>
      </c>
      <c r="J249" s="15">
        <v>17</v>
      </c>
      <c r="K249" s="15">
        <v>20</v>
      </c>
      <c r="L249" s="15">
        <v>10</v>
      </c>
      <c r="M249" s="79">
        <v>11.05</v>
      </c>
      <c r="N249" s="69">
        <v>11</v>
      </c>
      <c r="O249" s="61">
        <v>3000</v>
      </c>
      <c r="P249" s="62">
        <f>Table22452368910111213141516171819202122242345672345689101112131415[[#This Row],[PEMBULATAN]]*O249</f>
        <v>33000</v>
      </c>
    </row>
    <row r="250" spans="1:16" ht="27.75" customHeight="1" x14ac:dyDescent="0.2">
      <c r="A250" s="108"/>
      <c r="B250" s="72"/>
      <c r="C250" s="84" t="s">
        <v>1580</v>
      </c>
      <c r="D250" s="75" t="s">
        <v>54</v>
      </c>
      <c r="E250" s="13">
        <v>44434</v>
      </c>
      <c r="F250" s="73" t="s">
        <v>142</v>
      </c>
      <c r="G250" s="13">
        <v>44439</v>
      </c>
      <c r="H250" s="74" t="s">
        <v>1330</v>
      </c>
      <c r="I250" s="15">
        <v>64</v>
      </c>
      <c r="J250" s="15">
        <v>43</v>
      </c>
      <c r="K250" s="15">
        <v>10</v>
      </c>
      <c r="L250" s="15">
        <v>21</v>
      </c>
      <c r="M250" s="79">
        <v>6.88</v>
      </c>
      <c r="N250" s="69">
        <v>21</v>
      </c>
      <c r="O250" s="61">
        <v>3000</v>
      </c>
      <c r="P250" s="62">
        <f>Table22452368910111213141516171819202122242345672345689101112131415[[#This Row],[PEMBULATAN]]*O250</f>
        <v>63000</v>
      </c>
    </row>
    <row r="251" spans="1:16" ht="27.75" customHeight="1" x14ac:dyDescent="0.2">
      <c r="A251" s="108"/>
      <c r="B251" s="72"/>
      <c r="C251" s="84" t="s">
        <v>1581</v>
      </c>
      <c r="D251" s="75" t="s">
        <v>54</v>
      </c>
      <c r="E251" s="13">
        <v>44434</v>
      </c>
      <c r="F251" s="73" t="s">
        <v>142</v>
      </c>
      <c r="G251" s="13">
        <v>44439</v>
      </c>
      <c r="H251" s="74" t="s">
        <v>1330</v>
      </c>
      <c r="I251" s="15">
        <v>60</v>
      </c>
      <c r="J251" s="15">
        <v>43</v>
      </c>
      <c r="K251" s="15">
        <v>13</v>
      </c>
      <c r="L251" s="15">
        <v>8</v>
      </c>
      <c r="M251" s="79">
        <v>8.3849999999999998</v>
      </c>
      <c r="N251" s="69">
        <v>8</v>
      </c>
      <c r="O251" s="61">
        <v>3000</v>
      </c>
      <c r="P251" s="62">
        <f>Table22452368910111213141516171819202122242345672345689101112131415[[#This Row],[PEMBULATAN]]*O251</f>
        <v>24000</v>
      </c>
    </row>
    <row r="252" spans="1:16" ht="27.75" customHeight="1" x14ac:dyDescent="0.2">
      <c r="A252" s="108"/>
      <c r="B252" s="72"/>
      <c r="C252" s="84" t="s">
        <v>1582</v>
      </c>
      <c r="D252" s="75" t="s">
        <v>54</v>
      </c>
      <c r="E252" s="13">
        <v>44434</v>
      </c>
      <c r="F252" s="73" t="s">
        <v>142</v>
      </c>
      <c r="G252" s="13">
        <v>44439</v>
      </c>
      <c r="H252" s="74" t="s">
        <v>1330</v>
      </c>
      <c r="I252" s="15">
        <v>40</v>
      </c>
      <c r="J252" s="15">
        <v>27</v>
      </c>
      <c r="K252" s="15">
        <v>30</v>
      </c>
      <c r="L252" s="15">
        <v>14</v>
      </c>
      <c r="M252" s="79">
        <v>8.1</v>
      </c>
      <c r="N252" s="69">
        <v>14</v>
      </c>
      <c r="O252" s="61">
        <v>3000</v>
      </c>
      <c r="P252" s="62">
        <f>Table22452368910111213141516171819202122242345672345689101112131415[[#This Row],[PEMBULATAN]]*O252</f>
        <v>42000</v>
      </c>
    </row>
    <row r="253" spans="1:16" ht="27.75" customHeight="1" x14ac:dyDescent="0.2">
      <c r="A253" s="108"/>
      <c r="B253" s="72"/>
      <c r="C253" s="84" t="s">
        <v>1583</v>
      </c>
      <c r="D253" s="75" t="s">
        <v>54</v>
      </c>
      <c r="E253" s="13">
        <v>44434</v>
      </c>
      <c r="F253" s="73" t="s">
        <v>142</v>
      </c>
      <c r="G253" s="13">
        <v>44439</v>
      </c>
      <c r="H253" s="74" t="s">
        <v>1330</v>
      </c>
      <c r="I253" s="15">
        <v>40</v>
      </c>
      <c r="J253" s="15">
        <v>27</v>
      </c>
      <c r="K253" s="15">
        <v>6</v>
      </c>
      <c r="L253" s="15">
        <v>17</v>
      </c>
      <c r="M253" s="79">
        <v>1.62</v>
      </c>
      <c r="N253" s="69">
        <v>17</v>
      </c>
      <c r="O253" s="61">
        <v>3000</v>
      </c>
      <c r="P253" s="62">
        <f>Table22452368910111213141516171819202122242345672345689101112131415[[#This Row],[PEMBULATAN]]*O253</f>
        <v>51000</v>
      </c>
    </row>
    <row r="254" spans="1:16" ht="27.75" customHeight="1" x14ac:dyDescent="0.2">
      <c r="A254" s="108"/>
      <c r="B254" s="72"/>
      <c r="C254" s="84" t="s">
        <v>1584</v>
      </c>
      <c r="D254" s="75" t="s">
        <v>54</v>
      </c>
      <c r="E254" s="13">
        <v>44434</v>
      </c>
      <c r="F254" s="73" t="s">
        <v>142</v>
      </c>
      <c r="G254" s="13">
        <v>44439</v>
      </c>
      <c r="H254" s="74" t="s">
        <v>1330</v>
      </c>
      <c r="I254" s="15">
        <v>104</v>
      </c>
      <c r="J254" s="15">
        <v>88</v>
      </c>
      <c r="K254" s="15">
        <v>3</v>
      </c>
      <c r="L254" s="15">
        <v>4</v>
      </c>
      <c r="M254" s="79">
        <v>6.8639999999999999</v>
      </c>
      <c r="N254" s="69">
        <v>7</v>
      </c>
      <c r="O254" s="61">
        <v>3000</v>
      </c>
      <c r="P254" s="62">
        <f>Table22452368910111213141516171819202122242345672345689101112131415[[#This Row],[PEMBULATAN]]*O254</f>
        <v>21000</v>
      </c>
    </row>
    <row r="255" spans="1:16" ht="27.75" customHeight="1" x14ac:dyDescent="0.2">
      <c r="A255" s="108"/>
      <c r="B255" s="72"/>
      <c r="C255" s="84" t="s">
        <v>1585</v>
      </c>
      <c r="D255" s="75" t="s">
        <v>54</v>
      </c>
      <c r="E255" s="13">
        <v>44434</v>
      </c>
      <c r="F255" s="73" t="s">
        <v>142</v>
      </c>
      <c r="G255" s="13">
        <v>44439</v>
      </c>
      <c r="H255" s="74" t="s">
        <v>1330</v>
      </c>
      <c r="I255" s="15">
        <v>103</v>
      </c>
      <c r="J255" s="15">
        <v>5</v>
      </c>
      <c r="K255" s="15">
        <v>5</v>
      </c>
      <c r="L255" s="15">
        <v>10</v>
      </c>
      <c r="M255" s="79">
        <v>0.64375000000000004</v>
      </c>
      <c r="N255" s="69">
        <v>10</v>
      </c>
      <c r="O255" s="61">
        <v>3000</v>
      </c>
      <c r="P255" s="62">
        <f>Table22452368910111213141516171819202122242345672345689101112131415[[#This Row],[PEMBULATAN]]*O255</f>
        <v>30000</v>
      </c>
    </row>
    <row r="256" spans="1:16" ht="27.75" customHeight="1" x14ac:dyDescent="0.2">
      <c r="A256" s="108"/>
      <c r="B256" s="72"/>
      <c r="C256" s="84" t="s">
        <v>1586</v>
      </c>
      <c r="D256" s="75" t="s">
        <v>54</v>
      </c>
      <c r="E256" s="13">
        <v>44434</v>
      </c>
      <c r="F256" s="73" t="s">
        <v>142</v>
      </c>
      <c r="G256" s="13">
        <v>44439</v>
      </c>
      <c r="H256" s="74" t="s">
        <v>1330</v>
      </c>
      <c r="I256" s="15">
        <v>93</v>
      </c>
      <c r="J256" s="15">
        <v>5</v>
      </c>
      <c r="K256" s="15">
        <v>5</v>
      </c>
      <c r="L256" s="15">
        <v>11</v>
      </c>
      <c r="M256" s="79">
        <v>0.58125000000000004</v>
      </c>
      <c r="N256" s="69">
        <v>11</v>
      </c>
      <c r="O256" s="61">
        <v>3000</v>
      </c>
      <c r="P256" s="62">
        <f>Table22452368910111213141516171819202122242345672345689101112131415[[#This Row],[PEMBULATAN]]*O256</f>
        <v>33000</v>
      </c>
    </row>
    <row r="257" spans="1:16" ht="27.75" customHeight="1" x14ac:dyDescent="0.2">
      <c r="A257" s="108"/>
      <c r="B257" s="72"/>
      <c r="C257" s="84" t="s">
        <v>1587</v>
      </c>
      <c r="D257" s="75" t="s">
        <v>54</v>
      </c>
      <c r="E257" s="13">
        <v>44434</v>
      </c>
      <c r="F257" s="73" t="s">
        <v>142</v>
      </c>
      <c r="G257" s="13">
        <v>44439</v>
      </c>
      <c r="H257" s="74" t="s">
        <v>1330</v>
      </c>
      <c r="I257" s="15">
        <v>70</v>
      </c>
      <c r="J257" s="15">
        <v>20</v>
      </c>
      <c r="K257" s="15">
        <v>20</v>
      </c>
      <c r="L257" s="15">
        <v>31</v>
      </c>
      <c r="M257" s="79">
        <v>7</v>
      </c>
      <c r="N257" s="69">
        <v>31</v>
      </c>
      <c r="O257" s="61">
        <v>3000</v>
      </c>
      <c r="P257" s="62">
        <f>Table22452368910111213141516171819202122242345672345689101112131415[[#This Row],[PEMBULATAN]]*O257</f>
        <v>93000</v>
      </c>
    </row>
    <row r="258" spans="1:16" ht="27.75" customHeight="1" x14ac:dyDescent="0.2">
      <c r="A258" s="108"/>
      <c r="B258" s="72"/>
      <c r="C258" s="84" t="s">
        <v>1588</v>
      </c>
      <c r="D258" s="75" t="s">
        <v>54</v>
      </c>
      <c r="E258" s="13">
        <v>44434</v>
      </c>
      <c r="F258" s="73" t="s">
        <v>142</v>
      </c>
      <c r="G258" s="13">
        <v>44439</v>
      </c>
      <c r="H258" s="74" t="s">
        <v>1330</v>
      </c>
      <c r="I258" s="15">
        <v>40</v>
      </c>
      <c r="J258" s="15">
        <v>36</v>
      </c>
      <c r="K258" s="15">
        <v>20</v>
      </c>
      <c r="L258" s="15">
        <v>43</v>
      </c>
      <c r="M258" s="79">
        <v>7.2</v>
      </c>
      <c r="N258" s="69">
        <v>43</v>
      </c>
      <c r="O258" s="61">
        <v>3000</v>
      </c>
      <c r="P258" s="62">
        <f>Table22452368910111213141516171819202122242345672345689101112131415[[#This Row],[PEMBULATAN]]*O258</f>
        <v>129000</v>
      </c>
    </row>
    <row r="259" spans="1:16" ht="27.75" customHeight="1" x14ac:dyDescent="0.2">
      <c r="A259" s="108"/>
      <c r="B259" s="72"/>
      <c r="C259" s="84" t="s">
        <v>1589</v>
      </c>
      <c r="D259" s="75" t="s">
        <v>54</v>
      </c>
      <c r="E259" s="13">
        <v>44434</v>
      </c>
      <c r="F259" s="73" t="s">
        <v>142</v>
      </c>
      <c r="G259" s="13">
        <v>44439</v>
      </c>
      <c r="H259" s="74" t="s">
        <v>1330</v>
      </c>
      <c r="I259" s="15">
        <v>123</v>
      </c>
      <c r="J259" s="15">
        <v>9</v>
      </c>
      <c r="K259" s="15">
        <v>9</v>
      </c>
      <c r="L259" s="15">
        <v>23</v>
      </c>
      <c r="M259" s="79">
        <v>2.4907499999999998</v>
      </c>
      <c r="N259" s="69">
        <v>23</v>
      </c>
      <c r="O259" s="61">
        <v>3000</v>
      </c>
      <c r="P259" s="62">
        <f>Table22452368910111213141516171819202122242345672345689101112131415[[#This Row],[PEMBULATAN]]*O259</f>
        <v>69000</v>
      </c>
    </row>
    <row r="260" spans="1:16" ht="27.75" customHeight="1" x14ac:dyDescent="0.2">
      <c r="A260" s="108"/>
      <c r="B260" s="72"/>
      <c r="C260" s="84" t="s">
        <v>1590</v>
      </c>
      <c r="D260" s="75" t="s">
        <v>54</v>
      </c>
      <c r="E260" s="13">
        <v>44434</v>
      </c>
      <c r="F260" s="73" t="s">
        <v>142</v>
      </c>
      <c r="G260" s="13">
        <v>44439</v>
      </c>
      <c r="H260" s="74" t="s">
        <v>1330</v>
      </c>
      <c r="I260" s="15">
        <v>43</v>
      </c>
      <c r="J260" s="15">
        <v>36</v>
      </c>
      <c r="K260" s="15">
        <v>27</v>
      </c>
      <c r="L260" s="15">
        <v>11</v>
      </c>
      <c r="M260" s="79">
        <v>10.449</v>
      </c>
      <c r="N260" s="69">
        <v>11</v>
      </c>
      <c r="O260" s="61">
        <v>3000</v>
      </c>
      <c r="P260" s="62">
        <f>Table22452368910111213141516171819202122242345672345689101112131415[[#This Row],[PEMBULATAN]]*O260</f>
        <v>33000</v>
      </c>
    </row>
    <row r="261" spans="1:16" ht="27.75" customHeight="1" x14ac:dyDescent="0.2">
      <c r="A261" s="108"/>
      <c r="B261" s="72"/>
      <c r="C261" s="84" t="s">
        <v>1591</v>
      </c>
      <c r="D261" s="75" t="s">
        <v>54</v>
      </c>
      <c r="E261" s="13">
        <v>44434</v>
      </c>
      <c r="F261" s="73" t="s">
        <v>142</v>
      </c>
      <c r="G261" s="13">
        <v>44439</v>
      </c>
      <c r="H261" s="74" t="s">
        <v>1330</v>
      </c>
      <c r="I261" s="15">
        <v>102</v>
      </c>
      <c r="J261" s="15">
        <v>13</v>
      </c>
      <c r="K261" s="15">
        <v>13</v>
      </c>
      <c r="L261" s="15">
        <v>9</v>
      </c>
      <c r="M261" s="79">
        <v>4.3094999999999999</v>
      </c>
      <c r="N261" s="69">
        <v>9</v>
      </c>
      <c r="O261" s="61">
        <v>3000</v>
      </c>
      <c r="P261" s="62">
        <f>Table22452368910111213141516171819202122242345672345689101112131415[[#This Row],[PEMBULATAN]]*O261</f>
        <v>27000</v>
      </c>
    </row>
    <row r="262" spans="1:16" ht="27.75" customHeight="1" x14ac:dyDescent="0.2">
      <c r="A262" s="108"/>
      <c r="B262" s="72"/>
      <c r="C262" s="84" t="s">
        <v>1592</v>
      </c>
      <c r="D262" s="75" t="s">
        <v>54</v>
      </c>
      <c r="E262" s="13">
        <v>44434</v>
      </c>
      <c r="F262" s="73" t="s">
        <v>142</v>
      </c>
      <c r="G262" s="13">
        <v>44439</v>
      </c>
      <c r="H262" s="74" t="s">
        <v>1330</v>
      </c>
      <c r="I262" s="15">
        <v>63</v>
      </c>
      <c r="J262" s="15">
        <v>34</v>
      </c>
      <c r="K262" s="15">
        <v>25</v>
      </c>
      <c r="L262" s="15">
        <v>13</v>
      </c>
      <c r="M262" s="79">
        <v>13.387499999999999</v>
      </c>
      <c r="N262" s="69">
        <v>13</v>
      </c>
      <c r="O262" s="61">
        <v>3000</v>
      </c>
      <c r="P262" s="62">
        <f>Table22452368910111213141516171819202122242345672345689101112131415[[#This Row],[PEMBULATAN]]*O262</f>
        <v>39000</v>
      </c>
    </row>
    <row r="263" spans="1:16" ht="27.75" customHeight="1" x14ac:dyDescent="0.2">
      <c r="A263" s="108"/>
      <c r="B263" s="72"/>
      <c r="C263" s="84" t="s">
        <v>1593</v>
      </c>
      <c r="D263" s="75" t="s">
        <v>54</v>
      </c>
      <c r="E263" s="13">
        <v>44434</v>
      </c>
      <c r="F263" s="73" t="s">
        <v>142</v>
      </c>
      <c r="G263" s="13">
        <v>44439</v>
      </c>
      <c r="H263" s="74" t="s">
        <v>1330</v>
      </c>
      <c r="I263" s="15">
        <v>75</v>
      </c>
      <c r="J263" s="15">
        <v>55</v>
      </c>
      <c r="K263" s="15">
        <v>6</v>
      </c>
      <c r="L263" s="15">
        <v>15</v>
      </c>
      <c r="M263" s="79">
        <v>6.1875</v>
      </c>
      <c r="N263" s="69">
        <v>15</v>
      </c>
      <c r="O263" s="61">
        <v>3000</v>
      </c>
      <c r="P263" s="62">
        <f>Table22452368910111213141516171819202122242345672345689101112131415[[#This Row],[PEMBULATAN]]*O263</f>
        <v>45000</v>
      </c>
    </row>
    <row r="264" spans="1:16" ht="27.75" customHeight="1" x14ac:dyDescent="0.2">
      <c r="A264" s="108"/>
      <c r="B264" s="72"/>
      <c r="C264" s="84" t="s">
        <v>1594</v>
      </c>
      <c r="D264" s="75" t="s">
        <v>54</v>
      </c>
      <c r="E264" s="13">
        <v>44434</v>
      </c>
      <c r="F264" s="73" t="s">
        <v>142</v>
      </c>
      <c r="G264" s="13">
        <v>44439</v>
      </c>
      <c r="H264" s="74" t="s">
        <v>1330</v>
      </c>
      <c r="I264" s="15">
        <v>46</v>
      </c>
      <c r="J264" s="15">
        <v>46</v>
      </c>
      <c r="K264" s="15">
        <v>28</v>
      </c>
      <c r="L264" s="15">
        <v>10</v>
      </c>
      <c r="M264" s="79">
        <v>14.811999999999999</v>
      </c>
      <c r="N264" s="69">
        <v>15</v>
      </c>
      <c r="O264" s="61">
        <v>3000</v>
      </c>
      <c r="P264" s="62">
        <f>Table22452368910111213141516171819202122242345672345689101112131415[[#This Row],[PEMBULATAN]]*O264</f>
        <v>45000</v>
      </c>
    </row>
    <row r="265" spans="1:16" ht="27.75" customHeight="1" x14ac:dyDescent="0.2">
      <c r="A265" s="108"/>
      <c r="B265" s="72"/>
      <c r="C265" s="84" t="s">
        <v>1595</v>
      </c>
      <c r="D265" s="75" t="s">
        <v>54</v>
      </c>
      <c r="E265" s="13">
        <v>44434</v>
      </c>
      <c r="F265" s="73" t="s">
        <v>142</v>
      </c>
      <c r="G265" s="13">
        <v>44439</v>
      </c>
      <c r="H265" s="74" t="s">
        <v>1330</v>
      </c>
      <c r="I265" s="15">
        <v>55</v>
      </c>
      <c r="J265" s="15">
        <v>49</v>
      </c>
      <c r="K265" s="15">
        <v>23</v>
      </c>
      <c r="L265" s="15">
        <v>22</v>
      </c>
      <c r="M265" s="79">
        <v>15.49625</v>
      </c>
      <c r="N265" s="69">
        <v>22</v>
      </c>
      <c r="O265" s="61">
        <v>3000</v>
      </c>
      <c r="P265" s="62">
        <f>Table22452368910111213141516171819202122242345672345689101112131415[[#This Row],[PEMBULATAN]]*O265</f>
        <v>66000</v>
      </c>
    </row>
    <row r="266" spans="1:16" ht="27.75" customHeight="1" x14ac:dyDescent="0.2">
      <c r="A266" s="108"/>
      <c r="B266" s="72"/>
      <c r="C266" s="84" t="s">
        <v>1596</v>
      </c>
      <c r="D266" s="75" t="s">
        <v>54</v>
      </c>
      <c r="E266" s="13">
        <v>44434</v>
      </c>
      <c r="F266" s="73" t="s">
        <v>142</v>
      </c>
      <c r="G266" s="13">
        <v>44439</v>
      </c>
      <c r="H266" s="74" t="s">
        <v>1330</v>
      </c>
      <c r="I266" s="15">
        <v>60</v>
      </c>
      <c r="J266" s="15">
        <v>50</v>
      </c>
      <c r="K266" s="15">
        <v>20</v>
      </c>
      <c r="L266" s="15">
        <v>6</v>
      </c>
      <c r="M266" s="79">
        <v>15</v>
      </c>
      <c r="N266" s="69">
        <v>15</v>
      </c>
      <c r="O266" s="61">
        <v>3000</v>
      </c>
      <c r="P266" s="62">
        <f>Table22452368910111213141516171819202122242345672345689101112131415[[#This Row],[PEMBULATAN]]*O266</f>
        <v>45000</v>
      </c>
    </row>
    <row r="267" spans="1:16" ht="27.75" customHeight="1" x14ac:dyDescent="0.2">
      <c r="A267" s="108"/>
      <c r="B267" s="72"/>
      <c r="C267" s="70" t="s">
        <v>1597</v>
      </c>
      <c r="D267" s="75" t="s">
        <v>54</v>
      </c>
      <c r="E267" s="13">
        <v>44434</v>
      </c>
      <c r="F267" s="73" t="s">
        <v>142</v>
      </c>
      <c r="G267" s="13">
        <v>44439</v>
      </c>
      <c r="H267" s="74" t="s">
        <v>1330</v>
      </c>
      <c r="I267" s="15">
        <v>90</v>
      </c>
      <c r="J267" s="15">
        <v>60</v>
      </c>
      <c r="K267" s="15">
        <v>27</v>
      </c>
      <c r="L267" s="15">
        <v>19</v>
      </c>
      <c r="M267" s="79">
        <v>36.450000000000003</v>
      </c>
      <c r="N267" s="69">
        <v>36</v>
      </c>
      <c r="O267" s="61">
        <v>3000</v>
      </c>
      <c r="P267" s="62">
        <f>Table22452368910111213141516171819202122242345672345689101112131415[[#This Row],[PEMBULATAN]]*O267</f>
        <v>108000</v>
      </c>
    </row>
    <row r="268" spans="1:16" ht="27.75" customHeight="1" x14ac:dyDescent="0.2">
      <c r="A268" s="108"/>
      <c r="B268" s="72"/>
      <c r="C268" s="70" t="s">
        <v>1598</v>
      </c>
      <c r="D268" s="75" t="s">
        <v>54</v>
      </c>
      <c r="E268" s="13">
        <v>44434</v>
      </c>
      <c r="F268" s="73" t="s">
        <v>142</v>
      </c>
      <c r="G268" s="13">
        <v>44439</v>
      </c>
      <c r="H268" s="74" t="s">
        <v>1330</v>
      </c>
      <c r="I268" s="15">
        <v>73</v>
      </c>
      <c r="J268" s="15">
        <v>43</v>
      </c>
      <c r="K268" s="15">
        <v>17</v>
      </c>
      <c r="L268" s="15">
        <v>8</v>
      </c>
      <c r="M268" s="79">
        <v>13.34075</v>
      </c>
      <c r="N268" s="69">
        <v>13</v>
      </c>
      <c r="O268" s="61">
        <v>3000</v>
      </c>
      <c r="P268" s="62">
        <f>Table22452368910111213141516171819202122242345672345689101112131415[[#This Row],[PEMBULATAN]]*O268</f>
        <v>39000</v>
      </c>
    </row>
    <row r="269" spans="1:16" ht="27.75" customHeight="1" x14ac:dyDescent="0.2">
      <c r="A269" s="108"/>
      <c r="B269" s="72"/>
      <c r="C269" s="70" t="s">
        <v>1599</v>
      </c>
      <c r="D269" s="75" t="s">
        <v>54</v>
      </c>
      <c r="E269" s="13">
        <v>44434</v>
      </c>
      <c r="F269" s="73" t="s">
        <v>142</v>
      </c>
      <c r="G269" s="13">
        <v>44439</v>
      </c>
      <c r="H269" s="74" t="s">
        <v>1330</v>
      </c>
      <c r="I269" s="15">
        <v>60</v>
      </c>
      <c r="J269" s="15">
        <v>40</v>
      </c>
      <c r="K269" s="15">
        <v>15</v>
      </c>
      <c r="L269" s="15">
        <v>13</v>
      </c>
      <c r="M269" s="79">
        <v>9</v>
      </c>
      <c r="N269" s="69">
        <v>13</v>
      </c>
      <c r="O269" s="61">
        <v>3000</v>
      </c>
      <c r="P269" s="62">
        <f>Table22452368910111213141516171819202122242345672345689101112131415[[#This Row],[PEMBULATAN]]*O269</f>
        <v>39000</v>
      </c>
    </row>
    <row r="270" spans="1:16" ht="27.75" customHeight="1" x14ac:dyDescent="0.2">
      <c r="A270" s="108"/>
      <c r="B270" s="72"/>
      <c r="C270" s="70" t="s">
        <v>1600</v>
      </c>
      <c r="D270" s="75" t="s">
        <v>54</v>
      </c>
      <c r="E270" s="13">
        <v>44434</v>
      </c>
      <c r="F270" s="73" t="s">
        <v>142</v>
      </c>
      <c r="G270" s="13">
        <v>44439</v>
      </c>
      <c r="H270" s="74" t="s">
        <v>1330</v>
      </c>
      <c r="I270" s="15">
        <v>62</v>
      </c>
      <c r="J270" s="15">
        <v>55</v>
      </c>
      <c r="K270" s="15">
        <v>24</v>
      </c>
      <c r="L270" s="15">
        <v>9</v>
      </c>
      <c r="M270" s="79">
        <v>20.46</v>
      </c>
      <c r="N270" s="69">
        <v>20</v>
      </c>
      <c r="O270" s="61">
        <v>3000</v>
      </c>
      <c r="P270" s="62">
        <f>Table22452368910111213141516171819202122242345672345689101112131415[[#This Row],[PEMBULATAN]]*O270</f>
        <v>60000</v>
      </c>
    </row>
    <row r="271" spans="1:16" ht="27.75" customHeight="1" x14ac:dyDescent="0.2">
      <c r="A271" s="108"/>
      <c r="B271" s="72"/>
      <c r="C271" s="70" t="s">
        <v>1601</v>
      </c>
      <c r="D271" s="75" t="s">
        <v>54</v>
      </c>
      <c r="E271" s="13">
        <v>44434</v>
      </c>
      <c r="F271" s="73" t="s">
        <v>142</v>
      </c>
      <c r="G271" s="13">
        <v>44439</v>
      </c>
      <c r="H271" s="74" t="s">
        <v>1330</v>
      </c>
      <c r="I271" s="15">
        <v>100</v>
      </c>
      <c r="J271" s="15">
        <v>50</v>
      </c>
      <c r="K271" s="15">
        <v>36</v>
      </c>
      <c r="L271" s="15">
        <v>5</v>
      </c>
      <c r="M271" s="79">
        <v>45</v>
      </c>
      <c r="N271" s="69">
        <v>45</v>
      </c>
      <c r="O271" s="61">
        <v>3000</v>
      </c>
      <c r="P271" s="62">
        <f>Table22452368910111213141516171819202122242345672345689101112131415[[#This Row],[PEMBULATAN]]*O271</f>
        <v>135000</v>
      </c>
    </row>
    <row r="272" spans="1:16" ht="27.75" customHeight="1" x14ac:dyDescent="0.2">
      <c r="A272" s="108"/>
      <c r="B272" s="72"/>
      <c r="C272" s="70" t="s">
        <v>1602</v>
      </c>
      <c r="D272" s="75" t="s">
        <v>54</v>
      </c>
      <c r="E272" s="13">
        <v>44434</v>
      </c>
      <c r="F272" s="73" t="s">
        <v>142</v>
      </c>
      <c r="G272" s="13">
        <v>44439</v>
      </c>
      <c r="H272" s="74" t="s">
        <v>1330</v>
      </c>
      <c r="I272" s="15">
        <v>90</v>
      </c>
      <c r="J272" s="15">
        <v>45</v>
      </c>
      <c r="K272" s="15">
        <v>25</v>
      </c>
      <c r="L272" s="15">
        <v>9</v>
      </c>
      <c r="M272" s="79">
        <v>25.3125</v>
      </c>
      <c r="N272" s="69">
        <v>25</v>
      </c>
      <c r="O272" s="61">
        <v>3000</v>
      </c>
      <c r="P272" s="62">
        <f>Table22452368910111213141516171819202122242345672345689101112131415[[#This Row],[PEMBULATAN]]*O272</f>
        <v>75000</v>
      </c>
    </row>
    <row r="273" spans="1:16" ht="27.75" customHeight="1" x14ac:dyDescent="0.2">
      <c r="A273" s="108"/>
      <c r="B273" s="72"/>
      <c r="C273" s="109" t="s">
        <v>1603</v>
      </c>
      <c r="D273" s="110" t="s">
        <v>54</v>
      </c>
      <c r="E273" s="111">
        <v>44434</v>
      </c>
      <c r="F273" s="112" t="s">
        <v>142</v>
      </c>
      <c r="G273" s="111">
        <v>44439</v>
      </c>
      <c r="H273" s="113" t="s">
        <v>1330</v>
      </c>
      <c r="I273" s="114">
        <v>110</v>
      </c>
      <c r="J273" s="114">
        <v>23</v>
      </c>
      <c r="K273" s="114">
        <v>6</v>
      </c>
      <c r="L273" s="114">
        <v>21</v>
      </c>
      <c r="M273" s="115">
        <v>3.7949999999999999</v>
      </c>
      <c r="N273" s="116">
        <v>21</v>
      </c>
      <c r="O273" s="61">
        <v>3000</v>
      </c>
      <c r="P273" s="62">
        <f>Table22452368910111213141516171819202122242345672345689101112131415[[#This Row],[PEMBULATAN]]*O273</f>
        <v>63000</v>
      </c>
    </row>
    <row r="274" spans="1:16" ht="27.75" customHeight="1" x14ac:dyDescent="0.2">
      <c r="A274" s="108"/>
      <c r="B274" s="72"/>
      <c r="C274" s="109" t="s">
        <v>1604</v>
      </c>
      <c r="D274" s="110" t="s">
        <v>54</v>
      </c>
      <c r="E274" s="111">
        <v>44434</v>
      </c>
      <c r="F274" s="112" t="s">
        <v>142</v>
      </c>
      <c r="G274" s="111">
        <v>44439</v>
      </c>
      <c r="H274" s="113" t="s">
        <v>1330</v>
      </c>
      <c r="I274" s="114">
        <v>85</v>
      </c>
      <c r="J274" s="114">
        <v>63</v>
      </c>
      <c r="K274" s="114">
        <v>32</v>
      </c>
      <c r="L274" s="114">
        <v>29</v>
      </c>
      <c r="M274" s="115">
        <v>42.84</v>
      </c>
      <c r="N274" s="116">
        <v>43</v>
      </c>
      <c r="O274" s="61">
        <v>3000</v>
      </c>
      <c r="P274" s="62">
        <f>Table22452368910111213141516171819202122242345672345689101112131415[[#This Row],[PEMBULATAN]]*O274</f>
        <v>129000</v>
      </c>
    </row>
    <row r="275" spans="1:16" ht="27.75" customHeight="1" x14ac:dyDescent="0.2">
      <c r="A275" s="108"/>
      <c r="B275" s="72"/>
      <c r="C275" s="109" t="s">
        <v>1605</v>
      </c>
      <c r="D275" s="110" t="s">
        <v>54</v>
      </c>
      <c r="E275" s="111">
        <v>44434</v>
      </c>
      <c r="F275" s="112" t="s">
        <v>142</v>
      </c>
      <c r="G275" s="111">
        <v>44439</v>
      </c>
      <c r="H275" s="113" t="s">
        <v>1330</v>
      </c>
      <c r="I275" s="114">
        <v>90</v>
      </c>
      <c r="J275" s="114">
        <v>55</v>
      </c>
      <c r="K275" s="114">
        <v>33</v>
      </c>
      <c r="L275" s="114">
        <v>10</v>
      </c>
      <c r="M275" s="115">
        <v>40.837499999999999</v>
      </c>
      <c r="N275" s="116">
        <v>41</v>
      </c>
      <c r="O275" s="61">
        <v>3000</v>
      </c>
      <c r="P275" s="62">
        <f>Table22452368910111213141516171819202122242345672345689101112131415[[#This Row],[PEMBULATAN]]*O275</f>
        <v>123000</v>
      </c>
    </row>
    <row r="276" spans="1:16" ht="27.75" customHeight="1" x14ac:dyDescent="0.2">
      <c r="A276" s="108"/>
      <c r="B276" s="72"/>
      <c r="C276" s="109" t="s">
        <v>1606</v>
      </c>
      <c r="D276" s="110" t="s">
        <v>54</v>
      </c>
      <c r="E276" s="111">
        <v>44434</v>
      </c>
      <c r="F276" s="112" t="s">
        <v>142</v>
      </c>
      <c r="G276" s="111">
        <v>44439</v>
      </c>
      <c r="H276" s="113" t="s">
        <v>1330</v>
      </c>
      <c r="I276" s="114">
        <v>80</v>
      </c>
      <c r="J276" s="114">
        <v>50</v>
      </c>
      <c r="K276" s="114">
        <v>35</v>
      </c>
      <c r="L276" s="114">
        <v>13</v>
      </c>
      <c r="M276" s="115">
        <v>35</v>
      </c>
      <c r="N276" s="116">
        <v>35</v>
      </c>
      <c r="O276" s="61">
        <v>3000</v>
      </c>
      <c r="P276" s="62">
        <f>Table22452368910111213141516171819202122242345672345689101112131415[[#This Row],[PEMBULATAN]]*O276</f>
        <v>105000</v>
      </c>
    </row>
    <row r="277" spans="1:16" ht="27.75" customHeight="1" x14ac:dyDescent="0.2">
      <c r="A277" s="108"/>
      <c r="B277" s="72"/>
      <c r="C277" s="109" t="s">
        <v>1607</v>
      </c>
      <c r="D277" s="110" t="s">
        <v>54</v>
      </c>
      <c r="E277" s="111">
        <v>44434</v>
      </c>
      <c r="F277" s="112" t="s">
        <v>142</v>
      </c>
      <c r="G277" s="111">
        <v>44439</v>
      </c>
      <c r="H277" s="113" t="s">
        <v>1330</v>
      </c>
      <c r="I277" s="114">
        <v>94</v>
      </c>
      <c r="J277" s="114">
        <v>60</v>
      </c>
      <c r="K277" s="114">
        <v>27</v>
      </c>
      <c r="L277" s="114">
        <v>2</v>
      </c>
      <c r="M277" s="115">
        <v>38.07</v>
      </c>
      <c r="N277" s="116">
        <v>38</v>
      </c>
      <c r="O277" s="61">
        <v>3000</v>
      </c>
      <c r="P277" s="62">
        <f>Table22452368910111213141516171819202122242345672345689101112131415[[#This Row],[PEMBULATAN]]*O277</f>
        <v>114000</v>
      </c>
    </row>
    <row r="278" spans="1:16" ht="27.75" customHeight="1" x14ac:dyDescent="0.2">
      <c r="A278" s="108"/>
      <c r="B278" s="72"/>
      <c r="C278" s="109" t="s">
        <v>1608</v>
      </c>
      <c r="D278" s="110" t="s">
        <v>54</v>
      </c>
      <c r="E278" s="111">
        <v>44434</v>
      </c>
      <c r="F278" s="112" t="s">
        <v>142</v>
      </c>
      <c r="G278" s="111">
        <v>44439</v>
      </c>
      <c r="H278" s="113" t="s">
        <v>1330</v>
      </c>
      <c r="I278" s="114">
        <v>90</v>
      </c>
      <c r="J278" s="114">
        <v>46</v>
      </c>
      <c r="K278" s="114">
        <v>20</v>
      </c>
      <c r="L278" s="114">
        <v>13</v>
      </c>
      <c r="M278" s="115">
        <v>20.7</v>
      </c>
      <c r="N278" s="116">
        <v>21</v>
      </c>
      <c r="O278" s="61">
        <v>3000</v>
      </c>
      <c r="P278" s="62">
        <f>Table22452368910111213141516171819202122242345672345689101112131415[[#This Row],[PEMBULATAN]]*O278</f>
        <v>63000</v>
      </c>
    </row>
    <row r="279" spans="1:16" ht="27.75" customHeight="1" x14ac:dyDescent="0.2">
      <c r="A279" s="108"/>
      <c r="B279" s="72"/>
      <c r="C279" s="109" t="s">
        <v>1609</v>
      </c>
      <c r="D279" s="110" t="s">
        <v>54</v>
      </c>
      <c r="E279" s="111">
        <v>44434</v>
      </c>
      <c r="F279" s="112" t="s">
        <v>142</v>
      </c>
      <c r="G279" s="111">
        <v>44439</v>
      </c>
      <c r="H279" s="113" t="s">
        <v>1330</v>
      </c>
      <c r="I279" s="114">
        <v>102</v>
      </c>
      <c r="J279" s="114">
        <v>66</v>
      </c>
      <c r="K279" s="114">
        <v>25</v>
      </c>
      <c r="L279" s="114">
        <v>13</v>
      </c>
      <c r="M279" s="115">
        <v>42.075000000000003</v>
      </c>
      <c r="N279" s="116">
        <v>42</v>
      </c>
      <c r="O279" s="61">
        <v>3000</v>
      </c>
      <c r="P279" s="62">
        <f>Table22452368910111213141516171819202122242345672345689101112131415[[#This Row],[PEMBULATAN]]*O279</f>
        <v>126000</v>
      </c>
    </row>
    <row r="280" spans="1:16" ht="27.75" customHeight="1" x14ac:dyDescent="0.2">
      <c r="A280" s="108"/>
      <c r="B280" s="72"/>
      <c r="C280" s="109" t="s">
        <v>1610</v>
      </c>
      <c r="D280" s="110" t="s">
        <v>54</v>
      </c>
      <c r="E280" s="111">
        <v>44434</v>
      </c>
      <c r="F280" s="112" t="s">
        <v>142</v>
      </c>
      <c r="G280" s="111">
        <v>44439</v>
      </c>
      <c r="H280" s="113" t="s">
        <v>1330</v>
      </c>
      <c r="I280" s="114">
        <v>70</v>
      </c>
      <c r="J280" s="114">
        <v>52</v>
      </c>
      <c r="K280" s="114">
        <v>30</v>
      </c>
      <c r="L280" s="114">
        <v>8</v>
      </c>
      <c r="M280" s="115">
        <v>27.3</v>
      </c>
      <c r="N280" s="116">
        <v>27</v>
      </c>
      <c r="O280" s="61">
        <v>3000</v>
      </c>
      <c r="P280" s="62">
        <f>Table22452368910111213141516171819202122242345672345689101112131415[[#This Row],[PEMBULATAN]]*O280</f>
        <v>81000</v>
      </c>
    </row>
    <row r="281" spans="1:16" ht="27.75" customHeight="1" x14ac:dyDescent="0.2">
      <c r="A281" s="108"/>
      <c r="B281" s="72"/>
      <c r="C281" s="109" t="s">
        <v>1611</v>
      </c>
      <c r="D281" s="110" t="s">
        <v>54</v>
      </c>
      <c r="E281" s="111">
        <v>44434</v>
      </c>
      <c r="F281" s="112" t="s">
        <v>142</v>
      </c>
      <c r="G281" s="111">
        <v>44439</v>
      </c>
      <c r="H281" s="113" t="s">
        <v>1330</v>
      </c>
      <c r="I281" s="114">
        <v>54</v>
      </c>
      <c r="J281" s="114">
        <v>35</v>
      </c>
      <c r="K281" s="114">
        <v>20</v>
      </c>
      <c r="L281" s="114">
        <v>6</v>
      </c>
      <c r="M281" s="115">
        <v>9.4499999999999993</v>
      </c>
      <c r="N281" s="116">
        <v>9</v>
      </c>
      <c r="O281" s="61">
        <v>3000</v>
      </c>
      <c r="P281" s="62">
        <f>Table22452368910111213141516171819202122242345672345689101112131415[[#This Row],[PEMBULATAN]]*O281</f>
        <v>27000</v>
      </c>
    </row>
    <row r="282" spans="1:16" ht="27.75" customHeight="1" x14ac:dyDescent="0.2">
      <c r="A282" s="108"/>
      <c r="B282" s="72"/>
      <c r="C282" s="109" t="s">
        <v>1612</v>
      </c>
      <c r="D282" s="110" t="s">
        <v>54</v>
      </c>
      <c r="E282" s="111">
        <v>44434</v>
      </c>
      <c r="F282" s="112" t="s">
        <v>142</v>
      </c>
      <c r="G282" s="111">
        <v>44439</v>
      </c>
      <c r="H282" s="113" t="s">
        <v>1330</v>
      </c>
      <c r="I282" s="114">
        <v>92</v>
      </c>
      <c r="J282" s="114">
        <v>52</v>
      </c>
      <c r="K282" s="114">
        <v>32</v>
      </c>
      <c r="L282" s="114">
        <v>10</v>
      </c>
      <c r="M282" s="115">
        <v>38.271999999999998</v>
      </c>
      <c r="N282" s="116">
        <v>38</v>
      </c>
      <c r="O282" s="61">
        <v>3000</v>
      </c>
      <c r="P282" s="62">
        <f>Table22452368910111213141516171819202122242345672345689101112131415[[#This Row],[PEMBULATAN]]*O282</f>
        <v>114000</v>
      </c>
    </row>
    <row r="283" spans="1:16" ht="27.75" customHeight="1" x14ac:dyDescent="0.2">
      <c r="A283" s="108"/>
      <c r="B283" s="72"/>
      <c r="C283" s="109" t="s">
        <v>1613</v>
      </c>
      <c r="D283" s="110" t="s">
        <v>54</v>
      </c>
      <c r="E283" s="111">
        <v>44434</v>
      </c>
      <c r="F283" s="112" t="s">
        <v>142</v>
      </c>
      <c r="G283" s="111">
        <v>44439</v>
      </c>
      <c r="H283" s="113" t="s">
        <v>1330</v>
      </c>
      <c r="I283" s="114">
        <v>98</v>
      </c>
      <c r="J283" s="114">
        <v>60</v>
      </c>
      <c r="K283" s="114">
        <v>25</v>
      </c>
      <c r="L283" s="114">
        <v>8</v>
      </c>
      <c r="M283" s="115">
        <v>36.75</v>
      </c>
      <c r="N283" s="116">
        <v>37</v>
      </c>
      <c r="O283" s="61">
        <v>3000</v>
      </c>
      <c r="P283" s="62">
        <f>Table22452368910111213141516171819202122242345672345689101112131415[[#This Row],[PEMBULATAN]]*O283</f>
        <v>111000</v>
      </c>
    </row>
    <row r="284" spans="1:16" ht="27.75" customHeight="1" x14ac:dyDescent="0.2">
      <c r="A284" s="108"/>
      <c r="B284" s="72"/>
      <c r="C284" s="109" t="s">
        <v>1614</v>
      </c>
      <c r="D284" s="110" t="s">
        <v>54</v>
      </c>
      <c r="E284" s="111">
        <v>44434</v>
      </c>
      <c r="F284" s="112" t="s">
        <v>142</v>
      </c>
      <c r="G284" s="111">
        <v>44439</v>
      </c>
      <c r="H284" s="113" t="s">
        <v>1330</v>
      </c>
      <c r="I284" s="114">
        <v>95</v>
      </c>
      <c r="J284" s="114">
        <v>50</v>
      </c>
      <c r="K284" s="114">
        <v>37</v>
      </c>
      <c r="L284" s="114">
        <v>11</v>
      </c>
      <c r="M284" s="115">
        <v>43.9375</v>
      </c>
      <c r="N284" s="116">
        <v>44</v>
      </c>
      <c r="O284" s="61">
        <v>3000</v>
      </c>
      <c r="P284" s="62">
        <f>Table22452368910111213141516171819202122242345672345689101112131415[[#This Row],[PEMBULATAN]]*O284</f>
        <v>132000</v>
      </c>
    </row>
    <row r="285" spans="1:16" ht="27.75" customHeight="1" x14ac:dyDescent="0.2">
      <c r="A285" s="108"/>
      <c r="B285" s="72"/>
      <c r="C285" s="109" t="s">
        <v>1615</v>
      </c>
      <c r="D285" s="110" t="s">
        <v>54</v>
      </c>
      <c r="E285" s="111">
        <v>44434</v>
      </c>
      <c r="F285" s="112" t="s">
        <v>142</v>
      </c>
      <c r="G285" s="111">
        <v>44439</v>
      </c>
      <c r="H285" s="113" t="s">
        <v>1330</v>
      </c>
      <c r="I285" s="114">
        <v>80</v>
      </c>
      <c r="J285" s="114">
        <v>50</v>
      </c>
      <c r="K285" s="114">
        <v>30</v>
      </c>
      <c r="L285" s="114">
        <v>11</v>
      </c>
      <c r="M285" s="115">
        <v>30</v>
      </c>
      <c r="N285" s="116">
        <v>30</v>
      </c>
      <c r="O285" s="61">
        <v>3000</v>
      </c>
      <c r="P285" s="62">
        <f>Table22452368910111213141516171819202122242345672345689101112131415[[#This Row],[PEMBULATAN]]*O285</f>
        <v>90000</v>
      </c>
    </row>
    <row r="286" spans="1:16" ht="27.75" customHeight="1" x14ac:dyDescent="0.2">
      <c r="A286" s="108"/>
      <c r="B286" s="72"/>
      <c r="C286" s="109" t="s">
        <v>1616</v>
      </c>
      <c r="D286" s="110" t="s">
        <v>54</v>
      </c>
      <c r="E286" s="111">
        <v>44434</v>
      </c>
      <c r="F286" s="112" t="s">
        <v>142</v>
      </c>
      <c r="G286" s="111">
        <v>44439</v>
      </c>
      <c r="H286" s="113" t="s">
        <v>1330</v>
      </c>
      <c r="I286" s="114">
        <v>70</v>
      </c>
      <c r="J286" s="114">
        <v>55</v>
      </c>
      <c r="K286" s="114">
        <v>23</v>
      </c>
      <c r="L286" s="114">
        <v>17</v>
      </c>
      <c r="M286" s="115">
        <v>22.137499999999999</v>
      </c>
      <c r="N286" s="116">
        <v>22</v>
      </c>
      <c r="O286" s="61">
        <v>3000</v>
      </c>
      <c r="P286" s="62">
        <f>Table22452368910111213141516171819202122242345672345689101112131415[[#This Row],[PEMBULATAN]]*O286</f>
        <v>66000</v>
      </c>
    </row>
    <row r="287" spans="1:16" ht="27.75" customHeight="1" x14ac:dyDescent="0.2">
      <c r="A287" s="108"/>
      <c r="B287" s="72"/>
      <c r="C287" s="109" t="s">
        <v>1617</v>
      </c>
      <c r="D287" s="110" t="s">
        <v>54</v>
      </c>
      <c r="E287" s="111">
        <v>44434</v>
      </c>
      <c r="F287" s="112" t="s">
        <v>142</v>
      </c>
      <c r="G287" s="111">
        <v>44439</v>
      </c>
      <c r="H287" s="113" t="s">
        <v>1330</v>
      </c>
      <c r="I287" s="114">
        <v>70</v>
      </c>
      <c r="J287" s="114">
        <v>60</v>
      </c>
      <c r="K287" s="114">
        <v>20</v>
      </c>
      <c r="L287" s="114">
        <v>12</v>
      </c>
      <c r="M287" s="115">
        <v>21</v>
      </c>
      <c r="N287" s="116">
        <v>21</v>
      </c>
      <c r="O287" s="61">
        <v>3000</v>
      </c>
      <c r="P287" s="62">
        <f>Table22452368910111213141516171819202122242345672345689101112131415[[#This Row],[PEMBULATAN]]*O287</f>
        <v>63000</v>
      </c>
    </row>
    <row r="288" spans="1:16" ht="27.75" customHeight="1" x14ac:dyDescent="0.2">
      <c r="A288" s="108"/>
      <c r="B288" s="72"/>
      <c r="C288" s="109" t="s">
        <v>1618</v>
      </c>
      <c r="D288" s="110" t="s">
        <v>54</v>
      </c>
      <c r="E288" s="111">
        <v>44434</v>
      </c>
      <c r="F288" s="112" t="s">
        <v>142</v>
      </c>
      <c r="G288" s="111">
        <v>44439</v>
      </c>
      <c r="H288" s="113" t="s">
        <v>1330</v>
      </c>
      <c r="I288" s="114">
        <v>50</v>
      </c>
      <c r="J288" s="114">
        <v>35</v>
      </c>
      <c r="K288" s="114">
        <v>16</v>
      </c>
      <c r="L288" s="114">
        <v>6</v>
      </c>
      <c r="M288" s="115">
        <v>7</v>
      </c>
      <c r="N288" s="116">
        <v>7</v>
      </c>
      <c r="O288" s="61">
        <v>3000</v>
      </c>
      <c r="P288" s="62">
        <f>Table22452368910111213141516171819202122242345672345689101112131415[[#This Row],[PEMBULATAN]]*O288</f>
        <v>21000</v>
      </c>
    </row>
    <row r="289" spans="1:16" ht="27.75" customHeight="1" x14ac:dyDescent="0.2">
      <c r="A289" s="108"/>
      <c r="B289" s="72"/>
      <c r="C289" s="109" t="s">
        <v>1619</v>
      </c>
      <c r="D289" s="110" t="s">
        <v>54</v>
      </c>
      <c r="E289" s="111">
        <v>44434</v>
      </c>
      <c r="F289" s="112" t="s">
        <v>142</v>
      </c>
      <c r="G289" s="111">
        <v>44439</v>
      </c>
      <c r="H289" s="113" t="s">
        <v>1330</v>
      </c>
      <c r="I289" s="114">
        <v>67</v>
      </c>
      <c r="J289" s="114">
        <v>45</v>
      </c>
      <c r="K289" s="114">
        <v>38</v>
      </c>
      <c r="L289" s="114">
        <v>12</v>
      </c>
      <c r="M289" s="115">
        <v>28.642499999999998</v>
      </c>
      <c r="N289" s="116">
        <v>29</v>
      </c>
      <c r="O289" s="61">
        <v>3000</v>
      </c>
      <c r="P289" s="62">
        <f>Table22452368910111213141516171819202122242345672345689101112131415[[#This Row],[PEMBULATAN]]*O289</f>
        <v>87000</v>
      </c>
    </row>
    <row r="290" spans="1:16" ht="27.75" customHeight="1" x14ac:dyDescent="0.2">
      <c r="A290" s="108"/>
      <c r="B290" s="72"/>
      <c r="C290" s="109" t="s">
        <v>1620</v>
      </c>
      <c r="D290" s="110" t="s">
        <v>54</v>
      </c>
      <c r="E290" s="111">
        <v>44434</v>
      </c>
      <c r="F290" s="112" t="s">
        <v>142</v>
      </c>
      <c r="G290" s="111">
        <v>44439</v>
      </c>
      <c r="H290" s="113" t="s">
        <v>1330</v>
      </c>
      <c r="I290" s="114">
        <v>82</v>
      </c>
      <c r="J290" s="114">
        <v>27</v>
      </c>
      <c r="K290" s="114">
        <v>10</v>
      </c>
      <c r="L290" s="114">
        <v>15</v>
      </c>
      <c r="M290" s="115">
        <v>5.5350000000000001</v>
      </c>
      <c r="N290" s="116">
        <v>15</v>
      </c>
      <c r="O290" s="61">
        <v>3000</v>
      </c>
      <c r="P290" s="62">
        <f>Table22452368910111213141516171819202122242345672345689101112131415[[#This Row],[PEMBULATAN]]*O290</f>
        <v>45000</v>
      </c>
    </row>
    <row r="291" spans="1:16" ht="27.75" customHeight="1" x14ac:dyDescent="0.2">
      <c r="A291" s="108"/>
      <c r="B291" s="72"/>
      <c r="C291" s="109" t="s">
        <v>1621</v>
      </c>
      <c r="D291" s="110" t="s">
        <v>54</v>
      </c>
      <c r="E291" s="111">
        <v>44434</v>
      </c>
      <c r="F291" s="112" t="s">
        <v>142</v>
      </c>
      <c r="G291" s="111">
        <v>44439</v>
      </c>
      <c r="H291" s="113" t="s">
        <v>1330</v>
      </c>
      <c r="I291" s="114">
        <v>70</v>
      </c>
      <c r="J291" s="114">
        <v>50</v>
      </c>
      <c r="K291" s="114">
        <v>20</v>
      </c>
      <c r="L291" s="114">
        <v>15</v>
      </c>
      <c r="M291" s="115">
        <v>17.5</v>
      </c>
      <c r="N291" s="116">
        <v>18</v>
      </c>
      <c r="O291" s="61">
        <v>3000</v>
      </c>
      <c r="P291" s="62">
        <f>Table22452368910111213141516171819202122242345672345689101112131415[[#This Row],[PEMBULATAN]]*O291</f>
        <v>54000</v>
      </c>
    </row>
    <row r="292" spans="1:16" ht="27.75" customHeight="1" x14ac:dyDescent="0.2">
      <c r="A292" s="108"/>
      <c r="B292" s="72"/>
      <c r="C292" s="109" t="s">
        <v>1622</v>
      </c>
      <c r="D292" s="110" t="s">
        <v>54</v>
      </c>
      <c r="E292" s="111">
        <v>44434</v>
      </c>
      <c r="F292" s="112" t="s">
        <v>142</v>
      </c>
      <c r="G292" s="111">
        <v>44439</v>
      </c>
      <c r="H292" s="113" t="s">
        <v>1330</v>
      </c>
      <c r="I292" s="114">
        <v>60</v>
      </c>
      <c r="J292" s="114">
        <v>44</v>
      </c>
      <c r="K292" s="114">
        <v>32</v>
      </c>
      <c r="L292" s="114">
        <v>11</v>
      </c>
      <c r="M292" s="115">
        <v>21.12</v>
      </c>
      <c r="N292" s="116">
        <v>21</v>
      </c>
      <c r="O292" s="61">
        <v>3000</v>
      </c>
      <c r="P292" s="62">
        <f>Table22452368910111213141516171819202122242345672345689101112131415[[#This Row],[PEMBULATAN]]*O292</f>
        <v>63000</v>
      </c>
    </row>
    <row r="293" spans="1:16" ht="27.75" customHeight="1" x14ac:dyDescent="0.2">
      <c r="A293" s="108"/>
      <c r="B293" s="100"/>
      <c r="C293" s="109" t="s">
        <v>1623</v>
      </c>
      <c r="D293" s="110" t="s">
        <v>54</v>
      </c>
      <c r="E293" s="111">
        <v>44434</v>
      </c>
      <c r="F293" s="112" t="s">
        <v>142</v>
      </c>
      <c r="G293" s="111">
        <v>44439</v>
      </c>
      <c r="H293" s="113" t="s">
        <v>1330</v>
      </c>
      <c r="I293" s="114">
        <v>92</v>
      </c>
      <c r="J293" s="114">
        <v>50</v>
      </c>
      <c r="K293" s="114">
        <v>32</v>
      </c>
      <c r="L293" s="114">
        <v>1</v>
      </c>
      <c r="M293" s="115">
        <v>36.799999999999997</v>
      </c>
      <c r="N293" s="116">
        <v>37</v>
      </c>
      <c r="O293" s="61">
        <v>3000</v>
      </c>
      <c r="P293" s="62">
        <f>Table22452368910111213141516171819202122242345672345689101112131415[[#This Row],[PEMBULATAN]]*O293</f>
        <v>111000</v>
      </c>
    </row>
    <row r="294" spans="1:16" ht="27.75" customHeight="1" x14ac:dyDescent="0.2">
      <c r="A294" s="108"/>
      <c r="B294" s="72" t="s">
        <v>1624</v>
      </c>
      <c r="C294" s="109" t="s">
        <v>1625</v>
      </c>
      <c r="D294" s="110" t="s">
        <v>54</v>
      </c>
      <c r="E294" s="111">
        <v>44434</v>
      </c>
      <c r="F294" s="112" t="s">
        <v>142</v>
      </c>
      <c r="G294" s="111">
        <v>44439</v>
      </c>
      <c r="H294" s="113" t="s">
        <v>1330</v>
      </c>
      <c r="I294" s="114">
        <v>54</v>
      </c>
      <c r="J294" s="15">
        <v>35</v>
      </c>
      <c r="K294" s="114">
        <v>20</v>
      </c>
      <c r="L294" s="114">
        <v>5</v>
      </c>
      <c r="M294" s="115">
        <v>9.4499999999999993</v>
      </c>
      <c r="N294" s="116">
        <v>9</v>
      </c>
      <c r="O294" s="61">
        <v>3000</v>
      </c>
      <c r="P294" s="62">
        <f>Table22452368910111213141516171819202122242345672345689101112131415[[#This Row],[PEMBULATAN]]*O294</f>
        <v>27000</v>
      </c>
    </row>
    <row r="295" spans="1:16" ht="27.75" customHeight="1" x14ac:dyDescent="0.2">
      <c r="A295" s="108"/>
      <c r="B295" s="72"/>
      <c r="C295" s="70" t="s">
        <v>1626</v>
      </c>
      <c r="D295" s="75" t="s">
        <v>54</v>
      </c>
      <c r="E295" s="13">
        <v>44434</v>
      </c>
      <c r="F295" s="73" t="s">
        <v>142</v>
      </c>
      <c r="G295" s="13">
        <v>44439</v>
      </c>
      <c r="H295" s="74" t="s">
        <v>1330</v>
      </c>
      <c r="I295" s="15">
        <v>92</v>
      </c>
      <c r="J295" s="15">
        <v>52</v>
      </c>
      <c r="K295" s="15">
        <v>32</v>
      </c>
      <c r="L295" s="15">
        <v>21</v>
      </c>
      <c r="M295" s="79">
        <v>38.271999999999998</v>
      </c>
      <c r="N295" s="69">
        <v>38</v>
      </c>
      <c r="O295" s="61">
        <v>3000</v>
      </c>
      <c r="P295" s="62">
        <f>Table22452368910111213141516171819202122242345672345689101112131415[[#This Row],[PEMBULATAN]]*O295</f>
        <v>114000</v>
      </c>
    </row>
    <row r="296" spans="1:16" ht="22.5" customHeight="1" x14ac:dyDescent="0.2">
      <c r="A296" s="143" t="s">
        <v>33</v>
      </c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5"/>
      <c r="M296" s="76">
        <f>SUBTOTAL(109,Table22452368910111213141516171819202122242345672345689101112131415[KG VOLUME])</f>
        <v>6285.2695000000003</v>
      </c>
      <c r="N296" s="65">
        <f>SUM(N3:N295)</f>
        <v>7119</v>
      </c>
      <c r="O296" s="146">
        <f>SUM(P3:P295)</f>
        <v>21357000</v>
      </c>
      <c r="P296" s="147"/>
    </row>
    <row r="297" spans="1:16" ht="22.5" customHeight="1" x14ac:dyDescent="0.2">
      <c r="A297" s="80"/>
      <c r="B297" s="53" t="s">
        <v>45</v>
      </c>
      <c r="C297" s="52"/>
      <c r="D297" s="54" t="s">
        <v>46</v>
      </c>
      <c r="E297" s="80"/>
      <c r="F297" s="80"/>
      <c r="G297" s="80"/>
      <c r="H297" s="80"/>
      <c r="I297" s="80"/>
      <c r="J297" s="80"/>
      <c r="K297" s="80"/>
      <c r="L297" s="80"/>
      <c r="M297" s="81"/>
      <c r="N297" s="83" t="s">
        <v>52</v>
      </c>
      <c r="O297" s="82"/>
      <c r="P297" s="82">
        <f>O296*10%</f>
        <v>2135700</v>
      </c>
    </row>
    <row r="298" spans="1:16" ht="22.5" customHeight="1" thickBot="1" x14ac:dyDescent="0.25">
      <c r="A298" s="80"/>
      <c r="B298" s="53"/>
      <c r="C298" s="52"/>
      <c r="D298" s="54"/>
      <c r="E298" s="80"/>
      <c r="F298" s="80"/>
      <c r="G298" s="80"/>
      <c r="H298" s="80"/>
      <c r="I298" s="80"/>
      <c r="J298" s="80"/>
      <c r="K298" s="80"/>
      <c r="L298" s="80"/>
      <c r="M298" s="81"/>
      <c r="N298" s="103" t="s">
        <v>56</v>
      </c>
      <c r="O298" s="102"/>
      <c r="P298" s="102">
        <f>O296-P297</f>
        <v>19221300</v>
      </c>
    </row>
    <row r="299" spans="1:16" x14ac:dyDescent="0.2">
      <c r="A299" s="11"/>
      <c r="H299" s="60"/>
      <c r="N299" s="59" t="s">
        <v>34</v>
      </c>
      <c r="P299" s="66">
        <f>P298*1%</f>
        <v>192213</v>
      </c>
    </row>
    <row r="300" spans="1:16" ht="15.75" thickBot="1" x14ac:dyDescent="0.25">
      <c r="A300" s="11"/>
      <c r="H300" s="60"/>
      <c r="N300" s="59" t="s">
        <v>55</v>
      </c>
      <c r="P300" s="68">
        <f>P298*2%</f>
        <v>384426</v>
      </c>
    </row>
    <row r="301" spans="1:16" x14ac:dyDescent="0.2">
      <c r="A301" s="11"/>
      <c r="H301" s="60"/>
      <c r="N301" s="63" t="s">
        <v>35</v>
      </c>
      <c r="O301" s="64"/>
      <c r="P301" s="67">
        <f>P298+P299-P300</f>
        <v>19029087</v>
      </c>
    </row>
    <row r="302" spans="1:16" x14ac:dyDescent="0.2">
      <c r="B302" s="53"/>
      <c r="C302" s="52"/>
      <c r="D302" s="54"/>
    </row>
    <row r="304" spans="1:16" x14ac:dyDescent="0.2">
      <c r="A304" s="11"/>
      <c r="H304" s="60"/>
      <c r="P304" s="68"/>
    </row>
    <row r="305" spans="1:16" x14ac:dyDescent="0.2">
      <c r="A305" s="11"/>
      <c r="H305" s="60"/>
      <c r="O305" s="55"/>
      <c r="P305" s="68"/>
    </row>
    <row r="306" spans="1:16" s="3" customFormat="1" x14ac:dyDescent="0.25">
      <c r="A306" s="11"/>
      <c r="B306" s="2"/>
      <c r="C306" s="2"/>
      <c r="E306" s="12"/>
      <c r="H306" s="60"/>
      <c r="N306" s="14"/>
      <c r="O306" s="14"/>
      <c r="P306" s="14"/>
    </row>
    <row r="307" spans="1:16" s="3" customFormat="1" x14ac:dyDescent="0.25">
      <c r="A307" s="11"/>
      <c r="B307" s="2"/>
      <c r="C307" s="2"/>
      <c r="E307" s="12"/>
      <c r="H307" s="60"/>
      <c r="N307" s="14"/>
      <c r="O307" s="14"/>
      <c r="P307" s="14"/>
    </row>
    <row r="308" spans="1:16" s="3" customFormat="1" x14ac:dyDescent="0.25">
      <c r="A308" s="11"/>
      <c r="B308" s="2"/>
      <c r="C308" s="2"/>
      <c r="E308" s="12"/>
      <c r="H308" s="60"/>
      <c r="N308" s="14"/>
      <c r="O308" s="14"/>
      <c r="P308" s="14"/>
    </row>
    <row r="309" spans="1:16" s="3" customFormat="1" x14ac:dyDescent="0.25">
      <c r="A309" s="11"/>
      <c r="B309" s="2"/>
      <c r="C309" s="2"/>
      <c r="E309" s="12"/>
      <c r="H309" s="60"/>
      <c r="N309" s="14"/>
      <c r="O309" s="14"/>
      <c r="P309" s="14"/>
    </row>
    <row r="310" spans="1:16" s="3" customFormat="1" x14ac:dyDescent="0.25">
      <c r="A310" s="11"/>
      <c r="B310" s="2"/>
      <c r="C310" s="2"/>
      <c r="E310" s="12"/>
      <c r="H310" s="60"/>
      <c r="N310" s="14"/>
      <c r="O310" s="14"/>
      <c r="P310" s="14"/>
    </row>
    <row r="311" spans="1:16" s="3" customFormat="1" x14ac:dyDescent="0.25">
      <c r="A311" s="11"/>
      <c r="B311" s="2"/>
      <c r="C311" s="2"/>
      <c r="E311" s="12"/>
      <c r="H311" s="60"/>
      <c r="N311" s="14"/>
      <c r="O311" s="14"/>
      <c r="P311" s="14"/>
    </row>
    <row r="312" spans="1:16" s="3" customFormat="1" x14ac:dyDescent="0.25">
      <c r="A312" s="11"/>
      <c r="B312" s="2"/>
      <c r="C312" s="2"/>
      <c r="E312" s="12"/>
      <c r="H312" s="60"/>
      <c r="N312" s="14"/>
      <c r="O312" s="14"/>
      <c r="P312" s="14"/>
    </row>
    <row r="313" spans="1:16" s="3" customFormat="1" x14ac:dyDescent="0.25">
      <c r="A313" s="11"/>
      <c r="B313" s="2"/>
      <c r="C313" s="2"/>
      <c r="E313" s="12"/>
      <c r="H313" s="60"/>
      <c r="N313" s="14"/>
      <c r="O313" s="14"/>
      <c r="P313" s="14"/>
    </row>
    <row r="314" spans="1:16" s="3" customFormat="1" x14ac:dyDescent="0.25">
      <c r="A314" s="11"/>
      <c r="B314" s="2"/>
      <c r="C314" s="2"/>
      <c r="E314" s="12"/>
      <c r="H314" s="60"/>
      <c r="N314" s="14"/>
      <c r="O314" s="14"/>
      <c r="P314" s="14"/>
    </row>
    <row r="315" spans="1:16" s="3" customFormat="1" x14ac:dyDescent="0.25">
      <c r="A315" s="11"/>
      <c r="B315" s="2"/>
      <c r="C315" s="2"/>
      <c r="E315" s="12"/>
      <c r="H315" s="60"/>
      <c r="N315" s="14"/>
      <c r="O315" s="14"/>
      <c r="P315" s="14"/>
    </row>
    <row r="316" spans="1:16" s="3" customFormat="1" x14ac:dyDescent="0.25">
      <c r="A316" s="11"/>
      <c r="B316" s="2"/>
      <c r="C316" s="2"/>
      <c r="E316" s="12"/>
      <c r="H316" s="60"/>
      <c r="N316" s="14"/>
      <c r="O316" s="14"/>
      <c r="P316" s="14"/>
    </row>
    <row r="317" spans="1:16" s="3" customFormat="1" x14ac:dyDescent="0.25">
      <c r="A317" s="11"/>
      <c r="B317" s="2"/>
      <c r="C317" s="2"/>
      <c r="E317" s="12"/>
      <c r="H317" s="60"/>
      <c r="N317" s="14"/>
      <c r="O317" s="14"/>
      <c r="P317" s="14"/>
    </row>
  </sheetData>
  <mergeCells count="3">
    <mergeCell ref="A3:A4"/>
    <mergeCell ref="A296:L296"/>
    <mergeCell ref="O296:P296"/>
  </mergeCells>
  <conditionalFormatting sqref="B3">
    <cfRule type="duplicateValues" dxfId="44" priority="1"/>
  </conditionalFormatting>
  <conditionalFormatting sqref="B4:B295">
    <cfRule type="duplicateValues" dxfId="43" priority="6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M9" sqref="M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07" t="s">
        <v>4237</v>
      </c>
      <c r="B3" s="71" t="s">
        <v>1627</v>
      </c>
      <c r="C3" s="9" t="s">
        <v>1628</v>
      </c>
      <c r="D3" s="73" t="s">
        <v>54</v>
      </c>
      <c r="E3" s="13">
        <v>44434</v>
      </c>
      <c r="F3" s="73" t="s">
        <v>142</v>
      </c>
      <c r="G3" s="13">
        <v>44439</v>
      </c>
      <c r="H3" s="10" t="s">
        <v>1330</v>
      </c>
      <c r="I3" s="1">
        <v>70</v>
      </c>
      <c r="J3" s="1">
        <v>55</v>
      </c>
      <c r="K3" s="1">
        <v>23</v>
      </c>
      <c r="L3" s="1">
        <v>16</v>
      </c>
      <c r="M3" s="78">
        <v>22.137499999999999</v>
      </c>
      <c r="N3" s="8">
        <v>22</v>
      </c>
      <c r="O3" s="61">
        <v>3000</v>
      </c>
      <c r="P3" s="62">
        <f>Table2245236891011121314151617181920212224234567234568910111213141516[[#This Row],[PEMBULATAN]]*O3</f>
        <v>66000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6">
        <f>SUBTOTAL(109,Table2245236891011121314151617181920212224234567234568910111213141516[KG VOLUME])</f>
        <v>22.137499999999999</v>
      </c>
      <c r="N4" s="65">
        <f>SUM(N3:N3)</f>
        <v>22</v>
      </c>
      <c r="O4" s="146">
        <f>SUM(P3:P3)</f>
        <v>66000</v>
      </c>
      <c r="P4" s="147"/>
    </row>
    <row r="5" spans="1:16" ht="22.5" customHeight="1" x14ac:dyDescent="0.2">
      <c r="A5" s="80"/>
      <c r="B5" s="53" t="s">
        <v>45</v>
      </c>
      <c r="C5" s="52"/>
      <c r="D5" s="54" t="s">
        <v>46</v>
      </c>
      <c r="E5" s="80"/>
      <c r="F5" s="80"/>
      <c r="G5" s="80"/>
      <c r="H5" s="80"/>
      <c r="I5" s="80"/>
      <c r="J5" s="80"/>
      <c r="K5" s="80"/>
      <c r="L5" s="80"/>
      <c r="M5" s="81"/>
      <c r="N5" s="83" t="s">
        <v>52</v>
      </c>
      <c r="O5" s="82"/>
      <c r="P5" s="82">
        <f>O4*10%</f>
        <v>6600</v>
      </c>
    </row>
    <row r="6" spans="1:16" ht="22.5" customHeight="1" thickBot="1" x14ac:dyDescent="0.25">
      <c r="A6" s="80"/>
      <c r="B6" s="53"/>
      <c r="C6" s="52"/>
      <c r="D6" s="54"/>
      <c r="E6" s="80"/>
      <c r="F6" s="80"/>
      <c r="G6" s="80"/>
      <c r="H6" s="80"/>
      <c r="I6" s="80"/>
      <c r="J6" s="80"/>
      <c r="K6" s="80"/>
      <c r="L6" s="80"/>
      <c r="M6" s="81"/>
      <c r="N6" s="103" t="s">
        <v>56</v>
      </c>
      <c r="O6" s="102"/>
      <c r="P6" s="102">
        <f>O4-P5</f>
        <v>59400</v>
      </c>
    </row>
    <row r="7" spans="1:16" x14ac:dyDescent="0.2">
      <c r="A7" s="11"/>
      <c r="H7" s="60"/>
      <c r="N7" s="59" t="s">
        <v>34</v>
      </c>
      <c r="P7" s="66">
        <f>P6*1%</f>
        <v>594</v>
      </c>
    </row>
    <row r="8" spans="1:16" ht="15.75" thickBot="1" x14ac:dyDescent="0.25">
      <c r="A8" s="11"/>
      <c r="H8" s="60"/>
      <c r="N8" s="59" t="s">
        <v>55</v>
      </c>
      <c r="P8" s="68">
        <f>P6*2%</f>
        <v>1188</v>
      </c>
    </row>
    <row r="9" spans="1:16" x14ac:dyDescent="0.2">
      <c r="A9" s="11"/>
      <c r="H9" s="60"/>
      <c r="N9" s="63" t="s">
        <v>35</v>
      </c>
      <c r="O9" s="64"/>
      <c r="P9" s="67">
        <f>P6+P7-P8</f>
        <v>58806</v>
      </c>
    </row>
    <row r="10" spans="1:16" x14ac:dyDescent="0.2">
      <c r="B10" s="53"/>
      <c r="C10" s="52"/>
      <c r="D10" s="54"/>
    </row>
    <row r="12" spans="1:16" x14ac:dyDescent="0.2">
      <c r="A12" s="11"/>
      <c r="H12" s="60"/>
      <c r="P12" s="68"/>
    </row>
    <row r="13" spans="1:16" x14ac:dyDescent="0.2">
      <c r="A13" s="11"/>
      <c r="H13" s="60"/>
      <c r="O13" s="55"/>
      <c r="P13" s="68"/>
    </row>
    <row r="14" spans="1:16" s="3" customFormat="1" x14ac:dyDescent="0.25">
      <c r="A14" s="11"/>
      <c r="B14" s="2"/>
      <c r="C14" s="2"/>
      <c r="E14" s="12"/>
      <c r="H14" s="60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0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0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0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</sheetData>
  <mergeCells count="2">
    <mergeCell ref="A4:L4"/>
    <mergeCell ref="O4:P4"/>
  </mergeCells>
  <conditionalFormatting sqref="B3">
    <cfRule type="duplicateValues" dxfId="4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0"/>
  <sheetViews>
    <sheetView zoomScale="110" zoomScaleNormal="110" workbookViewId="0">
      <pane xSplit="3" ySplit="2" topLeftCell="D248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26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8.5" customHeight="1" x14ac:dyDescent="0.2">
      <c r="A3" s="141" t="s">
        <v>4238</v>
      </c>
      <c r="B3" s="71" t="s">
        <v>1629</v>
      </c>
      <c r="C3" s="9" t="s">
        <v>1630</v>
      </c>
      <c r="D3" s="73" t="s">
        <v>53</v>
      </c>
      <c r="E3" s="13">
        <v>44434</v>
      </c>
      <c r="F3" s="73" t="s">
        <v>1313</v>
      </c>
      <c r="G3" s="13">
        <v>44440</v>
      </c>
      <c r="H3" s="10" t="s">
        <v>1314</v>
      </c>
      <c r="I3" s="1">
        <v>54</v>
      </c>
      <c r="J3" s="1">
        <v>60</v>
      </c>
      <c r="K3" s="1">
        <v>20</v>
      </c>
      <c r="L3" s="1">
        <v>11</v>
      </c>
      <c r="M3" s="78">
        <v>16.2</v>
      </c>
      <c r="N3" s="8">
        <v>16</v>
      </c>
      <c r="O3" s="61">
        <v>3000</v>
      </c>
      <c r="P3" s="62">
        <f>Table224523689101112131415161718192021222423456723456891011121314151617[[#This Row],[PEMBULATAN]]*O3</f>
        <v>48000</v>
      </c>
    </row>
    <row r="4" spans="1:16" ht="28.5" customHeight="1" x14ac:dyDescent="0.2">
      <c r="A4" s="142"/>
      <c r="B4" s="72"/>
      <c r="C4" s="9" t="s">
        <v>1631</v>
      </c>
      <c r="D4" s="73" t="s">
        <v>53</v>
      </c>
      <c r="E4" s="13">
        <v>44434</v>
      </c>
      <c r="F4" s="73" t="s">
        <v>1313</v>
      </c>
      <c r="G4" s="13">
        <v>44440</v>
      </c>
      <c r="H4" s="10" t="s">
        <v>1314</v>
      </c>
      <c r="I4" s="1">
        <v>68</v>
      </c>
      <c r="J4" s="1">
        <v>56</v>
      </c>
      <c r="K4" s="1">
        <v>30</v>
      </c>
      <c r="L4" s="1">
        <v>24</v>
      </c>
      <c r="M4" s="78">
        <v>28.56</v>
      </c>
      <c r="N4" s="8">
        <v>29</v>
      </c>
      <c r="O4" s="61">
        <v>3000</v>
      </c>
      <c r="P4" s="62">
        <f>Table224523689101112131415161718192021222423456723456891011121314151617[[#This Row],[PEMBULATAN]]*O4</f>
        <v>87000</v>
      </c>
    </row>
    <row r="5" spans="1:16" ht="28.5" customHeight="1" x14ac:dyDescent="0.2">
      <c r="A5" s="108"/>
      <c r="B5" s="72"/>
      <c r="C5" s="84" t="s">
        <v>1632</v>
      </c>
      <c r="D5" s="75" t="s">
        <v>53</v>
      </c>
      <c r="E5" s="13">
        <v>44434</v>
      </c>
      <c r="F5" s="73" t="s">
        <v>1313</v>
      </c>
      <c r="G5" s="13">
        <v>44440</v>
      </c>
      <c r="H5" s="74" t="s">
        <v>1314</v>
      </c>
      <c r="I5" s="15">
        <v>46</v>
      </c>
      <c r="J5" s="15">
        <v>34</v>
      </c>
      <c r="K5" s="15">
        <v>19</v>
      </c>
      <c r="L5" s="15">
        <v>13</v>
      </c>
      <c r="M5" s="79">
        <v>7.4290000000000003</v>
      </c>
      <c r="N5" s="69">
        <v>13</v>
      </c>
      <c r="O5" s="61">
        <v>3000</v>
      </c>
      <c r="P5" s="62">
        <f>Table224523689101112131415161718192021222423456723456891011121314151617[[#This Row],[PEMBULATAN]]*O5</f>
        <v>39000</v>
      </c>
    </row>
    <row r="6" spans="1:16" ht="28.5" customHeight="1" x14ac:dyDescent="0.2">
      <c r="A6" s="108"/>
      <c r="B6" s="72"/>
      <c r="C6" s="84" t="s">
        <v>1633</v>
      </c>
      <c r="D6" s="75" t="s">
        <v>53</v>
      </c>
      <c r="E6" s="13">
        <v>44434</v>
      </c>
      <c r="F6" s="73" t="s">
        <v>1313</v>
      </c>
      <c r="G6" s="13">
        <v>44440</v>
      </c>
      <c r="H6" s="74" t="s">
        <v>1314</v>
      </c>
      <c r="I6" s="15">
        <v>86</v>
      </c>
      <c r="J6" s="15">
        <v>8</v>
      </c>
      <c r="K6" s="15">
        <v>4</v>
      </c>
      <c r="L6" s="15">
        <v>1</v>
      </c>
      <c r="M6" s="79">
        <v>0.68799999999999994</v>
      </c>
      <c r="N6" s="69">
        <v>1</v>
      </c>
      <c r="O6" s="61">
        <v>3000</v>
      </c>
      <c r="P6" s="62">
        <f>Table224523689101112131415161718192021222423456723456891011121314151617[[#This Row],[PEMBULATAN]]*O6</f>
        <v>3000</v>
      </c>
    </row>
    <row r="7" spans="1:16" ht="28.5" customHeight="1" x14ac:dyDescent="0.2">
      <c r="A7" s="108"/>
      <c r="B7" s="72"/>
      <c r="C7" s="84" t="s">
        <v>1634</v>
      </c>
      <c r="D7" s="75" t="s">
        <v>53</v>
      </c>
      <c r="E7" s="13">
        <v>44434</v>
      </c>
      <c r="F7" s="73" t="s">
        <v>1313</v>
      </c>
      <c r="G7" s="13">
        <v>44440</v>
      </c>
      <c r="H7" s="74" t="s">
        <v>1314</v>
      </c>
      <c r="I7" s="15">
        <v>67</v>
      </c>
      <c r="J7" s="15">
        <v>67</v>
      </c>
      <c r="K7" s="15">
        <v>20</v>
      </c>
      <c r="L7" s="15">
        <v>18</v>
      </c>
      <c r="M7" s="79">
        <v>22.445</v>
      </c>
      <c r="N7" s="69">
        <v>22</v>
      </c>
      <c r="O7" s="61">
        <v>3000</v>
      </c>
      <c r="P7" s="62">
        <f>Table224523689101112131415161718192021222423456723456891011121314151617[[#This Row],[PEMBULATAN]]*O7</f>
        <v>66000</v>
      </c>
    </row>
    <row r="8" spans="1:16" ht="28.5" customHeight="1" x14ac:dyDescent="0.2">
      <c r="A8" s="108"/>
      <c r="B8" s="72"/>
      <c r="C8" s="84" t="s">
        <v>1635</v>
      </c>
      <c r="D8" s="75" t="s">
        <v>53</v>
      </c>
      <c r="E8" s="13">
        <v>44434</v>
      </c>
      <c r="F8" s="73" t="s">
        <v>1313</v>
      </c>
      <c r="G8" s="13">
        <v>44440</v>
      </c>
      <c r="H8" s="74" t="s">
        <v>1314</v>
      </c>
      <c r="I8" s="15">
        <v>31</v>
      </c>
      <c r="J8" s="15">
        <v>37</v>
      </c>
      <c r="K8" s="15">
        <v>14</v>
      </c>
      <c r="L8" s="15">
        <v>4</v>
      </c>
      <c r="M8" s="79">
        <v>4.0145</v>
      </c>
      <c r="N8" s="69">
        <v>4</v>
      </c>
      <c r="O8" s="61">
        <v>3000</v>
      </c>
      <c r="P8" s="62">
        <f>Table224523689101112131415161718192021222423456723456891011121314151617[[#This Row],[PEMBULATAN]]*O8</f>
        <v>12000</v>
      </c>
    </row>
    <row r="9" spans="1:16" ht="28.5" customHeight="1" x14ac:dyDescent="0.2">
      <c r="A9" s="108"/>
      <c r="B9" s="100"/>
      <c r="C9" s="84" t="s">
        <v>1636</v>
      </c>
      <c r="D9" s="75" t="s">
        <v>53</v>
      </c>
      <c r="E9" s="13">
        <v>44434</v>
      </c>
      <c r="F9" s="73" t="s">
        <v>1313</v>
      </c>
      <c r="G9" s="13">
        <v>44440</v>
      </c>
      <c r="H9" s="74" t="s">
        <v>1314</v>
      </c>
      <c r="I9" s="15">
        <v>42</v>
      </c>
      <c r="J9" s="15">
        <v>37</v>
      </c>
      <c r="K9" s="15">
        <v>32</v>
      </c>
      <c r="L9" s="15">
        <v>8</v>
      </c>
      <c r="M9" s="79">
        <v>12.432</v>
      </c>
      <c r="N9" s="69">
        <v>12</v>
      </c>
      <c r="O9" s="61">
        <v>3000</v>
      </c>
      <c r="P9" s="62">
        <f>Table224523689101112131415161718192021222423456723456891011121314151617[[#This Row],[PEMBULATAN]]*O9</f>
        <v>36000</v>
      </c>
    </row>
    <row r="10" spans="1:16" ht="28.5" customHeight="1" x14ac:dyDescent="0.2">
      <c r="A10" s="108"/>
      <c r="B10" s="72" t="s">
        <v>1637</v>
      </c>
      <c r="C10" s="84" t="s">
        <v>1638</v>
      </c>
      <c r="D10" s="75" t="s">
        <v>53</v>
      </c>
      <c r="E10" s="13">
        <v>44434</v>
      </c>
      <c r="F10" s="73" t="s">
        <v>1313</v>
      </c>
      <c r="G10" s="13">
        <v>44440</v>
      </c>
      <c r="H10" s="74" t="s">
        <v>1314</v>
      </c>
      <c r="I10" s="15">
        <v>96</v>
      </c>
      <c r="J10" s="15">
        <v>55</v>
      </c>
      <c r="K10" s="15">
        <v>30</v>
      </c>
      <c r="L10" s="15">
        <v>20</v>
      </c>
      <c r="M10" s="79">
        <v>39.6</v>
      </c>
      <c r="N10" s="69">
        <v>40</v>
      </c>
      <c r="O10" s="61">
        <v>3000</v>
      </c>
      <c r="P10" s="62">
        <f>Table224523689101112131415161718192021222423456723456891011121314151617[[#This Row],[PEMBULATAN]]*O10</f>
        <v>120000</v>
      </c>
    </row>
    <row r="11" spans="1:16" ht="28.5" customHeight="1" x14ac:dyDescent="0.2">
      <c r="A11" s="108"/>
      <c r="B11" s="72"/>
      <c r="C11" s="84" t="s">
        <v>1639</v>
      </c>
      <c r="D11" s="75" t="s">
        <v>53</v>
      </c>
      <c r="E11" s="13">
        <v>44434</v>
      </c>
      <c r="F11" s="73" t="s">
        <v>1313</v>
      </c>
      <c r="G11" s="13">
        <v>44440</v>
      </c>
      <c r="H11" s="74" t="s">
        <v>1314</v>
      </c>
      <c r="I11" s="15">
        <v>93</v>
      </c>
      <c r="J11" s="15">
        <v>60</v>
      </c>
      <c r="K11" s="15">
        <v>30</v>
      </c>
      <c r="L11" s="15">
        <v>10</v>
      </c>
      <c r="M11" s="79">
        <v>41.85</v>
      </c>
      <c r="N11" s="69">
        <v>42</v>
      </c>
      <c r="O11" s="61">
        <v>3000</v>
      </c>
      <c r="P11" s="62">
        <f>Table224523689101112131415161718192021222423456723456891011121314151617[[#This Row],[PEMBULATAN]]*O11</f>
        <v>126000</v>
      </c>
    </row>
    <row r="12" spans="1:16" ht="28.5" customHeight="1" x14ac:dyDescent="0.2">
      <c r="A12" s="108"/>
      <c r="B12" s="72"/>
      <c r="C12" s="84" t="s">
        <v>1640</v>
      </c>
      <c r="D12" s="75" t="s">
        <v>53</v>
      </c>
      <c r="E12" s="13">
        <v>44434</v>
      </c>
      <c r="F12" s="73" t="s">
        <v>1313</v>
      </c>
      <c r="G12" s="13">
        <v>44440</v>
      </c>
      <c r="H12" s="74" t="s">
        <v>1314</v>
      </c>
      <c r="I12" s="15">
        <v>56</v>
      </c>
      <c r="J12" s="15">
        <v>54</v>
      </c>
      <c r="K12" s="15">
        <v>24</v>
      </c>
      <c r="L12" s="15">
        <v>7</v>
      </c>
      <c r="M12" s="79">
        <v>18.143999999999998</v>
      </c>
      <c r="N12" s="69">
        <v>18</v>
      </c>
      <c r="O12" s="61">
        <v>3000</v>
      </c>
      <c r="P12" s="62">
        <f>Table224523689101112131415161718192021222423456723456891011121314151617[[#This Row],[PEMBULATAN]]*O12</f>
        <v>54000</v>
      </c>
    </row>
    <row r="13" spans="1:16" ht="28.5" customHeight="1" x14ac:dyDescent="0.2">
      <c r="A13" s="108"/>
      <c r="B13" s="72"/>
      <c r="C13" s="84" t="s">
        <v>1641</v>
      </c>
      <c r="D13" s="75" t="s">
        <v>53</v>
      </c>
      <c r="E13" s="13">
        <v>44434</v>
      </c>
      <c r="F13" s="73" t="s">
        <v>1313</v>
      </c>
      <c r="G13" s="13">
        <v>44440</v>
      </c>
      <c r="H13" s="74" t="s">
        <v>1314</v>
      </c>
      <c r="I13" s="15">
        <v>70</v>
      </c>
      <c r="J13" s="15">
        <v>60</v>
      </c>
      <c r="K13" s="15">
        <v>18</v>
      </c>
      <c r="L13" s="15">
        <v>7</v>
      </c>
      <c r="M13" s="79">
        <v>18.899999999999999</v>
      </c>
      <c r="N13" s="69">
        <v>19</v>
      </c>
      <c r="O13" s="61">
        <v>3000</v>
      </c>
      <c r="P13" s="62">
        <f>Table224523689101112131415161718192021222423456723456891011121314151617[[#This Row],[PEMBULATAN]]*O13</f>
        <v>57000</v>
      </c>
    </row>
    <row r="14" spans="1:16" ht="28.5" customHeight="1" x14ac:dyDescent="0.2">
      <c r="A14" s="108"/>
      <c r="B14" s="72"/>
      <c r="C14" s="84" t="s">
        <v>1642</v>
      </c>
      <c r="D14" s="75" t="s">
        <v>53</v>
      </c>
      <c r="E14" s="13">
        <v>44434</v>
      </c>
      <c r="F14" s="73" t="s">
        <v>1313</v>
      </c>
      <c r="G14" s="13">
        <v>44440</v>
      </c>
      <c r="H14" s="74" t="s">
        <v>1314</v>
      </c>
      <c r="I14" s="15">
        <v>33</v>
      </c>
      <c r="J14" s="15">
        <v>19</v>
      </c>
      <c r="K14" s="15">
        <v>12</v>
      </c>
      <c r="L14" s="15">
        <v>11</v>
      </c>
      <c r="M14" s="79">
        <v>1.881</v>
      </c>
      <c r="N14" s="69">
        <v>11</v>
      </c>
      <c r="O14" s="61">
        <v>3000</v>
      </c>
      <c r="P14" s="62">
        <f>Table224523689101112131415161718192021222423456723456891011121314151617[[#This Row],[PEMBULATAN]]*O14</f>
        <v>33000</v>
      </c>
    </row>
    <row r="15" spans="1:16" ht="28.5" customHeight="1" x14ac:dyDescent="0.2">
      <c r="A15" s="108"/>
      <c r="B15" s="72"/>
      <c r="C15" s="84" t="s">
        <v>1643</v>
      </c>
      <c r="D15" s="75" t="s">
        <v>53</v>
      </c>
      <c r="E15" s="13">
        <v>44434</v>
      </c>
      <c r="F15" s="73" t="s">
        <v>1313</v>
      </c>
      <c r="G15" s="13">
        <v>44440</v>
      </c>
      <c r="H15" s="74" t="s">
        <v>1314</v>
      </c>
      <c r="I15" s="15">
        <v>80</v>
      </c>
      <c r="J15" s="15">
        <v>48</v>
      </c>
      <c r="K15" s="15">
        <v>31</v>
      </c>
      <c r="L15" s="15">
        <v>12</v>
      </c>
      <c r="M15" s="79">
        <v>29.76</v>
      </c>
      <c r="N15" s="69">
        <v>30</v>
      </c>
      <c r="O15" s="61">
        <v>3000</v>
      </c>
      <c r="P15" s="62">
        <f>Table224523689101112131415161718192021222423456723456891011121314151617[[#This Row],[PEMBULATAN]]*O15</f>
        <v>90000</v>
      </c>
    </row>
    <row r="16" spans="1:16" ht="28.5" customHeight="1" x14ac:dyDescent="0.2">
      <c r="A16" s="108"/>
      <c r="B16" s="72"/>
      <c r="C16" s="84" t="s">
        <v>1644</v>
      </c>
      <c r="D16" s="75" t="s">
        <v>53</v>
      </c>
      <c r="E16" s="13">
        <v>44434</v>
      </c>
      <c r="F16" s="73" t="s">
        <v>1313</v>
      </c>
      <c r="G16" s="13">
        <v>44440</v>
      </c>
      <c r="H16" s="74" t="s">
        <v>1314</v>
      </c>
      <c r="I16" s="15">
        <v>50</v>
      </c>
      <c r="J16" s="15">
        <v>31</v>
      </c>
      <c r="K16" s="15">
        <v>11</v>
      </c>
      <c r="L16" s="15">
        <v>3</v>
      </c>
      <c r="M16" s="79">
        <v>4.2625000000000002</v>
      </c>
      <c r="N16" s="69">
        <v>4</v>
      </c>
      <c r="O16" s="61">
        <v>3000</v>
      </c>
      <c r="P16" s="62">
        <f>Table224523689101112131415161718192021222423456723456891011121314151617[[#This Row],[PEMBULATAN]]*O16</f>
        <v>12000</v>
      </c>
    </row>
    <row r="17" spans="1:16" ht="28.5" customHeight="1" x14ac:dyDescent="0.2">
      <c r="A17" s="108"/>
      <c r="B17" s="72"/>
      <c r="C17" s="84" t="s">
        <v>1645</v>
      </c>
      <c r="D17" s="75" t="s">
        <v>53</v>
      </c>
      <c r="E17" s="13">
        <v>44434</v>
      </c>
      <c r="F17" s="73" t="s">
        <v>1313</v>
      </c>
      <c r="G17" s="13">
        <v>44440</v>
      </c>
      <c r="H17" s="74" t="s">
        <v>1314</v>
      </c>
      <c r="I17" s="15">
        <v>80</v>
      </c>
      <c r="J17" s="15">
        <v>40</v>
      </c>
      <c r="K17" s="15">
        <v>18</v>
      </c>
      <c r="L17" s="15">
        <v>4</v>
      </c>
      <c r="M17" s="79">
        <v>14.4</v>
      </c>
      <c r="N17" s="69">
        <v>14</v>
      </c>
      <c r="O17" s="61">
        <v>3000</v>
      </c>
      <c r="P17" s="62">
        <f>Table224523689101112131415161718192021222423456723456891011121314151617[[#This Row],[PEMBULATAN]]*O17</f>
        <v>42000</v>
      </c>
    </row>
    <row r="18" spans="1:16" ht="28.5" customHeight="1" x14ac:dyDescent="0.2">
      <c r="A18" s="108"/>
      <c r="B18" s="72"/>
      <c r="C18" s="84" t="s">
        <v>1646</v>
      </c>
      <c r="D18" s="75" t="s">
        <v>53</v>
      </c>
      <c r="E18" s="13">
        <v>44434</v>
      </c>
      <c r="F18" s="73" t="s">
        <v>1313</v>
      </c>
      <c r="G18" s="13">
        <v>44440</v>
      </c>
      <c r="H18" s="74" t="s">
        <v>1314</v>
      </c>
      <c r="I18" s="15">
        <v>90</v>
      </c>
      <c r="J18" s="15">
        <v>51</v>
      </c>
      <c r="K18" s="15">
        <v>25</v>
      </c>
      <c r="L18" s="15">
        <v>9</v>
      </c>
      <c r="M18" s="79">
        <v>28.6875</v>
      </c>
      <c r="N18" s="69">
        <v>29</v>
      </c>
      <c r="O18" s="61">
        <v>3000</v>
      </c>
      <c r="P18" s="62">
        <f>Table224523689101112131415161718192021222423456723456891011121314151617[[#This Row],[PEMBULATAN]]*O18</f>
        <v>87000</v>
      </c>
    </row>
    <row r="19" spans="1:16" ht="28.5" customHeight="1" x14ac:dyDescent="0.2">
      <c r="A19" s="108"/>
      <c r="B19" s="72"/>
      <c r="C19" s="84" t="s">
        <v>1647</v>
      </c>
      <c r="D19" s="75" t="s">
        <v>53</v>
      </c>
      <c r="E19" s="13">
        <v>44434</v>
      </c>
      <c r="F19" s="73" t="s">
        <v>1313</v>
      </c>
      <c r="G19" s="13">
        <v>44440</v>
      </c>
      <c r="H19" s="74" t="s">
        <v>1314</v>
      </c>
      <c r="I19" s="15">
        <v>75</v>
      </c>
      <c r="J19" s="15">
        <v>43</v>
      </c>
      <c r="K19" s="15">
        <v>25</v>
      </c>
      <c r="L19" s="15">
        <v>8</v>
      </c>
      <c r="M19" s="79">
        <v>20.15625</v>
      </c>
      <c r="N19" s="69">
        <v>20</v>
      </c>
      <c r="O19" s="61">
        <v>3000</v>
      </c>
      <c r="P19" s="62">
        <f>Table224523689101112131415161718192021222423456723456891011121314151617[[#This Row],[PEMBULATAN]]*O19</f>
        <v>60000</v>
      </c>
    </row>
    <row r="20" spans="1:16" ht="28.5" customHeight="1" x14ac:dyDescent="0.2">
      <c r="A20" s="108"/>
      <c r="B20" s="72"/>
      <c r="C20" s="84" t="s">
        <v>1648</v>
      </c>
      <c r="D20" s="75" t="s">
        <v>53</v>
      </c>
      <c r="E20" s="13">
        <v>44434</v>
      </c>
      <c r="F20" s="73" t="s">
        <v>1313</v>
      </c>
      <c r="G20" s="13">
        <v>44440</v>
      </c>
      <c r="H20" s="74" t="s">
        <v>1314</v>
      </c>
      <c r="I20" s="15">
        <v>65</v>
      </c>
      <c r="J20" s="15">
        <v>60</v>
      </c>
      <c r="K20" s="15">
        <v>20</v>
      </c>
      <c r="L20" s="15">
        <v>7</v>
      </c>
      <c r="M20" s="79">
        <v>19.5</v>
      </c>
      <c r="N20" s="69">
        <v>20</v>
      </c>
      <c r="O20" s="61">
        <v>3000</v>
      </c>
      <c r="P20" s="62">
        <f>Table224523689101112131415161718192021222423456723456891011121314151617[[#This Row],[PEMBULATAN]]*O20</f>
        <v>60000</v>
      </c>
    </row>
    <row r="21" spans="1:16" ht="28.5" customHeight="1" x14ac:dyDescent="0.2">
      <c r="A21" s="108"/>
      <c r="B21" s="72"/>
      <c r="C21" s="84" t="s">
        <v>1649</v>
      </c>
      <c r="D21" s="75" t="s">
        <v>53</v>
      </c>
      <c r="E21" s="13">
        <v>44434</v>
      </c>
      <c r="F21" s="73" t="s">
        <v>1313</v>
      </c>
      <c r="G21" s="13">
        <v>44440</v>
      </c>
      <c r="H21" s="74" t="s">
        <v>1314</v>
      </c>
      <c r="I21" s="15">
        <v>100</v>
      </c>
      <c r="J21" s="15">
        <v>58</v>
      </c>
      <c r="K21" s="15">
        <v>34</v>
      </c>
      <c r="L21" s="15">
        <v>16</v>
      </c>
      <c r="M21" s="79">
        <v>49.3</v>
      </c>
      <c r="N21" s="69">
        <v>49</v>
      </c>
      <c r="O21" s="61">
        <v>3000</v>
      </c>
      <c r="P21" s="62">
        <f>Table224523689101112131415161718192021222423456723456891011121314151617[[#This Row],[PEMBULATAN]]*O21</f>
        <v>147000</v>
      </c>
    </row>
    <row r="22" spans="1:16" ht="28.5" customHeight="1" x14ac:dyDescent="0.2">
      <c r="A22" s="108"/>
      <c r="B22" s="72"/>
      <c r="C22" s="84" t="s">
        <v>1650</v>
      </c>
      <c r="D22" s="75" t="s">
        <v>53</v>
      </c>
      <c r="E22" s="13">
        <v>44434</v>
      </c>
      <c r="F22" s="73" t="s">
        <v>1313</v>
      </c>
      <c r="G22" s="13">
        <v>44440</v>
      </c>
      <c r="H22" s="74" t="s">
        <v>1314</v>
      </c>
      <c r="I22" s="15">
        <v>94</v>
      </c>
      <c r="J22" s="15">
        <v>52</v>
      </c>
      <c r="K22" s="15">
        <v>25</v>
      </c>
      <c r="L22" s="15">
        <v>13</v>
      </c>
      <c r="M22" s="79">
        <v>30.55</v>
      </c>
      <c r="N22" s="69">
        <v>31</v>
      </c>
      <c r="O22" s="61">
        <v>3000</v>
      </c>
      <c r="P22" s="62">
        <f>Table224523689101112131415161718192021222423456723456891011121314151617[[#This Row],[PEMBULATAN]]*O22</f>
        <v>93000</v>
      </c>
    </row>
    <row r="23" spans="1:16" ht="28.5" customHeight="1" x14ac:dyDescent="0.2">
      <c r="A23" s="108"/>
      <c r="B23" s="72"/>
      <c r="C23" s="84" t="s">
        <v>1651</v>
      </c>
      <c r="D23" s="75" t="s">
        <v>53</v>
      </c>
      <c r="E23" s="13">
        <v>44434</v>
      </c>
      <c r="F23" s="73" t="s">
        <v>1313</v>
      </c>
      <c r="G23" s="13">
        <v>44440</v>
      </c>
      <c r="H23" s="74" t="s">
        <v>1314</v>
      </c>
      <c r="I23" s="15">
        <v>95</v>
      </c>
      <c r="J23" s="15">
        <v>50</v>
      </c>
      <c r="K23" s="15">
        <v>26</v>
      </c>
      <c r="L23" s="15">
        <v>10</v>
      </c>
      <c r="M23" s="79">
        <v>30.875</v>
      </c>
      <c r="N23" s="69">
        <v>31</v>
      </c>
      <c r="O23" s="61">
        <v>3000</v>
      </c>
      <c r="P23" s="62">
        <f>Table224523689101112131415161718192021222423456723456891011121314151617[[#This Row],[PEMBULATAN]]*O23</f>
        <v>93000</v>
      </c>
    </row>
    <row r="24" spans="1:16" ht="28.5" customHeight="1" x14ac:dyDescent="0.2">
      <c r="A24" s="108"/>
      <c r="B24" s="72"/>
      <c r="C24" s="84" t="s">
        <v>1652</v>
      </c>
      <c r="D24" s="75" t="s">
        <v>53</v>
      </c>
      <c r="E24" s="13">
        <v>44434</v>
      </c>
      <c r="F24" s="73" t="s">
        <v>1313</v>
      </c>
      <c r="G24" s="13">
        <v>44440</v>
      </c>
      <c r="H24" s="74" t="s">
        <v>1314</v>
      </c>
      <c r="I24" s="15">
        <v>60</v>
      </c>
      <c r="J24" s="15">
        <v>52</v>
      </c>
      <c r="K24" s="15">
        <v>20</v>
      </c>
      <c r="L24" s="15">
        <v>8</v>
      </c>
      <c r="M24" s="79">
        <v>15.6</v>
      </c>
      <c r="N24" s="69">
        <v>16</v>
      </c>
      <c r="O24" s="61">
        <v>3000</v>
      </c>
      <c r="P24" s="62">
        <f>Table224523689101112131415161718192021222423456723456891011121314151617[[#This Row],[PEMBULATAN]]*O24</f>
        <v>48000</v>
      </c>
    </row>
    <row r="25" spans="1:16" ht="28.5" customHeight="1" x14ac:dyDescent="0.2">
      <c r="A25" s="108"/>
      <c r="B25" s="72"/>
      <c r="C25" s="84" t="s">
        <v>1653</v>
      </c>
      <c r="D25" s="75" t="s">
        <v>53</v>
      </c>
      <c r="E25" s="13">
        <v>44434</v>
      </c>
      <c r="F25" s="73" t="s">
        <v>1313</v>
      </c>
      <c r="G25" s="13">
        <v>44440</v>
      </c>
      <c r="H25" s="74" t="s">
        <v>1314</v>
      </c>
      <c r="I25" s="15">
        <v>90</v>
      </c>
      <c r="J25" s="15">
        <v>51</v>
      </c>
      <c r="K25" s="15">
        <v>24</v>
      </c>
      <c r="L25" s="15">
        <v>19</v>
      </c>
      <c r="M25" s="79">
        <v>27.54</v>
      </c>
      <c r="N25" s="69">
        <v>28</v>
      </c>
      <c r="O25" s="61">
        <v>3000</v>
      </c>
      <c r="P25" s="62">
        <f>Table224523689101112131415161718192021222423456723456891011121314151617[[#This Row],[PEMBULATAN]]*O25</f>
        <v>84000</v>
      </c>
    </row>
    <row r="26" spans="1:16" ht="28.5" customHeight="1" x14ac:dyDescent="0.2">
      <c r="A26" s="108"/>
      <c r="B26" s="72"/>
      <c r="C26" s="84" t="s">
        <v>1654</v>
      </c>
      <c r="D26" s="75" t="s">
        <v>53</v>
      </c>
      <c r="E26" s="13">
        <v>44434</v>
      </c>
      <c r="F26" s="73" t="s">
        <v>1313</v>
      </c>
      <c r="G26" s="13">
        <v>44440</v>
      </c>
      <c r="H26" s="74" t="s">
        <v>1314</v>
      </c>
      <c r="I26" s="15">
        <v>45</v>
      </c>
      <c r="J26" s="15">
        <v>32</v>
      </c>
      <c r="K26" s="15">
        <v>21</v>
      </c>
      <c r="L26" s="15">
        <v>5</v>
      </c>
      <c r="M26" s="79">
        <v>7.56</v>
      </c>
      <c r="N26" s="69">
        <v>8</v>
      </c>
      <c r="O26" s="61">
        <v>3000</v>
      </c>
      <c r="P26" s="62">
        <f>Table224523689101112131415161718192021222423456723456891011121314151617[[#This Row],[PEMBULATAN]]*O26</f>
        <v>24000</v>
      </c>
    </row>
    <row r="27" spans="1:16" ht="28.5" customHeight="1" x14ac:dyDescent="0.2">
      <c r="A27" s="108"/>
      <c r="B27" s="72"/>
      <c r="C27" s="84" t="s">
        <v>1655</v>
      </c>
      <c r="D27" s="75" t="s">
        <v>53</v>
      </c>
      <c r="E27" s="13">
        <v>44434</v>
      </c>
      <c r="F27" s="73" t="s">
        <v>1313</v>
      </c>
      <c r="G27" s="13">
        <v>44440</v>
      </c>
      <c r="H27" s="74" t="s">
        <v>1314</v>
      </c>
      <c r="I27" s="15">
        <v>80</v>
      </c>
      <c r="J27" s="15">
        <v>60</v>
      </c>
      <c r="K27" s="15">
        <v>22</v>
      </c>
      <c r="L27" s="15">
        <v>6</v>
      </c>
      <c r="M27" s="79">
        <v>26.4</v>
      </c>
      <c r="N27" s="69">
        <v>26</v>
      </c>
      <c r="O27" s="61">
        <v>3000</v>
      </c>
      <c r="P27" s="62">
        <f>Table224523689101112131415161718192021222423456723456891011121314151617[[#This Row],[PEMBULATAN]]*O27</f>
        <v>78000</v>
      </c>
    </row>
    <row r="28" spans="1:16" ht="28.5" customHeight="1" x14ac:dyDescent="0.2">
      <c r="A28" s="108"/>
      <c r="B28" s="72"/>
      <c r="C28" s="84" t="s">
        <v>1656</v>
      </c>
      <c r="D28" s="75" t="s">
        <v>53</v>
      </c>
      <c r="E28" s="13">
        <v>44434</v>
      </c>
      <c r="F28" s="73" t="s">
        <v>1313</v>
      </c>
      <c r="G28" s="13">
        <v>44440</v>
      </c>
      <c r="H28" s="74" t="s">
        <v>1314</v>
      </c>
      <c r="I28" s="15">
        <v>85</v>
      </c>
      <c r="J28" s="15">
        <v>58</v>
      </c>
      <c r="K28" s="15">
        <v>23</v>
      </c>
      <c r="L28" s="15">
        <v>11</v>
      </c>
      <c r="M28" s="79">
        <v>28.3475</v>
      </c>
      <c r="N28" s="69">
        <v>28</v>
      </c>
      <c r="O28" s="61">
        <v>3000</v>
      </c>
      <c r="P28" s="62">
        <f>Table224523689101112131415161718192021222423456723456891011121314151617[[#This Row],[PEMBULATAN]]*O28</f>
        <v>84000</v>
      </c>
    </row>
    <row r="29" spans="1:16" ht="28.5" customHeight="1" x14ac:dyDescent="0.2">
      <c r="A29" s="108"/>
      <c r="B29" s="72"/>
      <c r="C29" s="84" t="s">
        <v>1657</v>
      </c>
      <c r="D29" s="75" t="s">
        <v>53</v>
      </c>
      <c r="E29" s="13">
        <v>44434</v>
      </c>
      <c r="F29" s="73" t="s">
        <v>1313</v>
      </c>
      <c r="G29" s="13">
        <v>44440</v>
      </c>
      <c r="H29" s="74" t="s">
        <v>1314</v>
      </c>
      <c r="I29" s="15">
        <v>58</v>
      </c>
      <c r="J29" s="15">
        <v>40</v>
      </c>
      <c r="K29" s="15">
        <v>12</v>
      </c>
      <c r="L29" s="15">
        <v>4</v>
      </c>
      <c r="M29" s="79">
        <v>6.96</v>
      </c>
      <c r="N29" s="69">
        <v>7</v>
      </c>
      <c r="O29" s="61">
        <v>3000</v>
      </c>
      <c r="P29" s="62">
        <f>Table224523689101112131415161718192021222423456723456891011121314151617[[#This Row],[PEMBULATAN]]*O29</f>
        <v>21000</v>
      </c>
    </row>
    <row r="30" spans="1:16" ht="28.5" customHeight="1" x14ac:dyDescent="0.2">
      <c r="A30" s="108"/>
      <c r="B30" s="72"/>
      <c r="C30" s="84" t="s">
        <v>1658</v>
      </c>
      <c r="D30" s="75" t="s">
        <v>53</v>
      </c>
      <c r="E30" s="13">
        <v>44434</v>
      </c>
      <c r="F30" s="73" t="s">
        <v>1313</v>
      </c>
      <c r="G30" s="13">
        <v>44440</v>
      </c>
      <c r="H30" s="74" t="s">
        <v>1314</v>
      </c>
      <c r="I30" s="15">
        <v>90</v>
      </c>
      <c r="J30" s="15">
        <v>51</v>
      </c>
      <c r="K30" s="15">
        <v>28</v>
      </c>
      <c r="L30" s="15">
        <v>9</v>
      </c>
      <c r="M30" s="79">
        <v>32.130000000000003</v>
      </c>
      <c r="N30" s="69">
        <v>32</v>
      </c>
      <c r="O30" s="61">
        <v>3000</v>
      </c>
      <c r="P30" s="62">
        <f>Table224523689101112131415161718192021222423456723456891011121314151617[[#This Row],[PEMBULATAN]]*O30</f>
        <v>96000</v>
      </c>
    </row>
    <row r="31" spans="1:16" ht="28.5" customHeight="1" x14ac:dyDescent="0.2">
      <c r="A31" s="108"/>
      <c r="B31" s="72"/>
      <c r="C31" s="84" t="s">
        <v>1659</v>
      </c>
      <c r="D31" s="75" t="s">
        <v>53</v>
      </c>
      <c r="E31" s="13">
        <v>44434</v>
      </c>
      <c r="F31" s="73" t="s">
        <v>1313</v>
      </c>
      <c r="G31" s="13">
        <v>44440</v>
      </c>
      <c r="H31" s="74" t="s">
        <v>1314</v>
      </c>
      <c r="I31" s="15">
        <v>80</v>
      </c>
      <c r="J31" s="15">
        <v>48</v>
      </c>
      <c r="K31" s="15">
        <v>22</v>
      </c>
      <c r="L31" s="15">
        <v>7</v>
      </c>
      <c r="M31" s="79">
        <v>21.12</v>
      </c>
      <c r="N31" s="69">
        <v>21</v>
      </c>
      <c r="O31" s="61">
        <v>3000</v>
      </c>
      <c r="P31" s="62">
        <f>Table224523689101112131415161718192021222423456723456891011121314151617[[#This Row],[PEMBULATAN]]*O31</f>
        <v>63000</v>
      </c>
    </row>
    <row r="32" spans="1:16" ht="28.5" customHeight="1" x14ac:dyDescent="0.2">
      <c r="A32" s="108"/>
      <c r="B32" s="72"/>
      <c r="C32" s="84" t="s">
        <v>1660</v>
      </c>
      <c r="D32" s="75" t="s">
        <v>53</v>
      </c>
      <c r="E32" s="13">
        <v>44434</v>
      </c>
      <c r="F32" s="73" t="s">
        <v>1313</v>
      </c>
      <c r="G32" s="13">
        <v>44440</v>
      </c>
      <c r="H32" s="74" t="s">
        <v>1314</v>
      </c>
      <c r="I32" s="15">
        <v>83</v>
      </c>
      <c r="J32" s="15">
        <v>44</v>
      </c>
      <c r="K32" s="15">
        <v>3</v>
      </c>
      <c r="L32" s="15">
        <v>3</v>
      </c>
      <c r="M32" s="79">
        <v>2.7389999999999999</v>
      </c>
      <c r="N32" s="69">
        <v>3</v>
      </c>
      <c r="O32" s="61">
        <v>3000</v>
      </c>
      <c r="P32" s="62">
        <f>Table224523689101112131415161718192021222423456723456891011121314151617[[#This Row],[PEMBULATAN]]*O32</f>
        <v>9000</v>
      </c>
    </row>
    <row r="33" spans="1:16" ht="28.5" customHeight="1" x14ac:dyDescent="0.2">
      <c r="A33" s="108"/>
      <c r="B33" s="72"/>
      <c r="C33" s="84" t="s">
        <v>1661</v>
      </c>
      <c r="D33" s="75" t="s">
        <v>53</v>
      </c>
      <c r="E33" s="13">
        <v>44434</v>
      </c>
      <c r="F33" s="73" t="s">
        <v>1313</v>
      </c>
      <c r="G33" s="13">
        <v>44440</v>
      </c>
      <c r="H33" s="74" t="s">
        <v>1314</v>
      </c>
      <c r="I33" s="15">
        <v>75</v>
      </c>
      <c r="J33" s="15">
        <v>40</v>
      </c>
      <c r="K33" s="15">
        <v>16</v>
      </c>
      <c r="L33" s="15">
        <v>10</v>
      </c>
      <c r="M33" s="79">
        <v>12</v>
      </c>
      <c r="N33" s="69">
        <v>12</v>
      </c>
      <c r="O33" s="61">
        <v>3000</v>
      </c>
      <c r="P33" s="62">
        <f>Table224523689101112131415161718192021222423456723456891011121314151617[[#This Row],[PEMBULATAN]]*O33</f>
        <v>36000</v>
      </c>
    </row>
    <row r="34" spans="1:16" ht="28.5" customHeight="1" x14ac:dyDescent="0.2">
      <c r="A34" s="108"/>
      <c r="B34" s="72"/>
      <c r="C34" s="84" t="s">
        <v>1662</v>
      </c>
      <c r="D34" s="75" t="s">
        <v>53</v>
      </c>
      <c r="E34" s="13">
        <v>44434</v>
      </c>
      <c r="F34" s="73" t="s">
        <v>1313</v>
      </c>
      <c r="G34" s="13">
        <v>44440</v>
      </c>
      <c r="H34" s="74" t="s">
        <v>1314</v>
      </c>
      <c r="I34" s="15">
        <v>95</v>
      </c>
      <c r="J34" s="15">
        <v>50</v>
      </c>
      <c r="K34" s="15">
        <v>23</v>
      </c>
      <c r="L34" s="15">
        <v>10</v>
      </c>
      <c r="M34" s="79">
        <v>27.3125</v>
      </c>
      <c r="N34" s="69">
        <v>27</v>
      </c>
      <c r="O34" s="61">
        <v>3000</v>
      </c>
      <c r="P34" s="62">
        <f>Table224523689101112131415161718192021222423456723456891011121314151617[[#This Row],[PEMBULATAN]]*O34</f>
        <v>81000</v>
      </c>
    </row>
    <row r="35" spans="1:16" ht="28.5" customHeight="1" x14ac:dyDescent="0.2">
      <c r="A35" s="108"/>
      <c r="B35" s="72"/>
      <c r="C35" s="84" t="s">
        <v>1663</v>
      </c>
      <c r="D35" s="75" t="s">
        <v>53</v>
      </c>
      <c r="E35" s="13">
        <v>44434</v>
      </c>
      <c r="F35" s="73" t="s">
        <v>1313</v>
      </c>
      <c r="G35" s="13">
        <v>44440</v>
      </c>
      <c r="H35" s="74" t="s">
        <v>1314</v>
      </c>
      <c r="I35" s="15">
        <v>40</v>
      </c>
      <c r="J35" s="15">
        <v>25</v>
      </c>
      <c r="K35" s="15">
        <v>14</v>
      </c>
      <c r="L35" s="15">
        <v>5</v>
      </c>
      <c r="M35" s="79">
        <v>3.5</v>
      </c>
      <c r="N35" s="69">
        <v>5</v>
      </c>
      <c r="O35" s="61">
        <v>3000</v>
      </c>
      <c r="P35" s="62">
        <f>Table224523689101112131415161718192021222423456723456891011121314151617[[#This Row],[PEMBULATAN]]*O35</f>
        <v>15000</v>
      </c>
    </row>
    <row r="36" spans="1:16" ht="28.5" customHeight="1" x14ac:dyDescent="0.2">
      <c r="A36" s="108"/>
      <c r="B36" s="72"/>
      <c r="C36" s="84" t="s">
        <v>1664</v>
      </c>
      <c r="D36" s="75" t="s">
        <v>53</v>
      </c>
      <c r="E36" s="13">
        <v>44434</v>
      </c>
      <c r="F36" s="73" t="s">
        <v>1313</v>
      </c>
      <c r="G36" s="13">
        <v>44440</v>
      </c>
      <c r="H36" s="74" t="s">
        <v>1314</v>
      </c>
      <c r="I36" s="15">
        <v>30</v>
      </c>
      <c r="J36" s="15">
        <v>21</v>
      </c>
      <c r="K36" s="15">
        <v>31</v>
      </c>
      <c r="L36" s="15">
        <v>4</v>
      </c>
      <c r="M36" s="79">
        <v>4.8825000000000003</v>
      </c>
      <c r="N36" s="69">
        <v>5</v>
      </c>
      <c r="O36" s="61">
        <v>3000</v>
      </c>
      <c r="P36" s="62">
        <f>Table224523689101112131415161718192021222423456723456891011121314151617[[#This Row],[PEMBULATAN]]*O36</f>
        <v>15000</v>
      </c>
    </row>
    <row r="37" spans="1:16" ht="28.5" customHeight="1" x14ac:dyDescent="0.2">
      <c r="A37" s="108"/>
      <c r="B37" s="72"/>
      <c r="C37" s="84" t="s">
        <v>1665</v>
      </c>
      <c r="D37" s="75" t="s">
        <v>53</v>
      </c>
      <c r="E37" s="13">
        <v>44434</v>
      </c>
      <c r="F37" s="73" t="s">
        <v>1313</v>
      </c>
      <c r="G37" s="13">
        <v>44440</v>
      </c>
      <c r="H37" s="74" t="s">
        <v>1314</v>
      </c>
      <c r="I37" s="15">
        <v>58</v>
      </c>
      <c r="J37" s="15">
        <v>30</v>
      </c>
      <c r="K37" s="15">
        <v>15</v>
      </c>
      <c r="L37" s="15">
        <v>4</v>
      </c>
      <c r="M37" s="79">
        <v>6.5250000000000004</v>
      </c>
      <c r="N37" s="69">
        <v>7</v>
      </c>
      <c r="O37" s="61">
        <v>3000</v>
      </c>
      <c r="P37" s="62">
        <f>Table224523689101112131415161718192021222423456723456891011121314151617[[#This Row],[PEMBULATAN]]*O37</f>
        <v>21000</v>
      </c>
    </row>
    <row r="38" spans="1:16" ht="28.5" customHeight="1" x14ac:dyDescent="0.2">
      <c r="A38" s="108"/>
      <c r="B38" s="72"/>
      <c r="C38" s="84" t="s">
        <v>1666</v>
      </c>
      <c r="D38" s="75" t="s">
        <v>53</v>
      </c>
      <c r="E38" s="13">
        <v>44434</v>
      </c>
      <c r="F38" s="73" t="s">
        <v>1313</v>
      </c>
      <c r="G38" s="13">
        <v>44440</v>
      </c>
      <c r="H38" s="74" t="s">
        <v>1314</v>
      </c>
      <c r="I38" s="15">
        <v>75</v>
      </c>
      <c r="J38" s="15">
        <v>40</v>
      </c>
      <c r="K38" s="15">
        <v>22</v>
      </c>
      <c r="L38" s="15">
        <v>5</v>
      </c>
      <c r="M38" s="79">
        <v>16.5</v>
      </c>
      <c r="N38" s="69">
        <v>17</v>
      </c>
      <c r="O38" s="61">
        <v>3000</v>
      </c>
      <c r="P38" s="62">
        <f>Table224523689101112131415161718192021222423456723456891011121314151617[[#This Row],[PEMBULATAN]]*O38</f>
        <v>51000</v>
      </c>
    </row>
    <row r="39" spans="1:16" ht="28.5" customHeight="1" x14ac:dyDescent="0.2">
      <c r="A39" s="108"/>
      <c r="B39" s="72"/>
      <c r="C39" s="84" t="s">
        <v>1667</v>
      </c>
      <c r="D39" s="75" t="s">
        <v>53</v>
      </c>
      <c r="E39" s="13">
        <v>44434</v>
      </c>
      <c r="F39" s="73" t="s">
        <v>1313</v>
      </c>
      <c r="G39" s="13">
        <v>44440</v>
      </c>
      <c r="H39" s="74" t="s">
        <v>1314</v>
      </c>
      <c r="I39" s="15">
        <v>35</v>
      </c>
      <c r="J39" s="15">
        <v>28</v>
      </c>
      <c r="K39" s="15">
        <v>28</v>
      </c>
      <c r="L39" s="15">
        <v>5</v>
      </c>
      <c r="M39" s="79">
        <v>6.86</v>
      </c>
      <c r="N39" s="69">
        <v>7</v>
      </c>
      <c r="O39" s="61">
        <v>3000</v>
      </c>
      <c r="P39" s="62">
        <f>Table224523689101112131415161718192021222423456723456891011121314151617[[#This Row],[PEMBULATAN]]*O39</f>
        <v>21000</v>
      </c>
    </row>
    <row r="40" spans="1:16" ht="28.5" customHeight="1" x14ac:dyDescent="0.2">
      <c r="A40" s="108"/>
      <c r="B40" s="72"/>
      <c r="C40" s="84" t="s">
        <v>1668</v>
      </c>
      <c r="D40" s="75" t="s">
        <v>53</v>
      </c>
      <c r="E40" s="13">
        <v>44434</v>
      </c>
      <c r="F40" s="73" t="s">
        <v>1313</v>
      </c>
      <c r="G40" s="13">
        <v>44440</v>
      </c>
      <c r="H40" s="74" t="s">
        <v>1314</v>
      </c>
      <c r="I40" s="15">
        <v>81</v>
      </c>
      <c r="J40" s="15">
        <v>15</v>
      </c>
      <c r="K40" s="15">
        <v>51</v>
      </c>
      <c r="L40" s="15">
        <v>6</v>
      </c>
      <c r="M40" s="79">
        <v>15.491250000000001</v>
      </c>
      <c r="N40" s="69">
        <v>15</v>
      </c>
      <c r="O40" s="61">
        <v>3000</v>
      </c>
      <c r="P40" s="62">
        <f>Table224523689101112131415161718192021222423456723456891011121314151617[[#This Row],[PEMBULATAN]]*O40</f>
        <v>45000</v>
      </c>
    </row>
    <row r="41" spans="1:16" ht="28.5" customHeight="1" x14ac:dyDescent="0.2">
      <c r="A41" s="108"/>
      <c r="B41" s="72"/>
      <c r="C41" s="84" t="s">
        <v>1669</v>
      </c>
      <c r="D41" s="75" t="s">
        <v>53</v>
      </c>
      <c r="E41" s="13">
        <v>44434</v>
      </c>
      <c r="F41" s="73" t="s">
        <v>1313</v>
      </c>
      <c r="G41" s="13">
        <v>44440</v>
      </c>
      <c r="H41" s="74" t="s">
        <v>1314</v>
      </c>
      <c r="I41" s="15">
        <v>96</v>
      </c>
      <c r="J41" s="15">
        <v>28</v>
      </c>
      <c r="K41" s="15">
        <v>6</v>
      </c>
      <c r="L41" s="15">
        <v>3</v>
      </c>
      <c r="M41" s="79">
        <v>4.032</v>
      </c>
      <c r="N41" s="69">
        <v>4</v>
      </c>
      <c r="O41" s="61">
        <v>3000</v>
      </c>
      <c r="P41" s="62">
        <f>Table224523689101112131415161718192021222423456723456891011121314151617[[#This Row],[PEMBULATAN]]*O41</f>
        <v>12000</v>
      </c>
    </row>
    <row r="42" spans="1:16" ht="28.5" customHeight="1" x14ac:dyDescent="0.2">
      <c r="A42" s="108"/>
      <c r="B42" s="72"/>
      <c r="C42" s="84" t="s">
        <v>1670</v>
      </c>
      <c r="D42" s="75" t="s">
        <v>53</v>
      </c>
      <c r="E42" s="13">
        <v>44434</v>
      </c>
      <c r="F42" s="73" t="s">
        <v>1313</v>
      </c>
      <c r="G42" s="13">
        <v>44440</v>
      </c>
      <c r="H42" s="74" t="s">
        <v>1314</v>
      </c>
      <c r="I42" s="15">
        <v>116</v>
      </c>
      <c r="J42" s="15">
        <v>22</v>
      </c>
      <c r="K42" s="15">
        <v>6</v>
      </c>
      <c r="L42" s="15">
        <v>3</v>
      </c>
      <c r="M42" s="79">
        <v>3.8279999999999998</v>
      </c>
      <c r="N42" s="69">
        <v>4</v>
      </c>
      <c r="O42" s="61">
        <v>3000</v>
      </c>
      <c r="P42" s="62">
        <f>Table224523689101112131415161718192021222423456723456891011121314151617[[#This Row],[PEMBULATAN]]*O42</f>
        <v>12000</v>
      </c>
    </row>
    <row r="43" spans="1:16" ht="28.5" customHeight="1" x14ac:dyDescent="0.2">
      <c r="A43" s="108"/>
      <c r="B43" s="72"/>
      <c r="C43" s="84" t="s">
        <v>1671</v>
      </c>
      <c r="D43" s="75" t="s">
        <v>53</v>
      </c>
      <c r="E43" s="13">
        <v>44434</v>
      </c>
      <c r="F43" s="73" t="s">
        <v>1313</v>
      </c>
      <c r="G43" s="13">
        <v>44440</v>
      </c>
      <c r="H43" s="74" t="s">
        <v>1314</v>
      </c>
      <c r="I43" s="15">
        <v>60</v>
      </c>
      <c r="J43" s="15">
        <v>92</v>
      </c>
      <c r="K43" s="15">
        <v>33</v>
      </c>
      <c r="L43" s="15">
        <v>17</v>
      </c>
      <c r="M43" s="79">
        <v>45.54</v>
      </c>
      <c r="N43" s="69">
        <v>46</v>
      </c>
      <c r="O43" s="61">
        <v>3000</v>
      </c>
      <c r="P43" s="62">
        <f>Table224523689101112131415161718192021222423456723456891011121314151617[[#This Row],[PEMBULATAN]]*O43</f>
        <v>138000</v>
      </c>
    </row>
    <row r="44" spans="1:16" ht="28.5" customHeight="1" x14ac:dyDescent="0.2">
      <c r="A44" s="108"/>
      <c r="B44" s="72"/>
      <c r="C44" s="84" t="s">
        <v>1672</v>
      </c>
      <c r="D44" s="75" t="s">
        <v>53</v>
      </c>
      <c r="E44" s="13">
        <v>44434</v>
      </c>
      <c r="F44" s="73" t="s">
        <v>1313</v>
      </c>
      <c r="G44" s="13">
        <v>44440</v>
      </c>
      <c r="H44" s="74" t="s">
        <v>1314</v>
      </c>
      <c r="I44" s="15">
        <v>104</v>
      </c>
      <c r="J44" s="15">
        <v>60</v>
      </c>
      <c r="K44" s="15">
        <v>22</v>
      </c>
      <c r="L44" s="15">
        <v>13</v>
      </c>
      <c r="M44" s="79">
        <v>34.32</v>
      </c>
      <c r="N44" s="69">
        <v>34</v>
      </c>
      <c r="O44" s="61">
        <v>3000</v>
      </c>
      <c r="P44" s="62">
        <f>Table224523689101112131415161718192021222423456723456891011121314151617[[#This Row],[PEMBULATAN]]*O44</f>
        <v>102000</v>
      </c>
    </row>
    <row r="45" spans="1:16" ht="28.5" customHeight="1" x14ac:dyDescent="0.2">
      <c r="A45" s="108"/>
      <c r="B45" s="72"/>
      <c r="C45" s="84" t="s">
        <v>1673</v>
      </c>
      <c r="D45" s="75" t="s">
        <v>53</v>
      </c>
      <c r="E45" s="13">
        <v>44434</v>
      </c>
      <c r="F45" s="73" t="s">
        <v>1313</v>
      </c>
      <c r="G45" s="13">
        <v>44440</v>
      </c>
      <c r="H45" s="74" t="s">
        <v>1314</v>
      </c>
      <c r="I45" s="15">
        <v>101</v>
      </c>
      <c r="J45" s="15">
        <v>64</v>
      </c>
      <c r="K45" s="15">
        <v>30</v>
      </c>
      <c r="L45" s="15">
        <v>23</v>
      </c>
      <c r="M45" s="79">
        <v>48.48</v>
      </c>
      <c r="N45" s="69">
        <v>48</v>
      </c>
      <c r="O45" s="61">
        <v>3000</v>
      </c>
      <c r="P45" s="62">
        <f>Table224523689101112131415161718192021222423456723456891011121314151617[[#This Row],[PEMBULATAN]]*O45</f>
        <v>144000</v>
      </c>
    </row>
    <row r="46" spans="1:16" ht="28.5" customHeight="1" x14ac:dyDescent="0.2">
      <c r="A46" s="108"/>
      <c r="B46" s="72"/>
      <c r="C46" s="84" t="s">
        <v>1674</v>
      </c>
      <c r="D46" s="75" t="s">
        <v>53</v>
      </c>
      <c r="E46" s="13">
        <v>44434</v>
      </c>
      <c r="F46" s="73" t="s">
        <v>1313</v>
      </c>
      <c r="G46" s="13">
        <v>44440</v>
      </c>
      <c r="H46" s="74" t="s">
        <v>1314</v>
      </c>
      <c r="I46" s="15">
        <v>64</v>
      </c>
      <c r="J46" s="15">
        <v>38</v>
      </c>
      <c r="K46" s="15">
        <v>12</v>
      </c>
      <c r="L46" s="15">
        <v>5</v>
      </c>
      <c r="M46" s="79">
        <v>7.2960000000000003</v>
      </c>
      <c r="N46" s="69">
        <v>7</v>
      </c>
      <c r="O46" s="61">
        <v>3000</v>
      </c>
      <c r="P46" s="62">
        <f>Table224523689101112131415161718192021222423456723456891011121314151617[[#This Row],[PEMBULATAN]]*O46</f>
        <v>21000</v>
      </c>
    </row>
    <row r="47" spans="1:16" ht="28.5" customHeight="1" x14ac:dyDescent="0.2">
      <c r="A47" s="108"/>
      <c r="B47" s="72"/>
      <c r="C47" s="84" t="s">
        <v>1675</v>
      </c>
      <c r="D47" s="75" t="s">
        <v>53</v>
      </c>
      <c r="E47" s="13">
        <v>44434</v>
      </c>
      <c r="F47" s="73" t="s">
        <v>1313</v>
      </c>
      <c r="G47" s="13">
        <v>44440</v>
      </c>
      <c r="H47" s="74" t="s">
        <v>1314</v>
      </c>
      <c r="I47" s="15">
        <v>45</v>
      </c>
      <c r="J47" s="15">
        <v>36</v>
      </c>
      <c r="K47" s="15">
        <v>22</v>
      </c>
      <c r="L47" s="15">
        <v>5</v>
      </c>
      <c r="M47" s="79">
        <v>8.91</v>
      </c>
      <c r="N47" s="69">
        <v>9</v>
      </c>
      <c r="O47" s="61">
        <v>3000</v>
      </c>
      <c r="P47" s="62">
        <f>Table224523689101112131415161718192021222423456723456891011121314151617[[#This Row],[PEMBULATAN]]*O47</f>
        <v>27000</v>
      </c>
    </row>
    <row r="48" spans="1:16" ht="28.5" customHeight="1" x14ac:dyDescent="0.2">
      <c r="A48" s="108"/>
      <c r="B48" s="72"/>
      <c r="C48" s="84" t="s">
        <v>1676</v>
      </c>
      <c r="D48" s="75" t="s">
        <v>53</v>
      </c>
      <c r="E48" s="13">
        <v>44434</v>
      </c>
      <c r="F48" s="73" t="s">
        <v>1313</v>
      </c>
      <c r="G48" s="13">
        <v>44440</v>
      </c>
      <c r="H48" s="74" t="s">
        <v>1314</v>
      </c>
      <c r="I48" s="15">
        <v>105</v>
      </c>
      <c r="J48" s="15">
        <v>63</v>
      </c>
      <c r="K48" s="15">
        <v>30</v>
      </c>
      <c r="L48" s="15">
        <v>5</v>
      </c>
      <c r="M48" s="79">
        <v>49.612499999999997</v>
      </c>
      <c r="N48" s="69">
        <v>50</v>
      </c>
      <c r="O48" s="61">
        <v>3000</v>
      </c>
      <c r="P48" s="62">
        <f>Table224523689101112131415161718192021222423456723456891011121314151617[[#This Row],[PEMBULATAN]]*O48</f>
        <v>150000</v>
      </c>
    </row>
    <row r="49" spans="1:16" ht="28.5" customHeight="1" x14ac:dyDescent="0.2">
      <c r="A49" s="108"/>
      <c r="B49" s="72"/>
      <c r="C49" s="84" t="s">
        <v>1677</v>
      </c>
      <c r="D49" s="75" t="s">
        <v>53</v>
      </c>
      <c r="E49" s="13">
        <v>44434</v>
      </c>
      <c r="F49" s="73" t="s">
        <v>1313</v>
      </c>
      <c r="G49" s="13">
        <v>44440</v>
      </c>
      <c r="H49" s="74" t="s">
        <v>1314</v>
      </c>
      <c r="I49" s="15">
        <v>55</v>
      </c>
      <c r="J49" s="15">
        <v>45</v>
      </c>
      <c r="K49" s="15">
        <v>20</v>
      </c>
      <c r="L49" s="15">
        <v>6</v>
      </c>
      <c r="M49" s="79">
        <v>12.375</v>
      </c>
      <c r="N49" s="69">
        <v>12</v>
      </c>
      <c r="O49" s="61">
        <v>3000</v>
      </c>
      <c r="P49" s="62">
        <f>Table224523689101112131415161718192021222423456723456891011121314151617[[#This Row],[PEMBULATAN]]*O49</f>
        <v>36000</v>
      </c>
    </row>
    <row r="50" spans="1:16" ht="28.5" customHeight="1" x14ac:dyDescent="0.2">
      <c r="A50" s="108"/>
      <c r="B50" s="72"/>
      <c r="C50" s="84" t="s">
        <v>1678</v>
      </c>
      <c r="D50" s="75" t="s">
        <v>53</v>
      </c>
      <c r="E50" s="13">
        <v>44434</v>
      </c>
      <c r="F50" s="73" t="s">
        <v>1313</v>
      </c>
      <c r="G50" s="13">
        <v>44440</v>
      </c>
      <c r="H50" s="74" t="s">
        <v>1314</v>
      </c>
      <c r="I50" s="15">
        <v>35</v>
      </c>
      <c r="J50" s="15">
        <v>50</v>
      </c>
      <c r="K50" s="15">
        <v>22</v>
      </c>
      <c r="L50" s="15">
        <v>30</v>
      </c>
      <c r="M50" s="79">
        <v>9.625</v>
      </c>
      <c r="N50" s="69">
        <v>30</v>
      </c>
      <c r="O50" s="61">
        <v>3000</v>
      </c>
      <c r="P50" s="62">
        <f>Table224523689101112131415161718192021222423456723456891011121314151617[[#This Row],[PEMBULATAN]]*O50</f>
        <v>90000</v>
      </c>
    </row>
    <row r="51" spans="1:16" ht="28.5" customHeight="1" x14ac:dyDescent="0.2">
      <c r="A51" s="108"/>
      <c r="B51" s="72"/>
      <c r="C51" s="84" t="s">
        <v>1679</v>
      </c>
      <c r="D51" s="75" t="s">
        <v>53</v>
      </c>
      <c r="E51" s="13">
        <v>44434</v>
      </c>
      <c r="F51" s="73" t="s">
        <v>1313</v>
      </c>
      <c r="G51" s="13">
        <v>44440</v>
      </c>
      <c r="H51" s="74" t="s">
        <v>1314</v>
      </c>
      <c r="I51" s="15">
        <v>36</v>
      </c>
      <c r="J51" s="15">
        <v>27</v>
      </c>
      <c r="K51" s="15">
        <v>46</v>
      </c>
      <c r="L51" s="15">
        <v>4</v>
      </c>
      <c r="M51" s="79">
        <v>11.178000000000001</v>
      </c>
      <c r="N51" s="69">
        <v>11</v>
      </c>
      <c r="O51" s="61">
        <v>3000</v>
      </c>
      <c r="P51" s="62">
        <f>Table224523689101112131415161718192021222423456723456891011121314151617[[#This Row],[PEMBULATAN]]*O51</f>
        <v>33000</v>
      </c>
    </row>
    <row r="52" spans="1:16" ht="28.5" customHeight="1" x14ac:dyDescent="0.2">
      <c r="A52" s="108"/>
      <c r="B52" s="72"/>
      <c r="C52" s="84" t="s">
        <v>1680</v>
      </c>
      <c r="D52" s="75" t="s">
        <v>53</v>
      </c>
      <c r="E52" s="13">
        <v>44434</v>
      </c>
      <c r="F52" s="73" t="s">
        <v>1313</v>
      </c>
      <c r="G52" s="13">
        <v>44440</v>
      </c>
      <c r="H52" s="74" t="s">
        <v>1314</v>
      </c>
      <c r="I52" s="15">
        <v>59</v>
      </c>
      <c r="J52" s="15">
        <v>59</v>
      </c>
      <c r="K52" s="15">
        <v>7</v>
      </c>
      <c r="L52" s="15">
        <v>3</v>
      </c>
      <c r="M52" s="79">
        <v>6.0917500000000002</v>
      </c>
      <c r="N52" s="69">
        <v>6</v>
      </c>
      <c r="O52" s="61">
        <v>3000</v>
      </c>
      <c r="P52" s="62">
        <f>Table224523689101112131415161718192021222423456723456891011121314151617[[#This Row],[PEMBULATAN]]*O52</f>
        <v>18000</v>
      </c>
    </row>
    <row r="53" spans="1:16" ht="28.5" customHeight="1" x14ac:dyDescent="0.2">
      <c r="A53" s="108"/>
      <c r="B53" s="72"/>
      <c r="C53" s="84" t="s">
        <v>1681</v>
      </c>
      <c r="D53" s="75" t="s">
        <v>53</v>
      </c>
      <c r="E53" s="13">
        <v>44434</v>
      </c>
      <c r="F53" s="73" t="s">
        <v>1313</v>
      </c>
      <c r="G53" s="13">
        <v>44440</v>
      </c>
      <c r="H53" s="74" t="s">
        <v>1314</v>
      </c>
      <c r="I53" s="15">
        <v>33</v>
      </c>
      <c r="J53" s="15">
        <v>28</v>
      </c>
      <c r="K53" s="15">
        <v>30</v>
      </c>
      <c r="L53" s="15">
        <v>6</v>
      </c>
      <c r="M53" s="79">
        <v>6.93</v>
      </c>
      <c r="N53" s="69">
        <v>7</v>
      </c>
      <c r="O53" s="61">
        <v>3000</v>
      </c>
      <c r="P53" s="62">
        <f>Table224523689101112131415161718192021222423456723456891011121314151617[[#This Row],[PEMBULATAN]]*O53</f>
        <v>21000</v>
      </c>
    </row>
    <row r="54" spans="1:16" ht="28.5" customHeight="1" x14ac:dyDescent="0.2">
      <c r="A54" s="108"/>
      <c r="B54" s="72"/>
      <c r="C54" s="84" t="s">
        <v>1682</v>
      </c>
      <c r="D54" s="75" t="s">
        <v>53</v>
      </c>
      <c r="E54" s="13">
        <v>44434</v>
      </c>
      <c r="F54" s="73" t="s">
        <v>1313</v>
      </c>
      <c r="G54" s="13">
        <v>44440</v>
      </c>
      <c r="H54" s="74" t="s">
        <v>1314</v>
      </c>
      <c r="I54" s="15">
        <v>93</v>
      </c>
      <c r="J54" s="15">
        <v>60</v>
      </c>
      <c r="K54" s="15">
        <v>20</v>
      </c>
      <c r="L54" s="15">
        <v>11</v>
      </c>
      <c r="M54" s="79">
        <v>27.9</v>
      </c>
      <c r="N54" s="69">
        <v>28</v>
      </c>
      <c r="O54" s="61">
        <v>3000</v>
      </c>
      <c r="P54" s="62">
        <f>Table224523689101112131415161718192021222423456723456891011121314151617[[#This Row],[PEMBULATAN]]*O54</f>
        <v>84000</v>
      </c>
    </row>
    <row r="55" spans="1:16" ht="28.5" customHeight="1" x14ac:dyDescent="0.2">
      <c r="A55" s="108"/>
      <c r="B55" s="72"/>
      <c r="C55" s="84" t="s">
        <v>1683</v>
      </c>
      <c r="D55" s="75" t="s">
        <v>53</v>
      </c>
      <c r="E55" s="13">
        <v>44434</v>
      </c>
      <c r="F55" s="73" t="s">
        <v>1313</v>
      </c>
      <c r="G55" s="13">
        <v>44440</v>
      </c>
      <c r="H55" s="74" t="s">
        <v>1314</v>
      </c>
      <c r="I55" s="15">
        <v>59</v>
      </c>
      <c r="J55" s="15">
        <v>59</v>
      </c>
      <c r="K55" s="15">
        <v>7</v>
      </c>
      <c r="L55" s="15">
        <v>3</v>
      </c>
      <c r="M55" s="79">
        <v>6.0917500000000002</v>
      </c>
      <c r="N55" s="69">
        <v>6</v>
      </c>
      <c r="O55" s="61">
        <v>3000</v>
      </c>
      <c r="P55" s="62">
        <f>Table224523689101112131415161718192021222423456723456891011121314151617[[#This Row],[PEMBULATAN]]*O55</f>
        <v>18000</v>
      </c>
    </row>
    <row r="56" spans="1:16" ht="28.5" customHeight="1" x14ac:dyDescent="0.2">
      <c r="A56" s="108"/>
      <c r="B56" s="72"/>
      <c r="C56" s="84" t="s">
        <v>1684</v>
      </c>
      <c r="D56" s="75" t="s">
        <v>53</v>
      </c>
      <c r="E56" s="13">
        <v>44434</v>
      </c>
      <c r="F56" s="73" t="s">
        <v>1313</v>
      </c>
      <c r="G56" s="13">
        <v>44440</v>
      </c>
      <c r="H56" s="74" t="s">
        <v>1314</v>
      </c>
      <c r="I56" s="15">
        <v>87</v>
      </c>
      <c r="J56" s="15">
        <v>50</v>
      </c>
      <c r="K56" s="15">
        <v>40</v>
      </c>
      <c r="L56" s="15">
        <v>9</v>
      </c>
      <c r="M56" s="79">
        <v>43.5</v>
      </c>
      <c r="N56" s="69">
        <v>44</v>
      </c>
      <c r="O56" s="61">
        <v>3000</v>
      </c>
      <c r="P56" s="62">
        <f>Table224523689101112131415161718192021222423456723456891011121314151617[[#This Row],[PEMBULATAN]]*O56</f>
        <v>132000</v>
      </c>
    </row>
    <row r="57" spans="1:16" ht="28.5" customHeight="1" x14ac:dyDescent="0.2">
      <c r="A57" s="108"/>
      <c r="B57" s="72"/>
      <c r="C57" s="84" t="s">
        <v>1685</v>
      </c>
      <c r="D57" s="75" t="s">
        <v>53</v>
      </c>
      <c r="E57" s="13">
        <v>44434</v>
      </c>
      <c r="F57" s="73" t="s">
        <v>1313</v>
      </c>
      <c r="G57" s="13">
        <v>44440</v>
      </c>
      <c r="H57" s="74" t="s">
        <v>1314</v>
      </c>
      <c r="I57" s="15">
        <v>66</v>
      </c>
      <c r="J57" s="15">
        <v>52</v>
      </c>
      <c r="K57" s="15">
        <v>35</v>
      </c>
      <c r="L57" s="15">
        <v>10</v>
      </c>
      <c r="M57" s="79">
        <v>30.03</v>
      </c>
      <c r="N57" s="69">
        <v>30</v>
      </c>
      <c r="O57" s="61">
        <v>3000</v>
      </c>
      <c r="P57" s="62">
        <f>Table224523689101112131415161718192021222423456723456891011121314151617[[#This Row],[PEMBULATAN]]*O57</f>
        <v>90000</v>
      </c>
    </row>
    <row r="58" spans="1:16" ht="28.5" customHeight="1" x14ac:dyDescent="0.2">
      <c r="A58" s="108"/>
      <c r="B58" s="72"/>
      <c r="C58" s="84" t="s">
        <v>1686</v>
      </c>
      <c r="D58" s="75" t="s">
        <v>53</v>
      </c>
      <c r="E58" s="13">
        <v>44434</v>
      </c>
      <c r="F58" s="73" t="s">
        <v>1313</v>
      </c>
      <c r="G58" s="13">
        <v>44440</v>
      </c>
      <c r="H58" s="74" t="s">
        <v>1314</v>
      </c>
      <c r="I58" s="15">
        <v>35</v>
      </c>
      <c r="J58" s="15">
        <v>27</v>
      </c>
      <c r="K58" s="15">
        <v>23</v>
      </c>
      <c r="L58" s="15">
        <v>5</v>
      </c>
      <c r="M58" s="79">
        <v>5.4337499999999999</v>
      </c>
      <c r="N58" s="69">
        <v>5</v>
      </c>
      <c r="O58" s="61">
        <v>3000</v>
      </c>
      <c r="P58" s="62">
        <f>Table224523689101112131415161718192021222423456723456891011121314151617[[#This Row],[PEMBULATAN]]*O58</f>
        <v>15000</v>
      </c>
    </row>
    <row r="59" spans="1:16" ht="28.5" customHeight="1" x14ac:dyDescent="0.2">
      <c r="A59" s="108"/>
      <c r="B59" s="72"/>
      <c r="C59" s="84" t="s">
        <v>1687</v>
      </c>
      <c r="D59" s="75" t="s">
        <v>53</v>
      </c>
      <c r="E59" s="13">
        <v>44434</v>
      </c>
      <c r="F59" s="73" t="s">
        <v>1313</v>
      </c>
      <c r="G59" s="13">
        <v>44440</v>
      </c>
      <c r="H59" s="74" t="s">
        <v>1314</v>
      </c>
      <c r="I59" s="15">
        <v>54</v>
      </c>
      <c r="J59" s="15">
        <v>44</v>
      </c>
      <c r="K59" s="15">
        <v>25</v>
      </c>
      <c r="L59" s="15">
        <v>9</v>
      </c>
      <c r="M59" s="79">
        <v>14.85</v>
      </c>
      <c r="N59" s="69">
        <v>15</v>
      </c>
      <c r="O59" s="61">
        <v>3000</v>
      </c>
      <c r="P59" s="62">
        <f>Table224523689101112131415161718192021222423456723456891011121314151617[[#This Row],[PEMBULATAN]]*O59</f>
        <v>45000</v>
      </c>
    </row>
    <row r="60" spans="1:16" ht="28.5" customHeight="1" x14ac:dyDescent="0.2">
      <c r="A60" s="108"/>
      <c r="B60" s="72"/>
      <c r="C60" s="84" t="s">
        <v>1688</v>
      </c>
      <c r="D60" s="75" t="s">
        <v>53</v>
      </c>
      <c r="E60" s="13">
        <v>44434</v>
      </c>
      <c r="F60" s="73" t="s">
        <v>1313</v>
      </c>
      <c r="G60" s="13">
        <v>44440</v>
      </c>
      <c r="H60" s="74" t="s">
        <v>1314</v>
      </c>
      <c r="I60" s="15">
        <v>50</v>
      </c>
      <c r="J60" s="15">
        <v>35</v>
      </c>
      <c r="K60" s="15">
        <v>13</v>
      </c>
      <c r="L60" s="15">
        <v>2</v>
      </c>
      <c r="M60" s="79">
        <v>5.6875</v>
      </c>
      <c r="N60" s="69">
        <v>6</v>
      </c>
      <c r="O60" s="61">
        <v>3000</v>
      </c>
      <c r="P60" s="62">
        <f>Table224523689101112131415161718192021222423456723456891011121314151617[[#This Row],[PEMBULATAN]]*O60</f>
        <v>18000</v>
      </c>
    </row>
    <row r="61" spans="1:16" ht="28.5" customHeight="1" x14ac:dyDescent="0.2">
      <c r="A61" s="108"/>
      <c r="B61" s="72"/>
      <c r="C61" s="84" t="s">
        <v>1689</v>
      </c>
      <c r="D61" s="75" t="s">
        <v>53</v>
      </c>
      <c r="E61" s="13">
        <v>44434</v>
      </c>
      <c r="F61" s="73" t="s">
        <v>1313</v>
      </c>
      <c r="G61" s="13">
        <v>44440</v>
      </c>
      <c r="H61" s="74" t="s">
        <v>1314</v>
      </c>
      <c r="I61" s="15">
        <v>57</v>
      </c>
      <c r="J61" s="15">
        <v>35</v>
      </c>
      <c r="K61" s="15">
        <v>17</v>
      </c>
      <c r="L61" s="15">
        <v>6</v>
      </c>
      <c r="M61" s="79">
        <v>8.4787499999999998</v>
      </c>
      <c r="N61" s="69">
        <v>8</v>
      </c>
      <c r="O61" s="61">
        <v>3000</v>
      </c>
      <c r="P61" s="62">
        <f>Table224523689101112131415161718192021222423456723456891011121314151617[[#This Row],[PEMBULATAN]]*O61</f>
        <v>24000</v>
      </c>
    </row>
    <row r="62" spans="1:16" ht="28.5" customHeight="1" x14ac:dyDescent="0.2">
      <c r="A62" s="108"/>
      <c r="B62" s="72"/>
      <c r="C62" s="84" t="s">
        <v>1690</v>
      </c>
      <c r="D62" s="75" t="s">
        <v>53</v>
      </c>
      <c r="E62" s="13">
        <v>44434</v>
      </c>
      <c r="F62" s="73" t="s">
        <v>1313</v>
      </c>
      <c r="G62" s="13">
        <v>44440</v>
      </c>
      <c r="H62" s="74" t="s">
        <v>1314</v>
      </c>
      <c r="I62" s="15">
        <v>106</v>
      </c>
      <c r="J62" s="15">
        <v>33</v>
      </c>
      <c r="K62" s="15">
        <v>13</v>
      </c>
      <c r="L62" s="15">
        <v>9</v>
      </c>
      <c r="M62" s="79">
        <v>11.368499999999999</v>
      </c>
      <c r="N62" s="69">
        <v>11</v>
      </c>
      <c r="O62" s="61">
        <v>3000</v>
      </c>
      <c r="P62" s="62">
        <f>Table224523689101112131415161718192021222423456723456891011121314151617[[#This Row],[PEMBULATAN]]*O62</f>
        <v>33000</v>
      </c>
    </row>
    <row r="63" spans="1:16" ht="28.5" customHeight="1" x14ac:dyDescent="0.2">
      <c r="A63" s="108"/>
      <c r="B63" s="72"/>
      <c r="C63" s="84" t="s">
        <v>1691</v>
      </c>
      <c r="D63" s="75" t="s">
        <v>53</v>
      </c>
      <c r="E63" s="13">
        <v>44434</v>
      </c>
      <c r="F63" s="73" t="s">
        <v>1313</v>
      </c>
      <c r="G63" s="13">
        <v>44440</v>
      </c>
      <c r="H63" s="74" t="s">
        <v>1314</v>
      </c>
      <c r="I63" s="15">
        <v>49</v>
      </c>
      <c r="J63" s="15">
        <v>29</v>
      </c>
      <c r="K63" s="15">
        <v>41</v>
      </c>
      <c r="L63" s="15">
        <v>4</v>
      </c>
      <c r="M63" s="79">
        <v>14.565250000000001</v>
      </c>
      <c r="N63" s="69">
        <v>15</v>
      </c>
      <c r="O63" s="61">
        <v>3000</v>
      </c>
      <c r="P63" s="62">
        <f>Table224523689101112131415161718192021222423456723456891011121314151617[[#This Row],[PEMBULATAN]]*O63</f>
        <v>45000</v>
      </c>
    </row>
    <row r="64" spans="1:16" ht="28.5" customHeight="1" x14ac:dyDescent="0.2">
      <c r="A64" s="108"/>
      <c r="B64" s="72"/>
      <c r="C64" s="84" t="s">
        <v>1692</v>
      </c>
      <c r="D64" s="75" t="s">
        <v>53</v>
      </c>
      <c r="E64" s="13">
        <v>44434</v>
      </c>
      <c r="F64" s="73" t="s">
        <v>1313</v>
      </c>
      <c r="G64" s="13">
        <v>44440</v>
      </c>
      <c r="H64" s="74" t="s">
        <v>1314</v>
      </c>
      <c r="I64" s="15">
        <v>123</v>
      </c>
      <c r="J64" s="15">
        <v>40</v>
      </c>
      <c r="K64" s="15">
        <v>7</v>
      </c>
      <c r="L64" s="15">
        <v>1</v>
      </c>
      <c r="M64" s="79">
        <v>8.61</v>
      </c>
      <c r="N64" s="69">
        <v>9</v>
      </c>
      <c r="O64" s="61">
        <v>3000</v>
      </c>
      <c r="P64" s="62">
        <f>Table224523689101112131415161718192021222423456723456891011121314151617[[#This Row],[PEMBULATAN]]*O64</f>
        <v>27000</v>
      </c>
    </row>
    <row r="65" spans="1:16" ht="28.5" customHeight="1" x14ac:dyDescent="0.2">
      <c r="A65" s="108"/>
      <c r="B65" s="72"/>
      <c r="C65" s="84" t="s">
        <v>1693</v>
      </c>
      <c r="D65" s="75" t="s">
        <v>53</v>
      </c>
      <c r="E65" s="13">
        <v>44434</v>
      </c>
      <c r="F65" s="73" t="s">
        <v>1313</v>
      </c>
      <c r="G65" s="13">
        <v>44440</v>
      </c>
      <c r="H65" s="74" t="s">
        <v>1314</v>
      </c>
      <c r="I65" s="15">
        <v>85</v>
      </c>
      <c r="J65" s="15">
        <v>37</v>
      </c>
      <c r="K65" s="15">
        <v>10</v>
      </c>
      <c r="L65" s="15">
        <v>6</v>
      </c>
      <c r="M65" s="79">
        <v>7.8624999999999998</v>
      </c>
      <c r="N65" s="69">
        <v>8</v>
      </c>
      <c r="O65" s="61">
        <v>3000</v>
      </c>
      <c r="P65" s="62">
        <f>Table224523689101112131415161718192021222423456723456891011121314151617[[#This Row],[PEMBULATAN]]*O65</f>
        <v>24000</v>
      </c>
    </row>
    <row r="66" spans="1:16" ht="28.5" customHeight="1" x14ac:dyDescent="0.2">
      <c r="A66" s="108"/>
      <c r="B66" s="72"/>
      <c r="C66" s="84" t="s">
        <v>1694</v>
      </c>
      <c r="D66" s="75" t="s">
        <v>53</v>
      </c>
      <c r="E66" s="13">
        <v>44434</v>
      </c>
      <c r="F66" s="73" t="s">
        <v>1313</v>
      </c>
      <c r="G66" s="13">
        <v>44440</v>
      </c>
      <c r="H66" s="74" t="s">
        <v>1314</v>
      </c>
      <c r="I66" s="15">
        <v>43</v>
      </c>
      <c r="J66" s="15">
        <v>43</v>
      </c>
      <c r="K66" s="15">
        <v>29</v>
      </c>
      <c r="L66" s="15">
        <v>1</v>
      </c>
      <c r="M66" s="79">
        <v>13.405250000000001</v>
      </c>
      <c r="N66" s="69">
        <v>13</v>
      </c>
      <c r="O66" s="61">
        <v>3000</v>
      </c>
      <c r="P66" s="62">
        <f>Table224523689101112131415161718192021222423456723456891011121314151617[[#This Row],[PEMBULATAN]]*O66</f>
        <v>39000</v>
      </c>
    </row>
    <row r="67" spans="1:16" ht="28.5" customHeight="1" x14ac:dyDescent="0.2">
      <c r="A67" s="108"/>
      <c r="B67" s="72"/>
      <c r="C67" s="84" t="s">
        <v>1695</v>
      </c>
      <c r="D67" s="75" t="s">
        <v>53</v>
      </c>
      <c r="E67" s="13">
        <v>44434</v>
      </c>
      <c r="F67" s="73" t="s">
        <v>1313</v>
      </c>
      <c r="G67" s="13">
        <v>44440</v>
      </c>
      <c r="H67" s="74" t="s">
        <v>1314</v>
      </c>
      <c r="I67" s="15">
        <v>77</v>
      </c>
      <c r="J67" s="15">
        <v>13</v>
      </c>
      <c r="K67" s="15">
        <v>6</v>
      </c>
      <c r="L67" s="15">
        <v>2</v>
      </c>
      <c r="M67" s="79">
        <v>1.5015000000000001</v>
      </c>
      <c r="N67" s="69">
        <v>2</v>
      </c>
      <c r="O67" s="61">
        <v>3000</v>
      </c>
      <c r="P67" s="62">
        <f>Table224523689101112131415161718192021222423456723456891011121314151617[[#This Row],[PEMBULATAN]]*O67</f>
        <v>6000</v>
      </c>
    </row>
    <row r="68" spans="1:16" ht="28.5" customHeight="1" x14ac:dyDescent="0.2">
      <c r="A68" s="108"/>
      <c r="B68" s="72"/>
      <c r="C68" s="84" t="s">
        <v>1696</v>
      </c>
      <c r="D68" s="75" t="s">
        <v>53</v>
      </c>
      <c r="E68" s="13">
        <v>44434</v>
      </c>
      <c r="F68" s="73" t="s">
        <v>1313</v>
      </c>
      <c r="G68" s="13">
        <v>44440</v>
      </c>
      <c r="H68" s="74" t="s">
        <v>1314</v>
      </c>
      <c r="I68" s="15">
        <v>121</v>
      </c>
      <c r="J68" s="15">
        <v>19</v>
      </c>
      <c r="K68" s="15">
        <v>11</v>
      </c>
      <c r="L68" s="15">
        <v>3</v>
      </c>
      <c r="M68" s="79">
        <v>6.3222500000000004</v>
      </c>
      <c r="N68" s="69">
        <v>6</v>
      </c>
      <c r="O68" s="61">
        <v>3000</v>
      </c>
      <c r="P68" s="62">
        <f>Table224523689101112131415161718192021222423456723456891011121314151617[[#This Row],[PEMBULATAN]]*O68</f>
        <v>18000</v>
      </c>
    </row>
    <row r="69" spans="1:16" ht="28.5" customHeight="1" x14ac:dyDescent="0.2">
      <c r="A69" s="108"/>
      <c r="B69" s="72"/>
      <c r="C69" s="84" t="s">
        <v>1697</v>
      </c>
      <c r="D69" s="75" t="s">
        <v>53</v>
      </c>
      <c r="E69" s="13">
        <v>44434</v>
      </c>
      <c r="F69" s="73" t="s">
        <v>1313</v>
      </c>
      <c r="G69" s="13">
        <v>44440</v>
      </c>
      <c r="H69" s="74" t="s">
        <v>1314</v>
      </c>
      <c r="I69" s="15">
        <v>57</v>
      </c>
      <c r="J69" s="15">
        <v>47</v>
      </c>
      <c r="K69" s="15">
        <v>17</v>
      </c>
      <c r="L69" s="15">
        <v>3</v>
      </c>
      <c r="M69" s="79">
        <v>11.38575</v>
      </c>
      <c r="N69" s="69">
        <v>11</v>
      </c>
      <c r="O69" s="61">
        <v>3000</v>
      </c>
      <c r="P69" s="62">
        <f>Table224523689101112131415161718192021222423456723456891011121314151617[[#This Row],[PEMBULATAN]]*O69</f>
        <v>33000</v>
      </c>
    </row>
    <row r="70" spans="1:16" ht="28.5" customHeight="1" x14ac:dyDescent="0.2">
      <c r="A70" s="108"/>
      <c r="B70" s="72"/>
      <c r="C70" s="89" t="s">
        <v>1698</v>
      </c>
      <c r="D70" s="90" t="s">
        <v>53</v>
      </c>
      <c r="E70" s="91">
        <v>44434</v>
      </c>
      <c r="F70" s="92" t="s">
        <v>1313</v>
      </c>
      <c r="G70" s="91">
        <v>44440</v>
      </c>
      <c r="H70" s="93" t="s">
        <v>1314</v>
      </c>
      <c r="I70" s="94">
        <v>49</v>
      </c>
      <c r="J70" s="94">
        <v>40</v>
      </c>
      <c r="K70" s="94">
        <v>31</v>
      </c>
      <c r="L70" s="94">
        <v>1</v>
      </c>
      <c r="M70" s="95">
        <v>15.19</v>
      </c>
      <c r="N70" s="96">
        <v>15</v>
      </c>
      <c r="O70" s="61">
        <v>3000</v>
      </c>
      <c r="P70" s="62">
        <f>Table224523689101112131415161718192021222423456723456891011121314151617[[#This Row],[PEMBULATAN]]*O70</f>
        <v>45000</v>
      </c>
    </row>
    <row r="71" spans="1:16" ht="28.5" customHeight="1" x14ac:dyDescent="0.2">
      <c r="A71" s="108"/>
      <c r="B71" s="72"/>
      <c r="C71" s="89" t="s">
        <v>1699</v>
      </c>
      <c r="D71" s="90" t="s">
        <v>53</v>
      </c>
      <c r="E71" s="91">
        <v>44434</v>
      </c>
      <c r="F71" s="92" t="s">
        <v>1313</v>
      </c>
      <c r="G71" s="91">
        <v>44440</v>
      </c>
      <c r="H71" s="93" t="s">
        <v>1314</v>
      </c>
      <c r="I71" s="94">
        <v>100</v>
      </c>
      <c r="J71" s="94">
        <v>85</v>
      </c>
      <c r="K71" s="94">
        <v>30</v>
      </c>
      <c r="L71" s="94">
        <v>44</v>
      </c>
      <c r="M71" s="95">
        <v>63.75</v>
      </c>
      <c r="N71" s="96">
        <v>64</v>
      </c>
      <c r="O71" s="61">
        <v>3000</v>
      </c>
      <c r="P71" s="62">
        <f>Table224523689101112131415161718192021222423456723456891011121314151617[[#This Row],[PEMBULATAN]]*O71</f>
        <v>192000</v>
      </c>
    </row>
    <row r="72" spans="1:16" ht="28.5" customHeight="1" x14ac:dyDescent="0.2">
      <c r="A72" s="108"/>
      <c r="B72" s="72"/>
      <c r="C72" s="89" t="s">
        <v>1700</v>
      </c>
      <c r="D72" s="90" t="s">
        <v>53</v>
      </c>
      <c r="E72" s="91">
        <v>44434</v>
      </c>
      <c r="F72" s="92" t="s">
        <v>1313</v>
      </c>
      <c r="G72" s="91">
        <v>44440</v>
      </c>
      <c r="H72" s="93" t="s">
        <v>1314</v>
      </c>
      <c r="I72" s="94">
        <v>43</v>
      </c>
      <c r="J72" s="94">
        <v>26</v>
      </c>
      <c r="K72" s="94">
        <v>31</v>
      </c>
      <c r="L72" s="94">
        <v>4</v>
      </c>
      <c r="M72" s="95">
        <v>8.6645000000000003</v>
      </c>
      <c r="N72" s="96">
        <v>9</v>
      </c>
      <c r="O72" s="61">
        <v>3000</v>
      </c>
      <c r="P72" s="62">
        <f>Table224523689101112131415161718192021222423456723456891011121314151617[[#This Row],[PEMBULATAN]]*O72</f>
        <v>27000</v>
      </c>
    </row>
    <row r="73" spans="1:16" ht="28.5" customHeight="1" x14ac:dyDescent="0.2">
      <c r="A73" s="108"/>
      <c r="B73" s="72"/>
      <c r="C73" s="89" t="s">
        <v>1701</v>
      </c>
      <c r="D73" s="90" t="s">
        <v>53</v>
      </c>
      <c r="E73" s="91">
        <v>44434</v>
      </c>
      <c r="F73" s="92" t="s">
        <v>1313</v>
      </c>
      <c r="G73" s="91">
        <v>44440</v>
      </c>
      <c r="H73" s="93" t="s">
        <v>1314</v>
      </c>
      <c r="I73" s="94">
        <v>90</v>
      </c>
      <c r="J73" s="94">
        <v>55</v>
      </c>
      <c r="K73" s="94">
        <v>28</v>
      </c>
      <c r="L73" s="94">
        <v>36</v>
      </c>
      <c r="M73" s="95">
        <v>34.65</v>
      </c>
      <c r="N73" s="96">
        <v>36</v>
      </c>
      <c r="O73" s="61">
        <v>3000</v>
      </c>
      <c r="P73" s="62">
        <f>Table224523689101112131415161718192021222423456723456891011121314151617[[#This Row],[PEMBULATAN]]*O73</f>
        <v>108000</v>
      </c>
    </row>
    <row r="74" spans="1:16" ht="28.5" customHeight="1" x14ac:dyDescent="0.2">
      <c r="A74" s="108"/>
      <c r="B74" s="72"/>
      <c r="C74" s="89" t="s">
        <v>1702</v>
      </c>
      <c r="D74" s="90" t="s">
        <v>53</v>
      </c>
      <c r="E74" s="91">
        <v>44434</v>
      </c>
      <c r="F74" s="92" t="s">
        <v>1313</v>
      </c>
      <c r="G74" s="91">
        <v>44440</v>
      </c>
      <c r="H74" s="93" t="s">
        <v>1314</v>
      </c>
      <c r="I74" s="94">
        <v>43</v>
      </c>
      <c r="J74" s="94">
        <v>35</v>
      </c>
      <c r="K74" s="94">
        <v>30</v>
      </c>
      <c r="L74" s="94">
        <v>6</v>
      </c>
      <c r="M74" s="95">
        <v>11.2875</v>
      </c>
      <c r="N74" s="96">
        <v>11</v>
      </c>
      <c r="O74" s="61">
        <v>3000</v>
      </c>
      <c r="P74" s="62">
        <f>Table224523689101112131415161718192021222423456723456891011121314151617[[#This Row],[PEMBULATAN]]*O74</f>
        <v>33000</v>
      </c>
    </row>
    <row r="75" spans="1:16" ht="28.5" customHeight="1" x14ac:dyDescent="0.2">
      <c r="A75" s="108"/>
      <c r="B75" s="72"/>
      <c r="C75" s="89" t="s">
        <v>1703</v>
      </c>
      <c r="D75" s="90" t="s">
        <v>53</v>
      </c>
      <c r="E75" s="91">
        <v>44434</v>
      </c>
      <c r="F75" s="92" t="s">
        <v>1313</v>
      </c>
      <c r="G75" s="91">
        <v>44440</v>
      </c>
      <c r="H75" s="93" t="s">
        <v>1314</v>
      </c>
      <c r="I75" s="94">
        <v>40</v>
      </c>
      <c r="J75" s="94">
        <v>22</v>
      </c>
      <c r="K75" s="94">
        <v>42</v>
      </c>
      <c r="L75" s="94">
        <v>2</v>
      </c>
      <c r="M75" s="95">
        <v>9.24</v>
      </c>
      <c r="N75" s="96">
        <v>9</v>
      </c>
      <c r="O75" s="61">
        <v>3000</v>
      </c>
      <c r="P75" s="62">
        <f>Table224523689101112131415161718192021222423456723456891011121314151617[[#This Row],[PEMBULATAN]]*O75</f>
        <v>27000</v>
      </c>
    </row>
    <row r="76" spans="1:16" ht="28.5" customHeight="1" x14ac:dyDescent="0.2">
      <c r="A76" s="108"/>
      <c r="B76" s="72"/>
      <c r="C76" s="89" t="s">
        <v>1704</v>
      </c>
      <c r="D76" s="90" t="s">
        <v>53</v>
      </c>
      <c r="E76" s="91">
        <v>44434</v>
      </c>
      <c r="F76" s="92" t="s">
        <v>1313</v>
      </c>
      <c r="G76" s="91">
        <v>44440</v>
      </c>
      <c r="H76" s="93" t="s">
        <v>1314</v>
      </c>
      <c r="I76" s="94">
        <v>54</v>
      </c>
      <c r="J76" s="94">
        <v>16</v>
      </c>
      <c r="K76" s="94">
        <v>8</v>
      </c>
      <c r="L76" s="94">
        <v>5</v>
      </c>
      <c r="M76" s="95">
        <v>1.728</v>
      </c>
      <c r="N76" s="96">
        <v>5</v>
      </c>
      <c r="O76" s="61">
        <v>3000</v>
      </c>
      <c r="P76" s="62">
        <f>Table224523689101112131415161718192021222423456723456891011121314151617[[#This Row],[PEMBULATAN]]*O76</f>
        <v>15000</v>
      </c>
    </row>
    <row r="77" spans="1:16" ht="28.5" customHeight="1" x14ac:dyDescent="0.2">
      <c r="A77" s="108"/>
      <c r="B77" s="72"/>
      <c r="C77" s="84" t="s">
        <v>1705</v>
      </c>
      <c r="D77" s="75" t="s">
        <v>53</v>
      </c>
      <c r="E77" s="13">
        <v>44434</v>
      </c>
      <c r="F77" s="73" t="s">
        <v>1313</v>
      </c>
      <c r="G77" s="13">
        <v>44440</v>
      </c>
      <c r="H77" s="74" t="s">
        <v>1314</v>
      </c>
      <c r="I77" s="15">
        <v>28</v>
      </c>
      <c r="J77" s="15">
        <v>40</v>
      </c>
      <c r="K77" s="15">
        <v>97</v>
      </c>
      <c r="L77" s="15">
        <v>14</v>
      </c>
      <c r="M77" s="79">
        <v>27.16</v>
      </c>
      <c r="N77" s="69">
        <v>27</v>
      </c>
      <c r="O77" s="61">
        <v>3000</v>
      </c>
      <c r="P77" s="62">
        <f>Table224523689101112131415161718192021222423456723456891011121314151617[[#This Row],[PEMBULATAN]]*O77</f>
        <v>81000</v>
      </c>
    </row>
    <row r="78" spans="1:16" ht="28.5" customHeight="1" x14ac:dyDescent="0.2">
      <c r="A78" s="108"/>
      <c r="B78" s="72"/>
      <c r="C78" s="84" t="s">
        <v>1706</v>
      </c>
      <c r="D78" s="75" t="s">
        <v>53</v>
      </c>
      <c r="E78" s="13">
        <v>44434</v>
      </c>
      <c r="F78" s="73" t="s">
        <v>1313</v>
      </c>
      <c r="G78" s="13">
        <v>44440</v>
      </c>
      <c r="H78" s="74" t="s">
        <v>1314</v>
      </c>
      <c r="I78" s="15">
        <v>58</v>
      </c>
      <c r="J78" s="15">
        <v>38</v>
      </c>
      <c r="K78" s="15">
        <v>31</v>
      </c>
      <c r="L78" s="15">
        <v>23</v>
      </c>
      <c r="M78" s="79">
        <v>17.081</v>
      </c>
      <c r="N78" s="69">
        <v>23</v>
      </c>
      <c r="O78" s="61">
        <v>3000</v>
      </c>
      <c r="P78" s="62">
        <f>Table224523689101112131415161718192021222423456723456891011121314151617[[#This Row],[PEMBULATAN]]*O78</f>
        <v>69000</v>
      </c>
    </row>
    <row r="79" spans="1:16" ht="28.5" customHeight="1" x14ac:dyDescent="0.2">
      <c r="A79" s="108"/>
      <c r="B79" s="72"/>
      <c r="C79" s="84" t="s">
        <v>1707</v>
      </c>
      <c r="D79" s="75" t="s">
        <v>53</v>
      </c>
      <c r="E79" s="13">
        <v>44434</v>
      </c>
      <c r="F79" s="73" t="s">
        <v>1313</v>
      </c>
      <c r="G79" s="13">
        <v>44440</v>
      </c>
      <c r="H79" s="74" t="s">
        <v>1314</v>
      </c>
      <c r="I79" s="15">
        <v>50</v>
      </c>
      <c r="J79" s="15">
        <v>37</v>
      </c>
      <c r="K79" s="15">
        <v>19</v>
      </c>
      <c r="L79" s="15">
        <v>9</v>
      </c>
      <c r="M79" s="79">
        <v>8.7874999999999996</v>
      </c>
      <c r="N79" s="69">
        <v>9</v>
      </c>
      <c r="O79" s="61">
        <v>3000</v>
      </c>
      <c r="P79" s="62">
        <f>Table224523689101112131415161718192021222423456723456891011121314151617[[#This Row],[PEMBULATAN]]*O79</f>
        <v>27000</v>
      </c>
    </row>
    <row r="80" spans="1:16" ht="28.5" customHeight="1" x14ac:dyDescent="0.2">
      <c r="A80" s="108"/>
      <c r="B80" s="72"/>
      <c r="C80" s="84" t="s">
        <v>1708</v>
      </c>
      <c r="D80" s="75" t="s">
        <v>53</v>
      </c>
      <c r="E80" s="13">
        <v>44434</v>
      </c>
      <c r="F80" s="73" t="s">
        <v>1313</v>
      </c>
      <c r="G80" s="13">
        <v>44440</v>
      </c>
      <c r="H80" s="74" t="s">
        <v>1314</v>
      </c>
      <c r="I80" s="15">
        <v>69</v>
      </c>
      <c r="J80" s="15">
        <v>40</v>
      </c>
      <c r="K80" s="15">
        <v>12</v>
      </c>
      <c r="L80" s="15">
        <v>40</v>
      </c>
      <c r="M80" s="79">
        <v>8.2799999999999994</v>
      </c>
      <c r="N80" s="69">
        <v>40</v>
      </c>
      <c r="O80" s="61">
        <v>3000</v>
      </c>
      <c r="P80" s="62">
        <f>Table224523689101112131415161718192021222423456723456891011121314151617[[#This Row],[PEMBULATAN]]*O80</f>
        <v>120000</v>
      </c>
    </row>
    <row r="81" spans="1:16" ht="28.5" customHeight="1" x14ac:dyDescent="0.2">
      <c r="A81" s="108"/>
      <c r="B81" s="72"/>
      <c r="C81" s="84" t="s">
        <v>1709</v>
      </c>
      <c r="D81" s="75" t="s">
        <v>53</v>
      </c>
      <c r="E81" s="13">
        <v>44434</v>
      </c>
      <c r="F81" s="73" t="s">
        <v>1313</v>
      </c>
      <c r="G81" s="13">
        <v>44440</v>
      </c>
      <c r="H81" s="74" t="s">
        <v>1314</v>
      </c>
      <c r="I81" s="15">
        <v>101</v>
      </c>
      <c r="J81" s="15">
        <v>48</v>
      </c>
      <c r="K81" s="15">
        <v>26</v>
      </c>
      <c r="L81" s="15">
        <v>23</v>
      </c>
      <c r="M81" s="79">
        <v>31.512</v>
      </c>
      <c r="N81" s="69">
        <v>32</v>
      </c>
      <c r="O81" s="61">
        <v>3000</v>
      </c>
      <c r="P81" s="62">
        <f>Table224523689101112131415161718192021222423456723456891011121314151617[[#This Row],[PEMBULATAN]]*O81</f>
        <v>96000</v>
      </c>
    </row>
    <row r="82" spans="1:16" ht="28.5" customHeight="1" x14ac:dyDescent="0.2">
      <c r="A82" s="108"/>
      <c r="B82" s="72"/>
      <c r="C82" s="84" t="s">
        <v>1710</v>
      </c>
      <c r="D82" s="75" t="s">
        <v>53</v>
      </c>
      <c r="E82" s="13">
        <v>44434</v>
      </c>
      <c r="F82" s="73" t="s">
        <v>1313</v>
      </c>
      <c r="G82" s="13">
        <v>44440</v>
      </c>
      <c r="H82" s="74" t="s">
        <v>1314</v>
      </c>
      <c r="I82" s="15">
        <v>62</v>
      </c>
      <c r="J82" s="15">
        <v>27</v>
      </c>
      <c r="K82" s="15">
        <v>20</v>
      </c>
      <c r="L82" s="15">
        <v>10</v>
      </c>
      <c r="M82" s="79">
        <v>8.3699999999999992</v>
      </c>
      <c r="N82" s="69">
        <v>10</v>
      </c>
      <c r="O82" s="61">
        <v>3000</v>
      </c>
      <c r="P82" s="62">
        <f>Table224523689101112131415161718192021222423456723456891011121314151617[[#This Row],[PEMBULATAN]]*O82</f>
        <v>30000</v>
      </c>
    </row>
    <row r="83" spans="1:16" ht="28.5" customHeight="1" x14ac:dyDescent="0.2">
      <c r="A83" s="108"/>
      <c r="B83" s="72"/>
      <c r="C83" s="84" t="s">
        <v>1711</v>
      </c>
      <c r="D83" s="75" t="s">
        <v>53</v>
      </c>
      <c r="E83" s="13">
        <v>44434</v>
      </c>
      <c r="F83" s="73" t="s">
        <v>1313</v>
      </c>
      <c r="G83" s="13">
        <v>44440</v>
      </c>
      <c r="H83" s="74" t="s">
        <v>1314</v>
      </c>
      <c r="I83" s="15">
        <v>88</v>
      </c>
      <c r="J83" s="15">
        <v>10</v>
      </c>
      <c r="K83" s="15">
        <v>10</v>
      </c>
      <c r="L83" s="15">
        <v>1</v>
      </c>
      <c r="M83" s="79">
        <v>2.2000000000000002</v>
      </c>
      <c r="N83" s="69">
        <v>2</v>
      </c>
      <c r="O83" s="61">
        <v>3000</v>
      </c>
      <c r="P83" s="62">
        <f>Table224523689101112131415161718192021222423456723456891011121314151617[[#This Row],[PEMBULATAN]]*O83</f>
        <v>6000</v>
      </c>
    </row>
    <row r="84" spans="1:16" ht="28.5" customHeight="1" x14ac:dyDescent="0.2">
      <c r="A84" s="108"/>
      <c r="B84" s="72"/>
      <c r="C84" s="84" t="s">
        <v>1712</v>
      </c>
      <c r="D84" s="75" t="s">
        <v>53</v>
      </c>
      <c r="E84" s="13">
        <v>44434</v>
      </c>
      <c r="F84" s="73" t="s">
        <v>1313</v>
      </c>
      <c r="G84" s="13">
        <v>44440</v>
      </c>
      <c r="H84" s="74" t="s">
        <v>1314</v>
      </c>
      <c r="I84" s="15">
        <v>60</v>
      </c>
      <c r="J84" s="15">
        <v>38</v>
      </c>
      <c r="K84" s="15">
        <v>31</v>
      </c>
      <c r="L84" s="15">
        <v>23</v>
      </c>
      <c r="M84" s="79">
        <v>17.670000000000002</v>
      </c>
      <c r="N84" s="69">
        <v>23</v>
      </c>
      <c r="O84" s="61">
        <v>3000</v>
      </c>
      <c r="P84" s="62">
        <f>Table224523689101112131415161718192021222423456723456891011121314151617[[#This Row],[PEMBULATAN]]*O84</f>
        <v>69000</v>
      </c>
    </row>
    <row r="85" spans="1:16" ht="28.5" customHeight="1" x14ac:dyDescent="0.2">
      <c r="A85" s="108"/>
      <c r="B85" s="72"/>
      <c r="C85" s="84" t="s">
        <v>1713</v>
      </c>
      <c r="D85" s="75" t="s">
        <v>53</v>
      </c>
      <c r="E85" s="13">
        <v>44434</v>
      </c>
      <c r="F85" s="73" t="s">
        <v>1313</v>
      </c>
      <c r="G85" s="13">
        <v>44440</v>
      </c>
      <c r="H85" s="74" t="s">
        <v>1314</v>
      </c>
      <c r="I85" s="15">
        <v>70</v>
      </c>
      <c r="J85" s="15">
        <v>24</v>
      </c>
      <c r="K85" s="15">
        <v>11</v>
      </c>
      <c r="L85" s="15">
        <v>1</v>
      </c>
      <c r="M85" s="79">
        <v>4.62</v>
      </c>
      <c r="N85" s="69">
        <v>5</v>
      </c>
      <c r="O85" s="61">
        <v>3000</v>
      </c>
      <c r="P85" s="62">
        <f>Table224523689101112131415161718192021222423456723456891011121314151617[[#This Row],[PEMBULATAN]]*O85</f>
        <v>15000</v>
      </c>
    </row>
    <row r="86" spans="1:16" ht="28.5" customHeight="1" x14ac:dyDescent="0.2">
      <c r="A86" s="108"/>
      <c r="B86" s="72"/>
      <c r="C86" s="84" t="s">
        <v>1714</v>
      </c>
      <c r="D86" s="75" t="s">
        <v>53</v>
      </c>
      <c r="E86" s="13">
        <v>44434</v>
      </c>
      <c r="F86" s="73" t="s">
        <v>1313</v>
      </c>
      <c r="G86" s="13">
        <v>44440</v>
      </c>
      <c r="H86" s="74" t="s">
        <v>1314</v>
      </c>
      <c r="I86" s="15">
        <v>103</v>
      </c>
      <c r="J86" s="15">
        <v>60</v>
      </c>
      <c r="K86" s="15">
        <v>28</v>
      </c>
      <c r="L86" s="15">
        <v>33</v>
      </c>
      <c r="M86" s="79">
        <v>43.26</v>
      </c>
      <c r="N86" s="69">
        <v>43</v>
      </c>
      <c r="O86" s="61">
        <v>3000</v>
      </c>
      <c r="P86" s="62">
        <f>Table224523689101112131415161718192021222423456723456891011121314151617[[#This Row],[PEMBULATAN]]*O86</f>
        <v>129000</v>
      </c>
    </row>
    <row r="87" spans="1:16" ht="28.5" customHeight="1" x14ac:dyDescent="0.2">
      <c r="A87" s="108"/>
      <c r="B87" s="72"/>
      <c r="C87" s="84" t="s">
        <v>1715</v>
      </c>
      <c r="D87" s="75" t="s">
        <v>53</v>
      </c>
      <c r="E87" s="13">
        <v>44434</v>
      </c>
      <c r="F87" s="73" t="s">
        <v>1313</v>
      </c>
      <c r="G87" s="13">
        <v>44440</v>
      </c>
      <c r="H87" s="74" t="s">
        <v>1314</v>
      </c>
      <c r="I87" s="15">
        <v>55</v>
      </c>
      <c r="J87" s="15">
        <v>44</v>
      </c>
      <c r="K87" s="15">
        <v>55</v>
      </c>
      <c r="L87" s="15">
        <v>24</v>
      </c>
      <c r="M87" s="79">
        <v>33.274999999999999</v>
      </c>
      <c r="N87" s="69">
        <v>33</v>
      </c>
      <c r="O87" s="61">
        <v>3000</v>
      </c>
      <c r="P87" s="62">
        <f>Table224523689101112131415161718192021222423456723456891011121314151617[[#This Row],[PEMBULATAN]]*O87</f>
        <v>99000</v>
      </c>
    </row>
    <row r="88" spans="1:16" ht="28.5" customHeight="1" x14ac:dyDescent="0.2">
      <c r="A88" s="108"/>
      <c r="B88" s="72"/>
      <c r="C88" s="84" t="s">
        <v>1716</v>
      </c>
      <c r="D88" s="75" t="s">
        <v>53</v>
      </c>
      <c r="E88" s="13">
        <v>44434</v>
      </c>
      <c r="F88" s="73" t="s">
        <v>1313</v>
      </c>
      <c r="G88" s="13">
        <v>44440</v>
      </c>
      <c r="H88" s="74" t="s">
        <v>1314</v>
      </c>
      <c r="I88" s="15">
        <v>52</v>
      </c>
      <c r="J88" s="15">
        <v>41</v>
      </c>
      <c r="K88" s="15">
        <v>87</v>
      </c>
      <c r="L88" s="15">
        <v>24</v>
      </c>
      <c r="M88" s="79">
        <v>46.371000000000002</v>
      </c>
      <c r="N88" s="69">
        <v>46</v>
      </c>
      <c r="O88" s="61">
        <v>3000</v>
      </c>
      <c r="P88" s="62">
        <f>Table224523689101112131415161718192021222423456723456891011121314151617[[#This Row],[PEMBULATAN]]*O88</f>
        <v>138000</v>
      </c>
    </row>
    <row r="89" spans="1:16" ht="28.5" customHeight="1" x14ac:dyDescent="0.2">
      <c r="A89" s="108"/>
      <c r="B89" s="72"/>
      <c r="C89" s="84" t="s">
        <v>1717</v>
      </c>
      <c r="D89" s="75" t="s">
        <v>53</v>
      </c>
      <c r="E89" s="13">
        <v>44434</v>
      </c>
      <c r="F89" s="73" t="s">
        <v>1313</v>
      </c>
      <c r="G89" s="13">
        <v>44440</v>
      </c>
      <c r="H89" s="74" t="s">
        <v>1314</v>
      </c>
      <c r="I89" s="15">
        <v>105</v>
      </c>
      <c r="J89" s="15">
        <v>9</v>
      </c>
      <c r="K89" s="15">
        <v>9</v>
      </c>
      <c r="L89" s="15">
        <v>1</v>
      </c>
      <c r="M89" s="79">
        <v>2.1262500000000002</v>
      </c>
      <c r="N89" s="69">
        <v>2</v>
      </c>
      <c r="O89" s="61">
        <v>3000</v>
      </c>
      <c r="P89" s="62">
        <f>Table224523689101112131415161718192021222423456723456891011121314151617[[#This Row],[PEMBULATAN]]*O89</f>
        <v>6000</v>
      </c>
    </row>
    <row r="90" spans="1:16" ht="28.5" customHeight="1" x14ac:dyDescent="0.2">
      <c r="A90" s="108"/>
      <c r="B90" s="72"/>
      <c r="C90" s="84" t="s">
        <v>1718</v>
      </c>
      <c r="D90" s="75" t="s">
        <v>53</v>
      </c>
      <c r="E90" s="13">
        <v>44434</v>
      </c>
      <c r="F90" s="73" t="s">
        <v>1313</v>
      </c>
      <c r="G90" s="13">
        <v>44440</v>
      </c>
      <c r="H90" s="74" t="s">
        <v>1314</v>
      </c>
      <c r="I90" s="15">
        <v>64</v>
      </c>
      <c r="J90" s="15">
        <v>40</v>
      </c>
      <c r="K90" s="15">
        <v>7</v>
      </c>
      <c r="L90" s="15">
        <v>3</v>
      </c>
      <c r="M90" s="79">
        <v>4.4800000000000004</v>
      </c>
      <c r="N90" s="69">
        <v>4</v>
      </c>
      <c r="O90" s="61">
        <v>3000</v>
      </c>
      <c r="P90" s="62">
        <f>Table224523689101112131415161718192021222423456723456891011121314151617[[#This Row],[PEMBULATAN]]*O90</f>
        <v>12000</v>
      </c>
    </row>
    <row r="91" spans="1:16" ht="28.5" customHeight="1" x14ac:dyDescent="0.2">
      <c r="A91" s="108"/>
      <c r="B91" s="72"/>
      <c r="C91" s="84" t="s">
        <v>1719</v>
      </c>
      <c r="D91" s="75" t="s">
        <v>53</v>
      </c>
      <c r="E91" s="13">
        <v>44434</v>
      </c>
      <c r="F91" s="73" t="s">
        <v>1313</v>
      </c>
      <c r="G91" s="13">
        <v>44440</v>
      </c>
      <c r="H91" s="74" t="s">
        <v>1314</v>
      </c>
      <c r="I91" s="15">
        <v>35</v>
      </c>
      <c r="J91" s="15">
        <v>35</v>
      </c>
      <c r="K91" s="15">
        <v>40</v>
      </c>
      <c r="L91" s="15">
        <v>3</v>
      </c>
      <c r="M91" s="79">
        <v>12.25</v>
      </c>
      <c r="N91" s="69">
        <v>12</v>
      </c>
      <c r="O91" s="61">
        <v>3000</v>
      </c>
      <c r="P91" s="62">
        <f>Table224523689101112131415161718192021222423456723456891011121314151617[[#This Row],[PEMBULATAN]]*O91</f>
        <v>36000</v>
      </c>
    </row>
    <row r="92" spans="1:16" ht="28.5" customHeight="1" x14ac:dyDescent="0.2">
      <c r="A92" s="108"/>
      <c r="B92" s="72"/>
      <c r="C92" s="84" t="s">
        <v>1720</v>
      </c>
      <c r="D92" s="75" t="s">
        <v>53</v>
      </c>
      <c r="E92" s="13">
        <v>44434</v>
      </c>
      <c r="F92" s="73" t="s">
        <v>1313</v>
      </c>
      <c r="G92" s="13">
        <v>44440</v>
      </c>
      <c r="H92" s="74" t="s">
        <v>1314</v>
      </c>
      <c r="I92" s="15">
        <v>123</v>
      </c>
      <c r="J92" s="15">
        <v>19</v>
      </c>
      <c r="K92" s="15">
        <v>13</v>
      </c>
      <c r="L92" s="15">
        <v>4</v>
      </c>
      <c r="M92" s="79">
        <v>7.5952500000000001</v>
      </c>
      <c r="N92" s="69">
        <v>8</v>
      </c>
      <c r="O92" s="61">
        <v>3000</v>
      </c>
      <c r="P92" s="62">
        <f>Table224523689101112131415161718192021222423456723456891011121314151617[[#This Row],[PEMBULATAN]]*O92</f>
        <v>24000</v>
      </c>
    </row>
    <row r="93" spans="1:16" ht="28.5" customHeight="1" x14ac:dyDescent="0.2">
      <c r="A93" s="108"/>
      <c r="B93" s="72"/>
      <c r="C93" s="84" t="s">
        <v>1721</v>
      </c>
      <c r="D93" s="75" t="s">
        <v>53</v>
      </c>
      <c r="E93" s="13">
        <v>44434</v>
      </c>
      <c r="F93" s="73" t="s">
        <v>1313</v>
      </c>
      <c r="G93" s="13">
        <v>44440</v>
      </c>
      <c r="H93" s="74" t="s">
        <v>1314</v>
      </c>
      <c r="I93" s="15">
        <v>46</v>
      </c>
      <c r="J93" s="15">
        <v>27</v>
      </c>
      <c r="K93" s="15">
        <v>26</v>
      </c>
      <c r="L93" s="15">
        <v>30</v>
      </c>
      <c r="M93" s="79">
        <v>8.0730000000000004</v>
      </c>
      <c r="N93" s="69">
        <v>30</v>
      </c>
      <c r="O93" s="61">
        <v>3000</v>
      </c>
      <c r="P93" s="62">
        <f>Table224523689101112131415161718192021222423456723456891011121314151617[[#This Row],[PEMBULATAN]]*O93</f>
        <v>90000</v>
      </c>
    </row>
    <row r="94" spans="1:16" ht="28.5" customHeight="1" x14ac:dyDescent="0.2">
      <c r="A94" s="108"/>
      <c r="B94" s="72"/>
      <c r="C94" s="84" t="s">
        <v>1722</v>
      </c>
      <c r="D94" s="75" t="s">
        <v>53</v>
      </c>
      <c r="E94" s="13">
        <v>44434</v>
      </c>
      <c r="F94" s="73" t="s">
        <v>1313</v>
      </c>
      <c r="G94" s="13">
        <v>44440</v>
      </c>
      <c r="H94" s="74" t="s">
        <v>1314</v>
      </c>
      <c r="I94" s="15">
        <v>35</v>
      </c>
      <c r="J94" s="15">
        <v>35</v>
      </c>
      <c r="K94" s="15">
        <v>20</v>
      </c>
      <c r="L94" s="15">
        <v>16</v>
      </c>
      <c r="M94" s="79">
        <v>6.125</v>
      </c>
      <c r="N94" s="69">
        <v>16</v>
      </c>
      <c r="O94" s="61">
        <v>3000</v>
      </c>
      <c r="P94" s="62">
        <f>Table224523689101112131415161718192021222423456723456891011121314151617[[#This Row],[PEMBULATAN]]*O94</f>
        <v>48000</v>
      </c>
    </row>
    <row r="95" spans="1:16" ht="28.5" customHeight="1" x14ac:dyDescent="0.2">
      <c r="A95" s="108"/>
      <c r="B95" s="72"/>
      <c r="C95" s="89" t="s">
        <v>1723</v>
      </c>
      <c r="D95" s="90" t="s">
        <v>53</v>
      </c>
      <c r="E95" s="91">
        <v>44434</v>
      </c>
      <c r="F95" s="92" t="s">
        <v>1313</v>
      </c>
      <c r="G95" s="91">
        <v>44440</v>
      </c>
      <c r="H95" s="93" t="s">
        <v>1314</v>
      </c>
      <c r="I95" s="94">
        <v>43</v>
      </c>
      <c r="J95" s="94">
        <v>20</v>
      </c>
      <c r="K95" s="94">
        <v>9</v>
      </c>
      <c r="L95" s="94">
        <v>1</v>
      </c>
      <c r="M95" s="95">
        <v>1.9350000000000001</v>
      </c>
      <c r="N95" s="96">
        <v>2</v>
      </c>
      <c r="O95" s="61">
        <v>3000</v>
      </c>
      <c r="P95" s="62">
        <f>Table224523689101112131415161718192021222423456723456891011121314151617[[#This Row],[PEMBULATAN]]*O95</f>
        <v>6000</v>
      </c>
    </row>
    <row r="96" spans="1:16" ht="28.5" customHeight="1" x14ac:dyDescent="0.2">
      <c r="A96" s="108"/>
      <c r="B96" s="72"/>
      <c r="C96" s="89" t="s">
        <v>1724</v>
      </c>
      <c r="D96" s="90" t="s">
        <v>53</v>
      </c>
      <c r="E96" s="91">
        <v>44434</v>
      </c>
      <c r="F96" s="92" t="s">
        <v>1313</v>
      </c>
      <c r="G96" s="91">
        <v>44440</v>
      </c>
      <c r="H96" s="93" t="s">
        <v>1314</v>
      </c>
      <c r="I96" s="94">
        <v>58</v>
      </c>
      <c r="J96" s="94">
        <v>38</v>
      </c>
      <c r="K96" s="94">
        <v>31</v>
      </c>
      <c r="L96" s="94">
        <v>23</v>
      </c>
      <c r="M96" s="95">
        <v>17.081</v>
      </c>
      <c r="N96" s="96">
        <v>23</v>
      </c>
      <c r="O96" s="61">
        <v>3000</v>
      </c>
      <c r="P96" s="62">
        <f>Table224523689101112131415161718192021222423456723456891011121314151617[[#This Row],[PEMBULATAN]]*O96</f>
        <v>69000</v>
      </c>
    </row>
    <row r="97" spans="1:16" ht="28.5" customHeight="1" x14ac:dyDescent="0.2">
      <c r="A97" s="108"/>
      <c r="B97" s="72"/>
      <c r="C97" s="89" t="s">
        <v>1725</v>
      </c>
      <c r="D97" s="90" t="s">
        <v>53</v>
      </c>
      <c r="E97" s="91">
        <v>44434</v>
      </c>
      <c r="F97" s="92" t="s">
        <v>1313</v>
      </c>
      <c r="G97" s="91">
        <v>44440</v>
      </c>
      <c r="H97" s="93" t="s">
        <v>1314</v>
      </c>
      <c r="I97" s="94">
        <v>60</v>
      </c>
      <c r="J97" s="94">
        <v>30</v>
      </c>
      <c r="K97" s="94">
        <v>30</v>
      </c>
      <c r="L97" s="94">
        <v>6</v>
      </c>
      <c r="M97" s="95">
        <v>13.5</v>
      </c>
      <c r="N97" s="96">
        <v>14</v>
      </c>
      <c r="O97" s="61">
        <v>3000</v>
      </c>
      <c r="P97" s="62">
        <f>Table224523689101112131415161718192021222423456723456891011121314151617[[#This Row],[PEMBULATAN]]*O97</f>
        <v>42000</v>
      </c>
    </row>
    <row r="98" spans="1:16" ht="28.5" customHeight="1" x14ac:dyDescent="0.2">
      <c r="A98" s="108"/>
      <c r="B98" s="72"/>
      <c r="C98" s="89" t="s">
        <v>1726</v>
      </c>
      <c r="D98" s="90" t="s">
        <v>53</v>
      </c>
      <c r="E98" s="91">
        <v>44434</v>
      </c>
      <c r="F98" s="92" t="s">
        <v>1313</v>
      </c>
      <c r="G98" s="91">
        <v>44440</v>
      </c>
      <c r="H98" s="93" t="s">
        <v>1314</v>
      </c>
      <c r="I98" s="94">
        <v>57</v>
      </c>
      <c r="J98" s="94">
        <v>38</v>
      </c>
      <c r="K98" s="94">
        <v>31</v>
      </c>
      <c r="L98" s="94">
        <v>23</v>
      </c>
      <c r="M98" s="95">
        <v>16.7865</v>
      </c>
      <c r="N98" s="96">
        <v>23</v>
      </c>
      <c r="O98" s="61">
        <v>3000</v>
      </c>
      <c r="P98" s="62">
        <f>Table224523689101112131415161718192021222423456723456891011121314151617[[#This Row],[PEMBULATAN]]*O98</f>
        <v>69000</v>
      </c>
    </row>
    <row r="99" spans="1:16" ht="28.5" customHeight="1" x14ac:dyDescent="0.2">
      <c r="A99" s="108"/>
      <c r="B99" s="72"/>
      <c r="C99" s="89" t="s">
        <v>1727</v>
      </c>
      <c r="D99" s="90" t="s">
        <v>53</v>
      </c>
      <c r="E99" s="91">
        <v>44434</v>
      </c>
      <c r="F99" s="92" t="s">
        <v>1313</v>
      </c>
      <c r="G99" s="91">
        <v>44440</v>
      </c>
      <c r="H99" s="93" t="s">
        <v>1314</v>
      </c>
      <c r="I99" s="94">
        <v>40</v>
      </c>
      <c r="J99" s="94">
        <v>30</v>
      </c>
      <c r="K99" s="94">
        <v>35</v>
      </c>
      <c r="L99" s="94">
        <v>6</v>
      </c>
      <c r="M99" s="95">
        <v>10.5</v>
      </c>
      <c r="N99" s="96">
        <v>11</v>
      </c>
      <c r="O99" s="61">
        <v>3000</v>
      </c>
      <c r="P99" s="62">
        <f>Table224523689101112131415161718192021222423456723456891011121314151617[[#This Row],[PEMBULATAN]]*O99</f>
        <v>33000</v>
      </c>
    </row>
    <row r="100" spans="1:16" ht="28.5" customHeight="1" x14ac:dyDescent="0.2">
      <c r="A100" s="108"/>
      <c r="B100" s="72"/>
      <c r="C100" s="89" t="s">
        <v>1728</v>
      </c>
      <c r="D100" s="90" t="s">
        <v>53</v>
      </c>
      <c r="E100" s="91">
        <v>44434</v>
      </c>
      <c r="F100" s="92" t="s">
        <v>1313</v>
      </c>
      <c r="G100" s="91">
        <v>44440</v>
      </c>
      <c r="H100" s="93" t="s">
        <v>1314</v>
      </c>
      <c r="I100" s="94">
        <v>44</v>
      </c>
      <c r="J100" s="94">
        <v>44</v>
      </c>
      <c r="K100" s="94">
        <v>31</v>
      </c>
      <c r="L100" s="94">
        <v>1</v>
      </c>
      <c r="M100" s="95">
        <v>15.004</v>
      </c>
      <c r="N100" s="96">
        <v>15</v>
      </c>
      <c r="O100" s="61">
        <v>3000</v>
      </c>
      <c r="P100" s="62">
        <f>Table224523689101112131415161718192021222423456723456891011121314151617[[#This Row],[PEMBULATAN]]*O100</f>
        <v>45000</v>
      </c>
    </row>
    <row r="101" spans="1:16" ht="28.5" customHeight="1" x14ac:dyDescent="0.2">
      <c r="A101" s="108"/>
      <c r="B101" s="72"/>
      <c r="C101" s="89" t="s">
        <v>1729</v>
      </c>
      <c r="D101" s="90" t="s">
        <v>53</v>
      </c>
      <c r="E101" s="91">
        <v>44434</v>
      </c>
      <c r="F101" s="92" t="s">
        <v>1313</v>
      </c>
      <c r="G101" s="91">
        <v>44440</v>
      </c>
      <c r="H101" s="93" t="s">
        <v>1314</v>
      </c>
      <c r="I101" s="94">
        <v>37</v>
      </c>
      <c r="J101" s="94">
        <v>33</v>
      </c>
      <c r="K101" s="94">
        <v>40</v>
      </c>
      <c r="L101" s="94">
        <v>8</v>
      </c>
      <c r="M101" s="95">
        <v>12.21</v>
      </c>
      <c r="N101" s="96">
        <v>12</v>
      </c>
      <c r="O101" s="61">
        <v>3000</v>
      </c>
      <c r="P101" s="62">
        <f>Table224523689101112131415161718192021222423456723456891011121314151617[[#This Row],[PEMBULATAN]]*O101</f>
        <v>36000</v>
      </c>
    </row>
    <row r="102" spans="1:16" ht="28.5" customHeight="1" x14ac:dyDescent="0.2">
      <c r="A102" s="108"/>
      <c r="B102" s="72"/>
      <c r="C102" s="89" t="s">
        <v>1730</v>
      </c>
      <c r="D102" s="90" t="s">
        <v>53</v>
      </c>
      <c r="E102" s="91">
        <v>44434</v>
      </c>
      <c r="F102" s="92" t="s">
        <v>1313</v>
      </c>
      <c r="G102" s="91">
        <v>44440</v>
      </c>
      <c r="H102" s="93" t="s">
        <v>1314</v>
      </c>
      <c r="I102" s="94">
        <v>66</v>
      </c>
      <c r="J102" s="94">
        <v>46</v>
      </c>
      <c r="K102" s="94">
        <v>17</v>
      </c>
      <c r="L102" s="94">
        <v>3</v>
      </c>
      <c r="M102" s="95">
        <v>12.903</v>
      </c>
      <c r="N102" s="96">
        <v>13</v>
      </c>
      <c r="O102" s="61">
        <v>3000</v>
      </c>
      <c r="P102" s="62">
        <f>Table224523689101112131415161718192021222423456723456891011121314151617[[#This Row],[PEMBULATAN]]*O102</f>
        <v>39000</v>
      </c>
    </row>
    <row r="103" spans="1:16" ht="28.5" customHeight="1" x14ac:dyDescent="0.2">
      <c r="A103" s="108"/>
      <c r="B103" s="72"/>
      <c r="C103" s="89" t="s">
        <v>1731</v>
      </c>
      <c r="D103" s="90" t="s">
        <v>53</v>
      </c>
      <c r="E103" s="91">
        <v>44434</v>
      </c>
      <c r="F103" s="92" t="s">
        <v>1313</v>
      </c>
      <c r="G103" s="91">
        <v>44440</v>
      </c>
      <c r="H103" s="93" t="s">
        <v>1314</v>
      </c>
      <c r="I103" s="94">
        <v>43</v>
      </c>
      <c r="J103" s="94">
        <v>43</v>
      </c>
      <c r="K103" s="94">
        <v>29</v>
      </c>
      <c r="L103" s="94">
        <v>1</v>
      </c>
      <c r="M103" s="95">
        <v>13.405250000000001</v>
      </c>
      <c r="N103" s="96">
        <v>13</v>
      </c>
      <c r="O103" s="61">
        <v>3000</v>
      </c>
      <c r="P103" s="62">
        <f>Table224523689101112131415161718192021222423456723456891011121314151617[[#This Row],[PEMBULATAN]]*O103</f>
        <v>39000</v>
      </c>
    </row>
    <row r="104" spans="1:16" ht="28.5" customHeight="1" x14ac:dyDescent="0.2">
      <c r="A104" s="108"/>
      <c r="B104" s="72"/>
      <c r="C104" s="89" t="s">
        <v>1732</v>
      </c>
      <c r="D104" s="90" t="s">
        <v>53</v>
      </c>
      <c r="E104" s="91">
        <v>44434</v>
      </c>
      <c r="F104" s="92" t="s">
        <v>1313</v>
      </c>
      <c r="G104" s="91">
        <v>44440</v>
      </c>
      <c r="H104" s="93" t="s">
        <v>1314</v>
      </c>
      <c r="I104" s="94">
        <v>76</v>
      </c>
      <c r="J104" s="94">
        <v>16</v>
      </c>
      <c r="K104" s="94">
        <v>22</v>
      </c>
      <c r="L104" s="94">
        <v>1</v>
      </c>
      <c r="M104" s="95">
        <v>6.6879999999999997</v>
      </c>
      <c r="N104" s="96">
        <v>7</v>
      </c>
      <c r="O104" s="61">
        <v>3000</v>
      </c>
      <c r="P104" s="62">
        <f>Table224523689101112131415161718192021222423456723456891011121314151617[[#This Row],[PEMBULATAN]]*O104</f>
        <v>21000</v>
      </c>
    </row>
    <row r="105" spans="1:16" ht="28.5" customHeight="1" x14ac:dyDescent="0.2">
      <c r="A105" s="108"/>
      <c r="B105" s="72"/>
      <c r="C105" s="89" t="s">
        <v>1733</v>
      </c>
      <c r="D105" s="90" t="s">
        <v>53</v>
      </c>
      <c r="E105" s="91">
        <v>44434</v>
      </c>
      <c r="F105" s="92" t="s">
        <v>1313</v>
      </c>
      <c r="G105" s="91">
        <v>44440</v>
      </c>
      <c r="H105" s="93" t="s">
        <v>1314</v>
      </c>
      <c r="I105" s="94">
        <v>33</v>
      </c>
      <c r="J105" s="94">
        <v>33</v>
      </c>
      <c r="K105" s="94">
        <v>8</v>
      </c>
      <c r="L105" s="94">
        <v>10</v>
      </c>
      <c r="M105" s="95">
        <v>2.1779999999999999</v>
      </c>
      <c r="N105" s="96">
        <v>10</v>
      </c>
      <c r="O105" s="61">
        <v>3000</v>
      </c>
      <c r="P105" s="62">
        <f>Table224523689101112131415161718192021222423456723456891011121314151617[[#This Row],[PEMBULATAN]]*O105</f>
        <v>30000</v>
      </c>
    </row>
    <row r="106" spans="1:16" ht="28.5" customHeight="1" x14ac:dyDescent="0.2">
      <c r="A106" s="108"/>
      <c r="B106" s="72"/>
      <c r="C106" s="89" t="s">
        <v>1734</v>
      </c>
      <c r="D106" s="90" t="s">
        <v>53</v>
      </c>
      <c r="E106" s="91">
        <v>44434</v>
      </c>
      <c r="F106" s="92" t="s">
        <v>1313</v>
      </c>
      <c r="G106" s="91">
        <v>44440</v>
      </c>
      <c r="H106" s="93" t="s">
        <v>1314</v>
      </c>
      <c r="I106" s="94">
        <v>66</v>
      </c>
      <c r="J106" s="94">
        <v>40</v>
      </c>
      <c r="K106" s="94">
        <v>18</v>
      </c>
      <c r="L106" s="94">
        <v>6</v>
      </c>
      <c r="M106" s="95">
        <v>11.88</v>
      </c>
      <c r="N106" s="96">
        <v>12</v>
      </c>
      <c r="O106" s="61">
        <v>3000</v>
      </c>
      <c r="P106" s="62">
        <f>Table224523689101112131415161718192021222423456723456891011121314151617[[#This Row],[PEMBULATAN]]*O106</f>
        <v>36000</v>
      </c>
    </row>
    <row r="107" spans="1:16" ht="28.5" customHeight="1" x14ac:dyDescent="0.2">
      <c r="A107" s="108"/>
      <c r="B107" s="72"/>
      <c r="C107" s="89" t="s">
        <v>1735</v>
      </c>
      <c r="D107" s="90" t="s">
        <v>53</v>
      </c>
      <c r="E107" s="91">
        <v>44434</v>
      </c>
      <c r="F107" s="92" t="s">
        <v>1313</v>
      </c>
      <c r="G107" s="91">
        <v>44440</v>
      </c>
      <c r="H107" s="93" t="s">
        <v>1314</v>
      </c>
      <c r="I107" s="94">
        <v>74</v>
      </c>
      <c r="J107" s="94">
        <v>29</v>
      </c>
      <c r="K107" s="94">
        <v>50</v>
      </c>
      <c r="L107" s="94">
        <v>18</v>
      </c>
      <c r="M107" s="95">
        <v>26.824999999999999</v>
      </c>
      <c r="N107" s="96">
        <v>27</v>
      </c>
      <c r="O107" s="61">
        <v>3000</v>
      </c>
      <c r="P107" s="62">
        <f>Table224523689101112131415161718192021222423456723456891011121314151617[[#This Row],[PEMBULATAN]]*O107</f>
        <v>81000</v>
      </c>
    </row>
    <row r="108" spans="1:16" ht="28.5" customHeight="1" x14ac:dyDescent="0.2">
      <c r="A108" s="108"/>
      <c r="B108" s="72"/>
      <c r="C108" s="89" t="s">
        <v>1736</v>
      </c>
      <c r="D108" s="90" t="s">
        <v>53</v>
      </c>
      <c r="E108" s="91">
        <v>44434</v>
      </c>
      <c r="F108" s="92" t="s">
        <v>1313</v>
      </c>
      <c r="G108" s="91">
        <v>44440</v>
      </c>
      <c r="H108" s="93" t="s">
        <v>1314</v>
      </c>
      <c r="I108" s="94">
        <v>41</v>
      </c>
      <c r="J108" s="94">
        <v>41</v>
      </c>
      <c r="K108" s="94">
        <v>12</v>
      </c>
      <c r="L108" s="94">
        <v>10</v>
      </c>
      <c r="M108" s="95">
        <v>5.0430000000000001</v>
      </c>
      <c r="N108" s="96">
        <v>10</v>
      </c>
      <c r="O108" s="61">
        <v>3000</v>
      </c>
      <c r="P108" s="62">
        <f>Table224523689101112131415161718192021222423456723456891011121314151617[[#This Row],[PEMBULATAN]]*O108</f>
        <v>30000</v>
      </c>
    </row>
    <row r="109" spans="1:16" ht="28.5" customHeight="1" x14ac:dyDescent="0.2">
      <c r="A109" s="108"/>
      <c r="B109" s="72"/>
      <c r="C109" s="89" t="s">
        <v>1737</v>
      </c>
      <c r="D109" s="90" t="s">
        <v>53</v>
      </c>
      <c r="E109" s="91">
        <v>44434</v>
      </c>
      <c r="F109" s="92" t="s">
        <v>1313</v>
      </c>
      <c r="G109" s="91">
        <v>44440</v>
      </c>
      <c r="H109" s="93" t="s">
        <v>1314</v>
      </c>
      <c r="I109" s="94">
        <v>110</v>
      </c>
      <c r="J109" s="94">
        <v>40</v>
      </c>
      <c r="K109" s="94">
        <v>13</v>
      </c>
      <c r="L109" s="94">
        <v>16</v>
      </c>
      <c r="M109" s="95">
        <v>14.3</v>
      </c>
      <c r="N109" s="96">
        <v>16</v>
      </c>
      <c r="O109" s="61">
        <v>3000</v>
      </c>
      <c r="P109" s="62">
        <f>Table224523689101112131415161718192021222423456723456891011121314151617[[#This Row],[PEMBULATAN]]*O109</f>
        <v>48000</v>
      </c>
    </row>
    <row r="110" spans="1:16" ht="28.5" customHeight="1" x14ac:dyDescent="0.2">
      <c r="A110" s="108"/>
      <c r="B110" s="72"/>
      <c r="C110" s="89" t="s">
        <v>1738</v>
      </c>
      <c r="D110" s="90" t="s">
        <v>53</v>
      </c>
      <c r="E110" s="91">
        <v>44434</v>
      </c>
      <c r="F110" s="92" t="s">
        <v>1313</v>
      </c>
      <c r="G110" s="91">
        <v>44440</v>
      </c>
      <c r="H110" s="93" t="s">
        <v>1314</v>
      </c>
      <c r="I110" s="94">
        <v>57</v>
      </c>
      <c r="J110" s="94">
        <v>55</v>
      </c>
      <c r="K110" s="94">
        <v>33</v>
      </c>
      <c r="L110" s="94">
        <v>13</v>
      </c>
      <c r="M110" s="95">
        <v>25.86375</v>
      </c>
      <c r="N110" s="96">
        <v>26</v>
      </c>
      <c r="O110" s="61">
        <v>3000</v>
      </c>
      <c r="P110" s="62">
        <f>Table224523689101112131415161718192021222423456723456891011121314151617[[#This Row],[PEMBULATAN]]*O110</f>
        <v>78000</v>
      </c>
    </row>
    <row r="111" spans="1:16" ht="28.5" customHeight="1" x14ac:dyDescent="0.2">
      <c r="A111" s="108"/>
      <c r="B111" s="72"/>
      <c r="C111" s="89" t="s">
        <v>1739</v>
      </c>
      <c r="D111" s="90" t="s">
        <v>53</v>
      </c>
      <c r="E111" s="91">
        <v>44434</v>
      </c>
      <c r="F111" s="92" t="s">
        <v>1313</v>
      </c>
      <c r="G111" s="91">
        <v>44440</v>
      </c>
      <c r="H111" s="93" t="s">
        <v>1314</v>
      </c>
      <c r="I111" s="94">
        <v>80</v>
      </c>
      <c r="J111" s="94">
        <v>52</v>
      </c>
      <c r="K111" s="94">
        <v>26</v>
      </c>
      <c r="L111" s="94">
        <v>7</v>
      </c>
      <c r="M111" s="95">
        <v>27.04</v>
      </c>
      <c r="N111" s="96">
        <v>27</v>
      </c>
      <c r="O111" s="61">
        <v>3000</v>
      </c>
      <c r="P111" s="62">
        <f>Table224523689101112131415161718192021222423456723456891011121314151617[[#This Row],[PEMBULATAN]]*O111</f>
        <v>81000</v>
      </c>
    </row>
    <row r="112" spans="1:16" ht="28.5" customHeight="1" x14ac:dyDescent="0.2">
      <c r="A112" s="108"/>
      <c r="B112" s="72"/>
      <c r="C112" s="89" t="s">
        <v>1740</v>
      </c>
      <c r="D112" s="90" t="s">
        <v>53</v>
      </c>
      <c r="E112" s="91">
        <v>44434</v>
      </c>
      <c r="F112" s="92" t="s">
        <v>1313</v>
      </c>
      <c r="G112" s="91">
        <v>44440</v>
      </c>
      <c r="H112" s="93" t="s">
        <v>1314</v>
      </c>
      <c r="I112" s="94">
        <v>45</v>
      </c>
      <c r="J112" s="94">
        <v>40</v>
      </c>
      <c r="K112" s="94">
        <v>38</v>
      </c>
      <c r="L112" s="94">
        <v>11</v>
      </c>
      <c r="M112" s="95">
        <v>17.100000000000001</v>
      </c>
      <c r="N112" s="96">
        <v>17</v>
      </c>
      <c r="O112" s="61">
        <v>3000</v>
      </c>
      <c r="P112" s="62">
        <f>Table224523689101112131415161718192021222423456723456891011121314151617[[#This Row],[PEMBULATAN]]*O112</f>
        <v>51000</v>
      </c>
    </row>
    <row r="113" spans="1:16" ht="28.5" customHeight="1" x14ac:dyDescent="0.2">
      <c r="A113" s="108"/>
      <c r="B113" s="72"/>
      <c r="C113" s="89" t="s">
        <v>1741</v>
      </c>
      <c r="D113" s="90" t="s">
        <v>53</v>
      </c>
      <c r="E113" s="91">
        <v>44434</v>
      </c>
      <c r="F113" s="92" t="s">
        <v>1313</v>
      </c>
      <c r="G113" s="91">
        <v>44440</v>
      </c>
      <c r="H113" s="93" t="s">
        <v>1314</v>
      </c>
      <c r="I113" s="94">
        <v>68</v>
      </c>
      <c r="J113" s="94">
        <v>22</v>
      </c>
      <c r="K113" s="94">
        <v>22</v>
      </c>
      <c r="L113" s="94">
        <v>4</v>
      </c>
      <c r="M113" s="95">
        <v>8.2279999999999998</v>
      </c>
      <c r="N113" s="96">
        <v>8</v>
      </c>
      <c r="O113" s="61">
        <v>3000</v>
      </c>
      <c r="P113" s="62">
        <f>Table224523689101112131415161718192021222423456723456891011121314151617[[#This Row],[PEMBULATAN]]*O113</f>
        <v>24000</v>
      </c>
    </row>
    <row r="114" spans="1:16" ht="28.5" customHeight="1" x14ac:dyDescent="0.2">
      <c r="A114" s="108"/>
      <c r="B114" s="72"/>
      <c r="C114" s="89" t="s">
        <v>1742</v>
      </c>
      <c r="D114" s="90" t="s">
        <v>53</v>
      </c>
      <c r="E114" s="91">
        <v>44434</v>
      </c>
      <c r="F114" s="92" t="s">
        <v>1313</v>
      </c>
      <c r="G114" s="91">
        <v>44440</v>
      </c>
      <c r="H114" s="93" t="s">
        <v>1314</v>
      </c>
      <c r="I114" s="94">
        <v>90</v>
      </c>
      <c r="J114" s="94">
        <v>55</v>
      </c>
      <c r="K114" s="94">
        <v>28</v>
      </c>
      <c r="L114" s="94">
        <v>18</v>
      </c>
      <c r="M114" s="95">
        <v>34.65</v>
      </c>
      <c r="N114" s="96">
        <v>35</v>
      </c>
      <c r="O114" s="61">
        <v>3000</v>
      </c>
      <c r="P114" s="62">
        <f>Table224523689101112131415161718192021222423456723456891011121314151617[[#This Row],[PEMBULATAN]]*O114</f>
        <v>105000</v>
      </c>
    </row>
    <row r="115" spans="1:16" ht="28.5" customHeight="1" x14ac:dyDescent="0.2">
      <c r="A115" s="108"/>
      <c r="B115" s="72"/>
      <c r="C115" s="89" t="s">
        <v>1743</v>
      </c>
      <c r="D115" s="90" t="s">
        <v>53</v>
      </c>
      <c r="E115" s="91">
        <v>44434</v>
      </c>
      <c r="F115" s="92" t="s">
        <v>1313</v>
      </c>
      <c r="G115" s="91">
        <v>44440</v>
      </c>
      <c r="H115" s="93" t="s">
        <v>1314</v>
      </c>
      <c r="I115" s="94">
        <v>69</v>
      </c>
      <c r="J115" s="94">
        <v>43</v>
      </c>
      <c r="K115" s="94">
        <v>62</v>
      </c>
      <c r="L115" s="94">
        <v>44</v>
      </c>
      <c r="M115" s="95">
        <v>45.988500000000002</v>
      </c>
      <c r="N115" s="96">
        <v>46</v>
      </c>
      <c r="O115" s="61">
        <v>3000</v>
      </c>
      <c r="P115" s="62">
        <f>Table224523689101112131415161718192021222423456723456891011121314151617[[#This Row],[PEMBULATAN]]*O115</f>
        <v>138000</v>
      </c>
    </row>
    <row r="116" spans="1:16" ht="28.5" customHeight="1" x14ac:dyDescent="0.2">
      <c r="A116" s="108"/>
      <c r="B116" s="72"/>
      <c r="C116" s="89" t="s">
        <v>1744</v>
      </c>
      <c r="D116" s="90" t="s">
        <v>53</v>
      </c>
      <c r="E116" s="91">
        <v>44434</v>
      </c>
      <c r="F116" s="92" t="s">
        <v>1313</v>
      </c>
      <c r="G116" s="91">
        <v>44440</v>
      </c>
      <c r="H116" s="93" t="s">
        <v>1314</v>
      </c>
      <c r="I116" s="94">
        <v>90</v>
      </c>
      <c r="J116" s="94">
        <v>60</v>
      </c>
      <c r="K116" s="94">
        <v>28</v>
      </c>
      <c r="L116" s="94">
        <v>19</v>
      </c>
      <c r="M116" s="95">
        <v>37.799999999999997</v>
      </c>
      <c r="N116" s="96">
        <v>38</v>
      </c>
      <c r="O116" s="61">
        <v>3000</v>
      </c>
      <c r="P116" s="62">
        <f>Table224523689101112131415161718192021222423456723456891011121314151617[[#This Row],[PEMBULATAN]]*O116</f>
        <v>114000</v>
      </c>
    </row>
    <row r="117" spans="1:16" ht="28.5" customHeight="1" x14ac:dyDescent="0.2">
      <c r="A117" s="108"/>
      <c r="B117" s="72"/>
      <c r="C117" s="89" t="s">
        <v>1745</v>
      </c>
      <c r="D117" s="90" t="s">
        <v>53</v>
      </c>
      <c r="E117" s="91">
        <v>44434</v>
      </c>
      <c r="F117" s="92" t="s">
        <v>1313</v>
      </c>
      <c r="G117" s="91">
        <v>44440</v>
      </c>
      <c r="H117" s="93" t="s">
        <v>1314</v>
      </c>
      <c r="I117" s="94">
        <v>94</v>
      </c>
      <c r="J117" s="94">
        <v>60</v>
      </c>
      <c r="K117" s="94">
        <v>30</v>
      </c>
      <c r="L117" s="94">
        <v>14</v>
      </c>
      <c r="M117" s="95">
        <v>42.3</v>
      </c>
      <c r="N117" s="96">
        <v>42</v>
      </c>
      <c r="O117" s="61">
        <v>3000</v>
      </c>
      <c r="P117" s="62">
        <f>Table224523689101112131415161718192021222423456723456891011121314151617[[#This Row],[PEMBULATAN]]*O117</f>
        <v>126000</v>
      </c>
    </row>
    <row r="118" spans="1:16" ht="28.5" customHeight="1" x14ac:dyDescent="0.2">
      <c r="A118" s="108"/>
      <c r="B118" s="72"/>
      <c r="C118" s="89" t="s">
        <v>1746</v>
      </c>
      <c r="D118" s="90" t="s">
        <v>53</v>
      </c>
      <c r="E118" s="91">
        <v>44434</v>
      </c>
      <c r="F118" s="92" t="s">
        <v>1313</v>
      </c>
      <c r="G118" s="91">
        <v>44440</v>
      </c>
      <c r="H118" s="93" t="s">
        <v>1314</v>
      </c>
      <c r="I118" s="94">
        <v>95</v>
      </c>
      <c r="J118" s="94">
        <v>56</v>
      </c>
      <c r="K118" s="94">
        <v>22</v>
      </c>
      <c r="L118" s="94">
        <v>16</v>
      </c>
      <c r="M118" s="95">
        <v>29.26</v>
      </c>
      <c r="N118" s="96">
        <v>29</v>
      </c>
      <c r="O118" s="61">
        <v>3000</v>
      </c>
      <c r="P118" s="62">
        <f>Table224523689101112131415161718192021222423456723456891011121314151617[[#This Row],[PEMBULATAN]]*O118</f>
        <v>87000</v>
      </c>
    </row>
    <row r="119" spans="1:16" ht="28.5" customHeight="1" x14ac:dyDescent="0.2">
      <c r="A119" s="108"/>
      <c r="B119" s="72"/>
      <c r="C119" s="89" t="s">
        <v>1747</v>
      </c>
      <c r="D119" s="90" t="s">
        <v>53</v>
      </c>
      <c r="E119" s="91">
        <v>44434</v>
      </c>
      <c r="F119" s="92" t="s">
        <v>1313</v>
      </c>
      <c r="G119" s="91">
        <v>44440</v>
      </c>
      <c r="H119" s="93" t="s">
        <v>1314</v>
      </c>
      <c r="I119" s="94">
        <v>40</v>
      </c>
      <c r="J119" s="94">
        <v>50</v>
      </c>
      <c r="K119" s="94">
        <v>18</v>
      </c>
      <c r="L119" s="94">
        <v>5</v>
      </c>
      <c r="M119" s="95">
        <v>9</v>
      </c>
      <c r="N119" s="96">
        <v>9</v>
      </c>
      <c r="O119" s="61">
        <v>3000</v>
      </c>
      <c r="P119" s="62">
        <f>Table224523689101112131415161718192021222423456723456891011121314151617[[#This Row],[PEMBULATAN]]*O119</f>
        <v>27000</v>
      </c>
    </row>
    <row r="120" spans="1:16" ht="28.5" customHeight="1" x14ac:dyDescent="0.2">
      <c r="A120" s="108"/>
      <c r="B120" s="72"/>
      <c r="C120" s="89" t="s">
        <v>1748</v>
      </c>
      <c r="D120" s="90" t="s">
        <v>53</v>
      </c>
      <c r="E120" s="91">
        <v>44434</v>
      </c>
      <c r="F120" s="92" t="s">
        <v>1313</v>
      </c>
      <c r="G120" s="91">
        <v>44440</v>
      </c>
      <c r="H120" s="93" t="s">
        <v>1314</v>
      </c>
      <c r="I120" s="94">
        <v>40</v>
      </c>
      <c r="J120" s="94">
        <v>40</v>
      </c>
      <c r="K120" s="94">
        <v>30</v>
      </c>
      <c r="L120" s="94">
        <v>6</v>
      </c>
      <c r="M120" s="95">
        <v>12</v>
      </c>
      <c r="N120" s="96">
        <v>12</v>
      </c>
      <c r="O120" s="61">
        <v>3000</v>
      </c>
      <c r="P120" s="62">
        <f>Table224523689101112131415161718192021222423456723456891011121314151617[[#This Row],[PEMBULATAN]]*O120</f>
        <v>36000</v>
      </c>
    </row>
    <row r="121" spans="1:16" ht="28.5" customHeight="1" x14ac:dyDescent="0.2">
      <c r="A121" s="108"/>
      <c r="B121" s="72"/>
      <c r="C121" s="89" t="s">
        <v>1749</v>
      </c>
      <c r="D121" s="90" t="s">
        <v>53</v>
      </c>
      <c r="E121" s="91">
        <v>44434</v>
      </c>
      <c r="F121" s="92" t="s">
        <v>1313</v>
      </c>
      <c r="G121" s="91">
        <v>44440</v>
      </c>
      <c r="H121" s="93" t="s">
        <v>1314</v>
      </c>
      <c r="I121" s="94">
        <v>92</v>
      </c>
      <c r="J121" s="94">
        <v>51</v>
      </c>
      <c r="K121" s="94">
        <v>20</v>
      </c>
      <c r="L121" s="94">
        <v>12</v>
      </c>
      <c r="M121" s="95">
        <v>23.46</v>
      </c>
      <c r="N121" s="96">
        <v>23</v>
      </c>
      <c r="O121" s="61">
        <v>3000</v>
      </c>
      <c r="P121" s="62">
        <f>Table224523689101112131415161718192021222423456723456891011121314151617[[#This Row],[PEMBULATAN]]*O121</f>
        <v>69000</v>
      </c>
    </row>
    <row r="122" spans="1:16" ht="28.5" customHeight="1" x14ac:dyDescent="0.2">
      <c r="A122" s="108"/>
      <c r="B122" s="72"/>
      <c r="C122" s="89" t="s">
        <v>1750</v>
      </c>
      <c r="D122" s="90" t="s">
        <v>53</v>
      </c>
      <c r="E122" s="91">
        <v>44434</v>
      </c>
      <c r="F122" s="92" t="s">
        <v>1313</v>
      </c>
      <c r="G122" s="91">
        <v>44440</v>
      </c>
      <c r="H122" s="93" t="s">
        <v>1314</v>
      </c>
      <c r="I122" s="94">
        <v>102</v>
      </c>
      <c r="J122" s="94">
        <v>68</v>
      </c>
      <c r="K122" s="94">
        <v>30</v>
      </c>
      <c r="L122" s="94">
        <v>8</v>
      </c>
      <c r="M122" s="95">
        <v>52.02</v>
      </c>
      <c r="N122" s="96">
        <v>52</v>
      </c>
      <c r="O122" s="61">
        <v>3000</v>
      </c>
      <c r="P122" s="62">
        <f>Table224523689101112131415161718192021222423456723456891011121314151617[[#This Row],[PEMBULATAN]]*O122</f>
        <v>156000</v>
      </c>
    </row>
    <row r="123" spans="1:16" ht="28.5" customHeight="1" x14ac:dyDescent="0.2">
      <c r="A123" s="108"/>
      <c r="B123" s="72"/>
      <c r="C123" s="89" t="s">
        <v>1751</v>
      </c>
      <c r="D123" s="90" t="s">
        <v>53</v>
      </c>
      <c r="E123" s="91">
        <v>44434</v>
      </c>
      <c r="F123" s="92" t="s">
        <v>1313</v>
      </c>
      <c r="G123" s="91">
        <v>44440</v>
      </c>
      <c r="H123" s="93" t="s">
        <v>1314</v>
      </c>
      <c r="I123" s="94">
        <v>106</v>
      </c>
      <c r="J123" s="94">
        <v>52</v>
      </c>
      <c r="K123" s="94">
        <v>28</v>
      </c>
      <c r="L123" s="94">
        <v>12</v>
      </c>
      <c r="M123" s="95">
        <v>38.584000000000003</v>
      </c>
      <c r="N123" s="96">
        <v>39</v>
      </c>
      <c r="O123" s="61">
        <v>3000</v>
      </c>
      <c r="P123" s="62">
        <f>Table224523689101112131415161718192021222423456723456891011121314151617[[#This Row],[PEMBULATAN]]*O123</f>
        <v>117000</v>
      </c>
    </row>
    <row r="124" spans="1:16" ht="28.5" customHeight="1" x14ac:dyDescent="0.2">
      <c r="A124" s="108"/>
      <c r="B124" s="72"/>
      <c r="C124" s="89" t="s">
        <v>1752</v>
      </c>
      <c r="D124" s="90" t="s">
        <v>53</v>
      </c>
      <c r="E124" s="91">
        <v>44434</v>
      </c>
      <c r="F124" s="92" t="s">
        <v>1313</v>
      </c>
      <c r="G124" s="91">
        <v>44440</v>
      </c>
      <c r="H124" s="93" t="s">
        <v>1314</v>
      </c>
      <c r="I124" s="94">
        <v>68</v>
      </c>
      <c r="J124" s="94">
        <v>47</v>
      </c>
      <c r="K124" s="94">
        <v>7</v>
      </c>
      <c r="L124" s="94">
        <v>1</v>
      </c>
      <c r="M124" s="95">
        <v>5.593</v>
      </c>
      <c r="N124" s="96">
        <v>6</v>
      </c>
      <c r="O124" s="61">
        <v>3000</v>
      </c>
      <c r="P124" s="62">
        <f>Table224523689101112131415161718192021222423456723456891011121314151617[[#This Row],[PEMBULATAN]]*O124</f>
        <v>18000</v>
      </c>
    </row>
    <row r="125" spans="1:16" ht="28.5" customHeight="1" x14ac:dyDescent="0.2">
      <c r="A125" s="108"/>
      <c r="B125" s="72"/>
      <c r="C125" s="89" t="s">
        <v>1753</v>
      </c>
      <c r="D125" s="90" t="s">
        <v>53</v>
      </c>
      <c r="E125" s="91">
        <v>44434</v>
      </c>
      <c r="F125" s="92" t="s">
        <v>1313</v>
      </c>
      <c r="G125" s="91">
        <v>44440</v>
      </c>
      <c r="H125" s="93" t="s">
        <v>1314</v>
      </c>
      <c r="I125" s="94">
        <v>114</v>
      </c>
      <c r="J125" s="94">
        <v>33</v>
      </c>
      <c r="K125" s="94">
        <v>7</v>
      </c>
      <c r="L125" s="94">
        <v>3</v>
      </c>
      <c r="M125" s="95">
        <v>6.5834999999999999</v>
      </c>
      <c r="N125" s="96">
        <v>7</v>
      </c>
      <c r="O125" s="61">
        <v>3000</v>
      </c>
      <c r="P125" s="62">
        <f>Table224523689101112131415161718192021222423456723456891011121314151617[[#This Row],[PEMBULATAN]]*O125</f>
        <v>21000</v>
      </c>
    </row>
    <row r="126" spans="1:16" ht="28.5" customHeight="1" x14ac:dyDescent="0.2">
      <c r="A126" s="108"/>
      <c r="B126" s="72"/>
      <c r="C126" s="89" t="s">
        <v>1754</v>
      </c>
      <c r="D126" s="90" t="s">
        <v>53</v>
      </c>
      <c r="E126" s="91">
        <v>44434</v>
      </c>
      <c r="F126" s="92" t="s">
        <v>1313</v>
      </c>
      <c r="G126" s="91">
        <v>44440</v>
      </c>
      <c r="H126" s="93" t="s">
        <v>1314</v>
      </c>
      <c r="I126" s="94">
        <v>63</v>
      </c>
      <c r="J126" s="94">
        <v>34</v>
      </c>
      <c r="K126" s="94">
        <v>29</v>
      </c>
      <c r="L126" s="94">
        <v>7</v>
      </c>
      <c r="M126" s="95">
        <v>15.529500000000001</v>
      </c>
      <c r="N126" s="96">
        <v>16</v>
      </c>
      <c r="O126" s="61">
        <v>3000</v>
      </c>
      <c r="P126" s="62">
        <f>Table224523689101112131415161718192021222423456723456891011121314151617[[#This Row],[PEMBULATAN]]*O126</f>
        <v>48000</v>
      </c>
    </row>
    <row r="127" spans="1:16" ht="28.5" customHeight="1" x14ac:dyDescent="0.2">
      <c r="A127" s="108"/>
      <c r="B127" s="72"/>
      <c r="C127" s="89" t="s">
        <v>1755</v>
      </c>
      <c r="D127" s="90" t="s">
        <v>53</v>
      </c>
      <c r="E127" s="91">
        <v>44434</v>
      </c>
      <c r="F127" s="92" t="s">
        <v>1313</v>
      </c>
      <c r="G127" s="91">
        <v>44440</v>
      </c>
      <c r="H127" s="93" t="s">
        <v>1314</v>
      </c>
      <c r="I127" s="94">
        <v>60</v>
      </c>
      <c r="J127" s="94">
        <v>54</v>
      </c>
      <c r="K127" s="94">
        <v>29</v>
      </c>
      <c r="L127" s="94">
        <v>7</v>
      </c>
      <c r="M127" s="95">
        <v>23.49</v>
      </c>
      <c r="N127" s="96">
        <v>23</v>
      </c>
      <c r="O127" s="61">
        <v>3000</v>
      </c>
      <c r="P127" s="62">
        <f>Table224523689101112131415161718192021222423456723456891011121314151617[[#This Row],[PEMBULATAN]]*O127</f>
        <v>69000</v>
      </c>
    </row>
    <row r="128" spans="1:16" ht="28.5" customHeight="1" x14ac:dyDescent="0.2">
      <c r="A128" s="108"/>
      <c r="B128" s="72"/>
      <c r="C128" s="89" t="s">
        <v>1756</v>
      </c>
      <c r="D128" s="90" t="s">
        <v>53</v>
      </c>
      <c r="E128" s="91">
        <v>44434</v>
      </c>
      <c r="F128" s="92" t="s">
        <v>1313</v>
      </c>
      <c r="G128" s="91">
        <v>44440</v>
      </c>
      <c r="H128" s="93" t="s">
        <v>1314</v>
      </c>
      <c r="I128" s="94">
        <v>58</v>
      </c>
      <c r="J128" s="94">
        <v>31</v>
      </c>
      <c r="K128" s="94">
        <v>20</v>
      </c>
      <c r="L128" s="94">
        <v>4</v>
      </c>
      <c r="M128" s="95">
        <v>8.99</v>
      </c>
      <c r="N128" s="96">
        <v>9</v>
      </c>
      <c r="O128" s="61">
        <v>3000</v>
      </c>
      <c r="P128" s="62">
        <f>Table224523689101112131415161718192021222423456723456891011121314151617[[#This Row],[PEMBULATAN]]*O128</f>
        <v>27000</v>
      </c>
    </row>
    <row r="129" spans="1:16" ht="28.5" customHeight="1" x14ac:dyDescent="0.2">
      <c r="A129" s="108"/>
      <c r="B129" s="72"/>
      <c r="C129" s="89" t="s">
        <v>1757</v>
      </c>
      <c r="D129" s="90" t="s">
        <v>53</v>
      </c>
      <c r="E129" s="91">
        <v>44434</v>
      </c>
      <c r="F129" s="92" t="s">
        <v>1313</v>
      </c>
      <c r="G129" s="91">
        <v>44440</v>
      </c>
      <c r="H129" s="93" t="s">
        <v>1314</v>
      </c>
      <c r="I129" s="94">
        <v>65</v>
      </c>
      <c r="J129" s="94">
        <v>54</v>
      </c>
      <c r="K129" s="94">
        <v>26</v>
      </c>
      <c r="L129" s="94">
        <v>11</v>
      </c>
      <c r="M129" s="95">
        <v>22.815000000000001</v>
      </c>
      <c r="N129" s="96">
        <v>23</v>
      </c>
      <c r="O129" s="61">
        <v>3000</v>
      </c>
      <c r="P129" s="62">
        <f>Table224523689101112131415161718192021222423456723456891011121314151617[[#This Row],[PEMBULATAN]]*O129</f>
        <v>69000</v>
      </c>
    </row>
    <row r="130" spans="1:16" ht="28.5" customHeight="1" x14ac:dyDescent="0.2">
      <c r="A130" s="108"/>
      <c r="B130" s="72"/>
      <c r="C130" s="89" t="s">
        <v>1758</v>
      </c>
      <c r="D130" s="90" t="s">
        <v>53</v>
      </c>
      <c r="E130" s="91">
        <v>44434</v>
      </c>
      <c r="F130" s="92" t="s">
        <v>1313</v>
      </c>
      <c r="G130" s="91">
        <v>44440</v>
      </c>
      <c r="H130" s="93" t="s">
        <v>1314</v>
      </c>
      <c r="I130" s="94">
        <v>88</v>
      </c>
      <c r="J130" s="94">
        <v>51</v>
      </c>
      <c r="K130" s="94">
        <v>12</v>
      </c>
      <c r="L130" s="94">
        <v>5</v>
      </c>
      <c r="M130" s="95">
        <v>13.464</v>
      </c>
      <c r="N130" s="96">
        <v>13</v>
      </c>
      <c r="O130" s="61">
        <v>3000</v>
      </c>
      <c r="P130" s="62">
        <f>Table224523689101112131415161718192021222423456723456891011121314151617[[#This Row],[PEMBULATAN]]*O130</f>
        <v>39000</v>
      </c>
    </row>
    <row r="131" spans="1:16" ht="28.5" customHeight="1" x14ac:dyDescent="0.2">
      <c r="A131" s="108"/>
      <c r="B131" s="72"/>
      <c r="C131" s="89" t="s">
        <v>1759</v>
      </c>
      <c r="D131" s="90" t="s">
        <v>53</v>
      </c>
      <c r="E131" s="91">
        <v>44434</v>
      </c>
      <c r="F131" s="92" t="s">
        <v>1313</v>
      </c>
      <c r="G131" s="91">
        <v>44440</v>
      </c>
      <c r="H131" s="93" t="s">
        <v>1314</v>
      </c>
      <c r="I131" s="94">
        <v>40</v>
      </c>
      <c r="J131" s="94">
        <v>40</v>
      </c>
      <c r="K131" s="94">
        <v>15</v>
      </c>
      <c r="L131" s="94">
        <v>3</v>
      </c>
      <c r="M131" s="95">
        <v>6</v>
      </c>
      <c r="N131" s="96">
        <v>6</v>
      </c>
      <c r="O131" s="61">
        <v>3000</v>
      </c>
      <c r="P131" s="62">
        <f>Table224523689101112131415161718192021222423456723456891011121314151617[[#This Row],[PEMBULATAN]]*O131</f>
        <v>18000</v>
      </c>
    </row>
    <row r="132" spans="1:16" ht="28.5" customHeight="1" x14ac:dyDescent="0.2">
      <c r="A132" s="108"/>
      <c r="B132" s="72"/>
      <c r="C132" s="89" t="s">
        <v>1760</v>
      </c>
      <c r="D132" s="90" t="s">
        <v>53</v>
      </c>
      <c r="E132" s="91">
        <v>44434</v>
      </c>
      <c r="F132" s="92" t="s">
        <v>1313</v>
      </c>
      <c r="G132" s="91">
        <v>44440</v>
      </c>
      <c r="H132" s="93" t="s">
        <v>1314</v>
      </c>
      <c r="I132" s="94">
        <v>56</v>
      </c>
      <c r="J132" s="94">
        <v>22</v>
      </c>
      <c r="K132" s="94">
        <v>36</v>
      </c>
      <c r="L132" s="94">
        <v>4</v>
      </c>
      <c r="M132" s="95">
        <v>11.087999999999999</v>
      </c>
      <c r="N132" s="96">
        <v>11</v>
      </c>
      <c r="O132" s="61">
        <v>3000</v>
      </c>
      <c r="P132" s="62">
        <f>Table224523689101112131415161718192021222423456723456891011121314151617[[#This Row],[PEMBULATAN]]*O132</f>
        <v>33000</v>
      </c>
    </row>
    <row r="133" spans="1:16" ht="28.5" customHeight="1" x14ac:dyDescent="0.2">
      <c r="A133" s="108"/>
      <c r="B133" s="72"/>
      <c r="C133" s="89" t="s">
        <v>1761</v>
      </c>
      <c r="D133" s="90" t="s">
        <v>53</v>
      </c>
      <c r="E133" s="91">
        <v>44434</v>
      </c>
      <c r="F133" s="92" t="s">
        <v>1313</v>
      </c>
      <c r="G133" s="91">
        <v>44440</v>
      </c>
      <c r="H133" s="93" t="s">
        <v>1314</v>
      </c>
      <c r="I133" s="94">
        <v>60</v>
      </c>
      <c r="J133" s="94">
        <v>38</v>
      </c>
      <c r="K133" s="94">
        <v>17</v>
      </c>
      <c r="L133" s="94">
        <v>5</v>
      </c>
      <c r="M133" s="95">
        <v>9.69</v>
      </c>
      <c r="N133" s="96">
        <v>10</v>
      </c>
      <c r="O133" s="61">
        <v>3000</v>
      </c>
      <c r="P133" s="62">
        <f>Table224523689101112131415161718192021222423456723456891011121314151617[[#This Row],[PEMBULATAN]]*O133</f>
        <v>30000</v>
      </c>
    </row>
    <row r="134" spans="1:16" ht="28.5" customHeight="1" x14ac:dyDescent="0.2">
      <c r="A134" s="108"/>
      <c r="B134" s="72"/>
      <c r="C134" s="89" t="s">
        <v>1762</v>
      </c>
      <c r="D134" s="90" t="s">
        <v>53</v>
      </c>
      <c r="E134" s="91">
        <v>44434</v>
      </c>
      <c r="F134" s="92" t="s">
        <v>1313</v>
      </c>
      <c r="G134" s="91">
        <v>44440</v>
      </c>
      <c r="H134" s="93" t="s">
        <v>1314</v>
      </c>
      <c r="I134" s="94">
        <v>51</v>
      </c>
      <c r="J134" s="94">
        <v>39</v>
      </c>
      <c r="K134" s="94">
        <v>26</v>
      </c>
      <c r="L134" s="94">
        <v>12</v>
      </c>
      <c r="M134" s="95">
        <v>12.9285</v>
      </c>
      <c r="N134" s="96">
        <v>13</v>
      </c>
      <c r="O134" s="61">
        <v>3000</v>
      </c>
      <c r="P134" s="62">
        <f>Table224523689101112131415161718192021222423456723456891011121314151617[[#This Row],[PEMBULATAN]]*O134</f>
        <v>39000</v>
      </c>
    </row>
    <row r="135" spans="1:16" ht="28.5" customHeight="1" x14ac:dyDescent="0.2">
      <c r="A135" s="108"/>
      <c r="B135" s="72"/>
      <c r="C135" s="89" t="s">
        <v>1763</v>
      </c>
      <c r="D135" s="90" t="s">
        <v>53</v>
      </c>
      <c r="E135" s="91">
        <v>44434</v>
      </c>
      <c r="F135" s="92" t="s">
        <v>1313</v>
      </c>
      <c r="G135" s="91">
        <v>44440</v>
      </c>
      <c r="H135" s="93" t="s">
        <v>1314</v>
      </c>
      <c r="I135" s="94">
        <v>94</v>
      </c>
      <c r="J135" s="94">
        <v>44</v>
      </c>
      <c r="K135" s="94">
        <v>37</v>
      </c>
      <c r="L135" s="94">
        <v>18</v>
      </c>
      <c r="M135" s="95">
        <v>38.258000000000003</v>
      </c>
      <c r="N135" s="96">
        <v>38</v>
      </c>
      <c r="O135" s="61">
        <v>3000</v>
      </c>
      <c r="P135" s="62">
        <f>Table224523689101112131415161718192021222423456723456891011121314151617[[#This Row],[PEMBULATAN]]*O135</f>
        <v>114000</v>
      </c>
    </row>
    <row r="136" spans="1:16" ht="28.5" customHeight="1" x14ac:dyDescent="0.2">
      <c r="A136" s="108"/>
      <c r="B136" s="72"/>
      <c r="C136" s="89" t="s">
        <v>1764</v>
      </c>
      <c r="D136" s="90" t="s">
        <v>53</v>
      </c>
      <c r="E136" s="91">
        <v>44434</v>
      </c>
      <c r="F136" s="92" t="s">
        <v>1313</v>
      </c>
      <c r="G136" s="91">
        <v>44440</v>
      </c>
      <c r="H136" s="93" t="s">
        <v>1314</v>
      </c>
      <c r="I136" s="94">
        <v>60</v>
      </c>
      <c r="J136" s="94">
        <v>34</v>
      </c>
      <c r="K136" s="94">
        <v>37</v>
      </c>
      <c r="L136" s="94">
        <v>16</v>
      </c>
      <c r="M136" s="95">
        <v>18.87</v>
      </c>
      <c r="N136" s="96">
        <v>19</v>
      </c>
      <c r="O136" s="61">
        <v>3000</v>
      </c>
      <c r="P136" s="62">
        <f>Table224523689101112131415161718192021222423456723456891011121314151617[[#This Row],[PEMBULATAN]]*O136</f>
        <v>57000</v>
      </c>
    </row>
    <row r="137" spans="1:16" ht="28.5" customHeight="1" x14ac:dyDescent="0.2">
      <c r="A137" s="108"/>
      <c r="B137" s="72"/>
      <c r="C137" s="89" t="s">
        <v>1765</v>
      </c>
      <c r="D137" s="90" t="s">
        <v>53</v>
      </c>
      <c r="E137" s="91">
        <v>44434</v>
      </c>
      <c r="F137" s="92" t="s">
        <v>1313</v>
      </c>
      <c r="G137" s="91">
        <v>44440</v>
      </c>
      <c r="H137" s="93" t="s">
        <v>1314</v>
      </c>
      <c r="I137" s="94">
        <v>53</v>
      </c>
      <c r="J137" s="94">
        <v>32</v>
      </c>
      <c r="K137" s="94">
        <v>20</v>
      </c>
      <c r="L137" s="94">
        <v>3</v>
      </c>
      <c r="M137" s="95">
        <v>8.48</v>
      </c>
      <c r="N137" s="96">
        <v>8</v>
      </c>
      <c r="O137" s="61">
        <v>3000</v>
      </c>
      <c r="P137" s="62">
        <f>Table224523689101112131415161718192021222423456723456891011121314151617[[#This Row],[PEMBULATAN]]*O137</f>
        <v>24000</v>
      </c>
    </row>
    <row r="138" spans="1:16" ht="28.5" customHeight="1" x14ac:dyDescent="0.2">
      <c r="A138" s="108"/>
      <c r="B138" s="72"/>
      <c r="C138" s="89" t="s">
        <v>1766</v>
      </c>
      <c r="D138" s="90" t="s">
        <v>53</v>
      </c>
      <c r="E138" s="91">
        <v>44434</v>
      </c>
      <c r="F138" s="92" t="s">
        <v>1313</v>
      </c>
      <c r="G138" s="91">
        <v>44440</v>
      </c>
      <c r="H138" s="93" t="s">
        <v>1314</v>
      </c>
      <c r="I138" s="94">
        <v>88</v>
      </c>
      <c r="J138" s="94">
        <v>56</v>
      </c>
      <c r="K138" s="94">
        <v>28</v>
      </c>
      <c r="L138" s="94">
        <v>16</v>
      </c>
      <c r="M138" s="95">
        <v>34.496000000000002</v>
      </c>
      <c r="N138" s="96">
        <v>34</v>
      </c>
      <c r="O138" s="61">
        <v>3000</v>
      </c>
      <c r="P138" s="62">
        <f>Table224523689101112131415161718192021222423456723456891011121314151617[[#This Row],[PEMBULATAN]]*O138</f>
        <v>102000</v>
      </c>
    </row>
    <row r="139" spans="1:16" ht="28.5" customHeight="1" x14ac:dyDescent="0.2">
      <c r="A139" s="108"/>
      <c r="B139" s="72"/>
      <c r="C139" s="89" t="s">
        <v>1767</v>
      </c>
      <c r="D139" s="90" t="s">
        <v>53</v>
      </c>
      <c r="E139" s="91">
        <v>44434</v>
      </c>
      <c r="F139" s="92" t="s">
        <v>1313</v>
      </c>
      <c r="G139" s="91">
        <v>44440</v>
      </c>
      <c r="H139" s="93" t="s">
        <v>1314</v>
      </c>
      <c r="I139" s="94">
        <v>86</v>
      </c>
      <c r="J139" s="94">
        <v>63</v>
      </c>
      <c r="K139" s="94">
        <v>26</v>
      </c>
      <c r="L139" s="94">
        <v>13</v>
      </c>
      <c r="M139" s="95">
        <v>35.216999999999999</v>
      </c>
      <c r="N139" s="96">
        <v>35</v>
      </c>
      <c r="O139" s="61">
        <v>3000</v>
      </c>
      <c r="P139" s="62">
        <f>Table224523689101112131415161718192021222423456723456891011121314151617[[#This Row],[PEMBULATAN]]*O139</f>
        <v>105000</v>
      </c>
    </row>
    <row r="140" spans="1:16" ht="28.5" customHeight="1" x14ac:dyDescent="0.2">
      <c r="A140" s="108"/>
      <c r="B140" s="72"/>
      <c r="C140" s="89" t="s">
        <v>1768</v>
      </c>
      <c r="D140" s="90" t="s">
        <v>53</v>
      </c>
      <c r="E140" s="91">
        <v>44434</v>
      </c>
      <c r="F140" s="92" t="s">
        <v>1313</v>
      </c>
      <c r="G140" s="91">
        <v>44440</v>
      </c>
      <c r="H140" s="93" t="s">
        <v>1314</v>
      </c>
      <c r="I140" s="94">
        <v>80</v>
      </c>
      <c r="J140" s="94">
        <v>52</v>
      </c>
      <c r="K140" s="94">
        <v>22</v>
      </c>
      <c r="L140" s="94">
        <v>9</v>
      </c>
      <c r="M140" s="95">
        <v>22.88</v>
      </c>
      <c r="N140" s="96">
        <v>23</v>
      </c>
      <c r="O140" s="61">
        <v>3000</v>
      </c>
      <c r="P140" s="62">
        <f>Table224523689101112131415161718192021222423456723456891011121314151617[[#This Row],[PEMBULATAN]]*O140</f>
        <v>69000</v>
      </c>
    </row>
    <row r="141" spans="1:16" ht="28.5" customHeight="1" x14ac:dyDescent="0.2">
      <c r="A141" s="108"/>
      <c r="B141" s="72"/>
      <c r="C141" s="89" t="s">
        <v>1769</v>
      </c>
      <c r="D141" s="90" t="s">
        <v>53</v>
      </c>
      <c r="E141" s="91">
        <v>44434</v>
      </c>
      <c r="F141" s="92" t="s">
        <v>1313</v>
      </c>
      <c r="G141" s="91">
        <v>44440</v>
      </c>
      <c r="H141" s="93" t="s">
        <v>1314</v>
      </c>
      <c r="I141" s="94">
        <v>70</v>
      </c>
      <c r="J141" s="94">
        <v>49</v>
      </c>
      <c r="K141" s="94">
        <v>6</v>
      </c>
      <c r="L141" s="94">
        <v>1</v>
      </c>
      <c r="M141" s="95">
        <v>5.1449999999999996</v>
      </c>
      <c r="N141" s="96">
        <v>5</v>
      </c>
      <c r="O141" s="61">
        <v>3000</v>
      </c>
      <c r="P141" s="62">
        <f>Table224523689101112131415161718192021222423456723456891011121314151617[[#This Row],[PEMBULATAN]]*O141</f>
        <v>15000</v>
      </c>
    </row>
    <row r="142" spans="1:16" ht="28.5" customHeight="1" x14ac:dyDescent="0.2">
      <c r="A142" s="108"/>
      <c r="B142" s="72"/>
      <c r="C142" s="89" t="s">
        <v>1770</v>
      </c>
      <c r="D142" s="90" t="s">
        <v>53</v>
      </c>
      <c r="E142" s="91">
        <v>44434</v>
      </c>
      <c r="F142" s="92" t="s">
        <v>1313</v>
      </c>
      <c r="G142" s="91">
        <v>44440</v>
      </c>
      <c r="H142" s="93" t="s">
        <v>1314</v>
      </c>
      <c r="I142" s="94">
        <v>100</v>
      </c>
      <c r="J142" s="94">
        <v>71</v>
      </c>
      <c r="K142" s="94">
        <v>6</v>
      </c>
      <c r="L142" s="94">
        <v>4</v>
      </c>
      <c r="M142" s="95">
        <v>10.65</v>
      </c>
      <c r="N142" s="96">
        <v>11</v>
      </c>
      <c r="O142" s="61">
        <v>3000</v>
      </c>
      <c r="P142" s="62">
        <f>Table224523689101112131415161718192021222423456723456891011121314151617[[#This Row],[PEMBULATAN]]*O142</f>
        <v>33000</v>
      </c>
    </row>
    <row r="143" spans="1:16" ht="28.5" customHeight="1" x14ac:dyDescent="0.2">
      <c r="A143" s="108"/>
      <c r="B143" s="72"/>
      <c r="C143" s="89" t="s">
        <v>1771</v>
      </c>
      <c r="D143" s="90" t="s">
        <v>53</v>
      </c>
      <c r="E143" s="91">
        <v>44434</v>
      </c>
      <c r="F143" s="92" t="s">
        <v>1313</v>
      </c>
      <c r="G143" s="91">
        <v>44440</v>
      </c>
      <c r="H143" s="93" t="s">
        <v>1314</v>
      </c>
      <c r="I143" s="94">
        <v>100</v>
      </c>
      <c r="J143" s="94">
        <v>71</v>
      </c>
      <c r="K143" s="94">
        <v>2</v>
      </c>
      <c r="L143" s="94">
        <v>1</v>
      </c>
      <c r="M143" s="95">
        <v>3.55</v>
      </c>
      <c r="N143" s="96">
        <v>4</v>
      </c>
      <c r="O143" s="61">
        <v>3000</v>
      </c>
      <c r="P143" s="62">
        <f>Table224523689101112131415161718192021222423456723456891011121314151617[[#This Row],[PEMBULATAN]]*O143</f>
        <v>12000</v>
      </c>
    </row>
    <row r="144" spans="1:16" ht="28.5" customHeight="1" x14ac:dyDescent="0.2">
      <c r="A144" s="108"/>
      <c r="B144" s="72"/>
      <c r="C144" s="89" t="s">
        <v>1772</v>
      </c>
      <c r="D144" s="90" t="s">
        <v>53</v>
      </c>
      <c r="E144" s="91">
        <v>44434</v>
      </c>
      <c r="F144" s="92" t="s">
        <v>1313</v>
      </c>
      <c r="G144" s="91">
        <v>44440</v>
      </c>
      <c r="H144" s="93" t="s">
        <v>1314</v>
      </c>
      <c r="I144" s="94">
        <v>33</v>
      </c>
      <c r="J144" s="94">
        <v>23</v>
      </c>
      <c r="K144" s="94">
        <v>20</v>
      </c>
      <c r="L144" s="94">
        <v>6</v>
      </c>
      <c r="M144" s="95">
        <v>3.7949999999999999</v>
      </c>
      <c r="N144" s="96">
        <v>6</v>
      </c>
      <c r="O144" s="61">
        <v>3000</v>
      </c>
      <c r="P144" s="62">
        <f>Table224523689101112131415161718192021222423456723456891011121314151617[[#This Row],[PEMBULATAN]]*O144</f>
        <v>18000</v>
      </c>
    </row>
    <row r="145" spans="1:16" ht="28.5" customHeight="1" x14ac:dyDescent="0.2">
      <c r="A145" s="108"/>
      <c r="B145" s="72"/>
      <c r="C145" s="89" t="s">
        <v>1773</v>
      </c>
      <c r="D145" s="90" t="s">
        <v>53</v>
      </c>
      <c r="E145" s="91">
        <v>44434</v>
      </c>
      <c r="F145" s="92" t="s">
        <v>1313</v>
      </c>
      <c r="G145" s="91">
        <v>44440</v>
      </c>
      <c r="H145" s="93" t="s">
        <v>1314</v>
      </c>
      <c r="I145" s="94">
        <v>76</v>
      </c>
      <c r="J145" s="94">
        <v>70</v>
      </c>
      <c r="K145" s="94">
        <v>20</v>
      </c>
      <c r="L145" s="94">
        <v>4</v>
      </c>
      <c r="M145" s="95">
        <v>26.6</v>
      </c>
      <c r="N145" s="96">
        <v>27</v>
      </c>
      <c r="O145" s="61">
        <v>3000</v>
      </c>
      <c r="P145" s="62">
        <f>Table224523689101112131415161718192021222423456723456891011121314151617[[#This Row],[PEMBULATAN]]*O145</f>
        <v>81000</v>
      </c>
    </row>
    <row r="146" spans="1:16" ht="28.5" customHeight="1" x14ac:dyDescent="0.2">
      <c r="A146" s="108"/>
      <c r="B146" s="72"/>
      <c r="C146" s="89" t="s">
        <v>1774</v>
      </c>
      <c r="D146" s="90" t="s">
        <v>53</v>
      </c>
      <c r="E146" s="91">
        <v>44434</v>
      </c>
      <c r="F146" s="92" t="s">
        <v>1313</v>
      </c>
      <c r="G146" s="91">
        <v>44440</v>
      </c>
      <c r="H146" s="93" t="s">
        <v>1314</v>
      </c>
      <c r="I146" s="94">
        <v>70</v>
      </c>
      <c r="J146" s="94">
        <v>58</v>
      </c>
      <c r="K146" s="94">
        <v>25</v>
      </c>
      <c r="L146" s="94">
        <v>12</v>
      </c>
      <c r="M146" s="95">
        <v>25.375</v>
      </c>
      <c r="N146" s="96">
        <v>25</v>
      </c>
      <c r="O146" s="61">
        <v>3000</v>
      </c>
      <c r="P146" s="62">
        <f>Table224523689101112131415161718192021222423456723456891011121314151617[[#This Row],[PEMBULATAN]]*O146</f>
        <v>75000</v>
      </c>
    </row>
    <row r="147" spans="1:16" ht="28.5" customHeight="1" x14ac:dyDescent="0.2">
      <c r="A147" s="108"/>
      <c r="B147" s="72"/>
      <c r="C147" s="84" t="s">
        <v>1775</v>
      </c>
      <c r="D147" s="75" t="s">
        <v>53</v>
      </c>
      <c r="E147" s="13">
        <v>44434</v>
      </c>
      <c r="F147" s="73" t="s">
        <v>1313</v>
      </c>
      <c r="G147" s="13">
        <v>44440</v>
      </c>
      <c r="H147" s="74" t="s">
        <v>1314</v>
      </c>
      <c r="I147" s="15">
        <v>111</v>
      </c>
      <c r="J147" s="15">
        <v>55</v>
      </c>
      <c r="K147" s="15">
        <v>25</v>
      </c>
      <c r="L147" s="15">
        <v>20</v>
      </c>
      <c r="M147" s="79">
        <v>38.15625</v>
      </c>
      <c r="N147" s="69">
        <v>38</v>
      </c>
      <c r="O147" s="61">
        <v>3000</v>
      </c>
      <c r="P147" s="62">
        <f>Table224523689101112131415161718192021222423456723456891011121314151617[[#This Row],[PEMBULATAN]]*O147</f>
        <v>114000</v>
      </c>
    </row>
    <row r="148" spans="1:16" ht="28.5" customHeight="1" x14ac:dyDescent="0.2">
      <c r="A148" s="108"/>
      <c r="B148" s="72"/>
      <c r="C148" s="84" t="s">
        <v>1776</v>
      </c>
      <c r="D148" s="75" t="s">
        <v>53</v>
      </c>
      <c r="E148" s="13">
        <v>44434</v>
      </c>
      <c r="F148" s="73" t="s">
        <v>1313</v>
      </c>
      <c r="G148" s="13">
        <v>44440</v>
      </c>
      <c r="H148" s="74" t="s">
        <v>1314</v>
      </c>
      <c r="I148" s="15">
        <v>39</v>
      </c>
      <c r="J148" s="15">
        <v>33</v>
      </c>
      <c r="K148" s="15">
        <v>37</v>
      </c>
      <c r="L148" s="15">
        <v>14</v>
      </c>
      <c r="M148" s="79">
        <v>11.90475</v>
      </c>
      <c r="N148" s="69">
        <v>14</v>
      </c>
      <c r="O148" s="61">
        <v>3000</v>
      </c>
      <c r="P148" s="62">
        <f>Table224523689101112131415161718192021222423456723456891011121314151617[[#This Row],[PEMBULATAN]]*O148</f>
        <v>42000</v>
      </c>
    </row>
    <row r="149" spans="1:16" ht="28.5" customHeight="1" x14ac:dyDescent="0.2">
      <c r="A149" s="108"/>
      <c r="B149" s="72"/>
      <c r="C149" s="84" t="s">
        <v>1777</v>
      </c>
      <c r="D149" s="75" t="s">
        <v>53</v>
      </c>
      <c r="E149" s="13">
        <v>44434</v>
      </c>
      <c r="F149" s="73" t="s">
        <v>1313</v>
      </c>
      <c r="G149" s="13">
        <v>44440</v>
      </c>
      <c r="H149" s="74" t="s">
        <v>1314</v>
      </c>
      <c r="I149" s="15">
        <v>85</v>
      </c>
      <c r="J149" s="15">
        <v>59</v>
      </c>
      <c r="K149" s="15">
        <v>20</v>
      </c>
      <c r="L149" s="15">
        <v>17</v>
      </c>
      <c r="M149" s="79">
        <v>25.074999999999999</v>
      </c>
      <c r="N149" s="69">
        <v>25</v>
      </c>
      <c r="O149" s="61">
        <v>3000</v>
      </c>
      <c r="P149" s="62">
        <f>Table224523689101112131415161718192021222423456723456891011121314151617[[#This Row],[PEMBULATAN]]*O149</f>
        <v>75000</v>
      </c>
    </row>
    <row r="150" spans="1:16" ht="28.5" customHeight="1" x14ac:dyDescent="0.2">
      <c r="A150" s="108"/>
      <c r="B150" s="72"/>
      <c r="C150" s="84" t="s">
        <v>1778</v>
      </c>
      <c r="D150" s="75" t="s">
        <v>53</v>
      </c>
      <c r="E150" s="13">
        <v>44434</v>
      </c>
      <c r="F150" s="73" t="s">
        <v>1313</v>
      </c>
      <c r="G150" s="13">
        <v>44440</v>
      </c>
      <c r="H150" s="74" t="s">
        <v>1314</v>
      </c>
      <c r="I150" s="15">
        <v>60</v>
      </c>
      <c r="J150" s="15">
        <v>20</v>
      </c>
      <c r="K150" s="15">
        <v>20</v>
      </c>
      <c r="L150" s="15">
        <v>3</v>
      </c>
      <c r="M150" s="79">
        <v>6</v>
      </c>
      <c r="N150" s="69">
        <v>6</v>
      </c>
      <c r="O150" s="61">
        <v>3000</v>
      </c>
      <c r="P150" s="62">
        <f>Table224523689101112131415161718192021222423456723456891011121314151617[[#This Row],[PEMBULATAN]]*O150</f>
        <v>18000</v>
      </c>
    </row>
    <row r="151" spans="1:16" ht="28.5" customHeight="1" x14ac:dyDescent="0.2">
      <c r="A151" s="108"/>
      <c r="B151" s="72"/>
      <c r="C151" s="84" t="s">
        <v>1779</v>
      </c>
      <c r="D151" s="75" t="s">
        <v>53</v>
      </c>
      <c r="E151" s="13">
        <v>44434</v>
      </c>
      <c r="F151" s="73" t="s">
        <v>1313</v>
      </c>
      <c r="G151" s="13">
        <v>44440</v>
      </c>
      <c r="H151" s="74" t="s">
        <v>1314</v>
      </c>
      <c r="I151" s="15">
        <v>40</v>
      </c>
      <c r="J151" s="15">
        <v>33</v>
      </c>
      <c r="K151" s="15">
        <v>45</v>
      </c>
      <c r="L151" s="15">
        <v>5</v>
      </c>
      <c r="M151" s="79">
        <v>14.85</v>
      </c>
      <c r="N151" s="69">
        <v>15</v>
      </c>
      <c r="O151" s="61">
        <v>3000</v>
      </c>
      <c r="P151" s="62">
        <f>Table224523689101112131415161718192021222423456723456891011121314151617[[#This Row],[PEMBULATAN]]*O151</f>
        <v>45000</v>
      </c>
    </row>
    <row r="152" spans="1:16" ht="28.5" customHeight="1" x14ac:dyDescent="0.2">
      <c r="A152" s="108"/>
      <c r="B152" s="72"/>
      <c r="C152" s="84" t="s">
        <v>1780</v>
      </c>
      <c r="D152" s="75" t="s">
        <v>53</v>
      </c>
      <c r="E152" s="13">
        <v>44434</v>
      </c>
      <c r="F152" s="73" t="s">
        <v>1313</v>
      </c>
      <c r="G152" s="13">
        <v>44440</v>
      </c>
      <c r="H152" s="74" t="s">
        <v>1314</v>
      </c>
      <c r="I152" s="15">
        <v>63</v>
      </c>
      <c r="J152" s="15">
        <v>63</v>
      </c>
      <c r="K152" s="15">
        <v>23</v>
      </c>
      <c r="L152" s="15">
        <v>19</v>
      </c>
      <c r="M152" s="79">
        <v>22.821750000000002</v>
      </c>
      <c r="N152" s="69">
        <v>23</v>
      </c>
      <c r="O152" s="61">
        <v>3000</v>
      </c>
      <c r="P152" s="62">
        <f>Table224523689101112131415161718192021222423456723456891011121314151617[[#This Row],[PEMBULATAN]]*O152</f>
        <v>69000</v>
      </c>
    </row>
    <row r="153" spans="1:16" ht="28.5" customHeight="1" x14ac:dyDescent="0.2">
      <c r="A153" s="108"/>
      <c r="B153" s="72"/>
      <c r="C153" s="84" t="s">
        <v>1781</v>
      </c>
      <c r="D153" s="75" t="s">
        <v>53</v>
      </c>
      <c r="E153" s="13">
        <v>44434</v>
      </c>
      <c r="F153" s="73" t="s">
        <v>1313</v>
      </c>
      <c r="G153" s="13">
        <v>44440</v>
      </c>
      <c r="H153" s="74" t="s">
        <v>1314</v>
      </c>
      <c r="I153" s="15">
        <v>57</v>
      </c>
      <c r="J153" s="15">
        <v>38</v>
      </c>
      <c r="K153" s="15">
        <v>31</v>
      </c>
      <c r="L153" s="15">
        <v>16</v>
      </c>
      <c r="M153" s="79">
        <v>16.7865</v>
      </c>
      <c r="N153" s="69">
        <v>17</v>
      </c>
      <c r="O153" s="61">
        <v>3000</v>
      </c>
      <c r="P153" s="62">
        <f>Table224523689101112131415161718192021222423456723456891011121314151617[[#This Row],[PEMBULATAN]]*O153</f>
        <v>51000</v>
      </c>
    </row>
    <row r="154" spans="1:16" ht="28.5" customHeight="1" x14ac:dyDescent="0.2">
      <c r="A154" s="108"/>
      <c r="B154" s="72"/>
      <c r="C154" s="84" t="s">
        <v>1782</v>
      </c>
      <c r="D154" s="75" t="s">
        <v>53</v>
      </c>
      <c r="E154" s="13">
        <v>44434</v>
      </c>
      <c r="F154" s="73" t="s">
        <v>1313</v>
      </c>
      <c r="G154" s="13">
        <v>44440</v>
      </c>
      <c r="H154" s="74" t="s">
        <v>1314</v>
      </c>
      <c r="I154" s="15">
        <v>134</v>
      </c>
      <c r="J154" s="15">
        <v>25</v>
      </c>
      <c r="K154" s="15">
        <v>120</v>
      </c>
      <c r="L154" s="15">
        <v>45</v>
      </c>
      <c r="M154" s="79">
        <v>100.5</v>
      </c>
      <c r="N154" s="69">
        <v>101</v>
      </c>
      <c r="O154" s="61">
        <v>3000</v>
      </c>
      <c r="P154" s="62">
        <f>Table224523689101112131415161718192021222423456723456891011121314151617[[#This Row],[PEMBULATAN]]*O154</f>
        <v>303000</v>
      </c>
    </row>
    <row r="155" spans="1:16" ht="28.5" customHeight="1" x14ac:dyDescent="0.2">
      <c r="A155" s="108"/>
      <c r="B155" s="72"/>
      <c r="C155" s="84" t="s">
        <v>1783</v>
      </c>
      <c r="D155" s="75" t="s">
        <v>53</v>
      </c>
      <c r="E155" s="13">
        <v>44434</v>
      </c>
      <c r="F155" s="73" t="s">
        <v>1313</v>
      </c>
      <c r="G155" s="13">
        <v>44440</v>
      </c>
      <c r="H155" s="74" t="s">
        <v>1314</v>
      </c>
      <c r="I155" s="15">
        <v>55</v>
      </c>
      <c r="J155" s="15">
        <v>34</v>
      </c>
      <c r="K155" s="15">
        <v>15</v>
      </c>
      <c r="L155" s="15">
        <v>7</v>
      </c>
      <c r="M155" s="79">
        <v>7.0125000000000002</v>
      </c>
      <c r="N155" s="69">
        <v>7</v>
      </c>
      <c r="O155" s="61">
        <v>3000</v>
      </c>
      <c r="P155" s="62">
        <f>Table224523689101112131415161718192021222423456723456891011121314151617[[#This Row],[PEMBULATAN]]*O155</f>
        <v>21000</v>
      </c>
    </row>
    <row r="156" spans="1:16" ht="28.5" customHeight="1" x14ac:dyDescent="0.2">
      <c r="A156" s="108"/>
      <c r="B156" s="72"/>
      <c r="C156" s="84" t="s">
        <v>1784</v>
      </c>
      <c r="D156" s="75" t="s">
        <v>53</v>
      </c>
      <c r="E156" s="13">
        <v>44434</v>
      </c>
      <c r="F156" s="73" t="s">
        <v>1313</v>
      </c>
      <c r="G156" s="13">
        <v>44440</v>
      </c>
      <c r="H156" s="74" t="s">
        <v>1314</v>
      </c>
      <c r="I156" s="15">
        <v>25</v>
      </c>
      <c r="J156" s="15">
        <v>10</v>
      </c>
      <c r="K156" s="15">
        <v>8</v>
      </c>
      <c r="L156" s="15">
        <v>1</v>
      </c>
      <c r="M156" s="79">
        <v>0.5</v>
      </c>
      <c r="N156" s="69">
        <v>1</v>
      </c>
      <c r="O156" s="61">
        <v>3000</v>
      </c>
      <c r="P156" s="62">
        <f>Table224523689101112131415161718192021222423456723456891011121314151617[[#This Row],[PEMBULATAN]]*O156</f>
        <v>3000</v>
      </c>
    </row>
    <row r="157" spans="1:16" ht="28.5" customHeight="1" x14ac:dyDescent="0.2">
      <c r="A157" s="108"/>
      <c r="B157" s="72"/>
      <c r="C157" s="84" t="s">
        <v>1785</v>
      </c>
      <c r="D157" s="75" t="s">
        <v>53</v>
      </c>
      <c r="E157" s="13">
        <v>44434</v>
      </c>
      <c r="F157" s="73" t="s">
        <v>1313</v>
      </c>
      <c r="G157" s="13">
        <v>44440</v>
      </c>
      <c r="H157" s="74" t="s">
        <v>1314</v>
      </c>
      <c r="I157" s="15">
        <v>65</v>
      </c>
      <c r="J157" s="15">
        <v>50</v>
      </c>
      <c r="K157" s="15">
        <v>41</v>
      </c>
      <c r="L157" s="15">
        <v>28</v>
      </c>
      <c r="M157" s="79">
        <v>33.3125</v>
      </c>
      <c r="N157" s="69">
        <v>33</v>
      </c>
      <c r="O157" s="61">
        <v>3000</v>
      </c>
      <c r="P157" s="62">
        <f>Table224523689101112131415161718192021222423456723456891011121314151617[[#This Row],[PEMBULATAN]]*O157</f>
        <v>99000</v>
      </c>
    </row>
    <row r="158" spans="1:16" ht="28.5" customHeight="1" x14ac:dyDescent="0.2">
      <c r="A158" s="108"/>
      <c r="B158" s="72"/>
      <c r="C158" s="84" t="s">
        <v>1786</v>
      </c>
      <c r="D158" s="75" t="s">
        <v>53</v>
      </c>
      <c r="E158" s="13">
        <v>44434</v>
      </c>
      <c r="F158" s="73" t="s">
        <v>1313</v>
      </c>
      <c r="G158" s="13">
        <v>44440</v>
      </c>
      <c r="H158" s="74" t="s">
        <v>1314</v>
      </c>
      <c r="I158" s="15">
        <v>92</v>
      </c>
      <c r="J158" s="15">
        <v>70</v>
      </c>
      <c r="K158" s="15">
        <v>23</v>
      </c>
      <c r="L158" s="15">
        <v>25</v>
      </c>
      <c r="M158" s="79">
        <v>37.03</v>
      </c>
      <c r="N158" s="69">
        <v>37</v>
      </c>
      <c r="O158" s="61">
        <v>3000</v>
      </c>
      <c r="P158" s="62">
        <f>Table224523689101112131415161718192021222423456723456891011121314151617[[#This Row],[PEMBULATAN]]*O158</f>
        <v>111000</v>
      </c>
    </row>
    <row r="159" spans="1:16" ht="28.5" customHeight="1" x14ac:dyDescent="0.2">
      <c r="A159" s="108"/>
      <c r="B159" s="72"/>
      <c r="C159" s="84" t="s">
        <v>1787</v>
      </c>
      <c r="D159" s="75" t="s">
        <v>53</v>
      </c>
      <c r="E159" s="13">
        <v>44434</v>
      </c>
      <c r="F159" s="73" t="s">
        <v>1313</v>
      </c>
      <c r="G159" s="13">
        <v>44440</v>
      </c>
      <c r="H159" s="74" t="s">
        <v>1314</v>
      </c>
      <c r="I159" s="15">
        <v>65</v>
      </c>
      <c r="J159" s="15">
        <v>62</v>
      </c>
      <c r="K159" s="15">
        <v>8</v>
      </c>
      <c r="L159" s="15">
        <v>3</v>
      </c>
      <c r="M159" s="79">
        <v>8.06</v>
      </c>
      <c r="N159" s="69">
        <v>8</v>
      </c>
      <c r="O159" s="61">
        <v>3000</v>
      </c>
      <c r="P159" s="62">
        <f>Table224523689101112131415161718192021222423456723456891011121314151617[[#This Row],[PEMBULATAN]]*O159</f>
        <v>24000</v>
      </c>
    </row>
    <row r="160" spans="1:16" ht="28.5" customHeight="1" x14ac:dyDescent="0.2">
      <c r="A160" s="108"/>
      <c r="B160" s="72"/>
      <c r="C160" s="84" t="s">
        <v>1788</v>
      </c>
      <c r="D160" s="75" t="s">
        <v>53</v>
      </c>
      <c r="E160" s="13">
        <v>44434</v>
      </c>
      <c r="F160" s="73" t="s">
        <v>1313</v>
      </c>
      <c r="G160" s="13">
        <v>44440</v>
      </c>
      <c r="H160" s="74" t="s">
        <v>1314</v>
      </c>
      <c r="I160" s="15">
        <v>43</v>
      </c>
      <c r="J160" s="15">
        <v>42</v>
      </c>
      <c r="K160" s="15">
        <v>12</v>
      </c>
      <c r="L160" s="15">
        <v>2</v>
      </c>
      <c r="M160" s="79">
        <v>5.4180000000000001</v>
      </c>
      <c r="N160" s="69">
        <v>5</v>
      </c>
      <c r="O160" s="61">
        <v>3000</v>
      </c>
      <c r="P160" s="62">
        <f>Table224523689101112131415161718192021222423456723456891011121314151617[[#This Row],[PEMBULATAN]]*O160</f>
        <v>15000</v>
      </c>
    </row>
    <row r="161" spans="1:16" ht="28.5" customHeight="1" x14ac:dyDescent="0.2">
      <c r="A161" s="108"/>
      <c r="B161" s="72"/>
      <c r="C161" s="84" t="s">
        <v>1789</v>
      </c>
      <c r="D161" s="75" t="s">
        <v>53</v>
      </c>
      <c r="E161" s="13">
        <v>44434</v>
      </c>
      <c r="F161" s="73" t="s">
        <v>1313</v>
      </c>
      <c r="G161" s="13">
        <v>44440</v>
      </c>
      <c r="H161" s="74" t="s">
        <v>1314</v>
      </c>
      <c r="I161" s="15">
        <v>15</v>
      </c>
      <c r="J161" s="15">
        <v>15</v>
      </c>
      <c r="K161" s="15">
        <v>109</v>
      </c>
      <c r="L161" s="15">
        <v>10</v>
      </c>
      <c r="M161" s="79">
        <v>6.1312499999999996</v>
      </c>
      <c r="N161" s="69">
        <v>10</v>
      </c>
      <c r="O161" s="61">
        <v>3000</v>
      </c>
      <c r="P161" s="62">
        <f>Table224523689101112131415161718192021222423456723456891011121314151617[[#This Row],[PEMBULATAN]]*O161</f>
        <v>30000</v>
      </c>
    </row>
    <row r="162" spans="1:16" ht="28.5" customHeight="1" x14ac:dyDescent="0.2">
      <c r="A162" s="108"/>
      <c r="B162" s="72"/>
      <c r="C162" s="84" t="s">
        <v>1790</v>
      </c>
      <c r="D162" s="75" t="s">
        <v>53</v>
      </c>
      <c r="E162" s="13">
        <v>44434</v>
      </c>
      <c r="F162" s="73" t="s">
        <v>1313</v>
      </c>
      <c r="G162" s="13">
        <v>44440</v>
      </c>
      <c r="H162" s="74" t="s">
        <v>1314</v>
      </c>
      <c r="I162" s="15">
        <v>52</v>
      </c>
      <c r="J162" s="15">
        <v>47</v>
      </c>
      <c r="K162" s="15">
        <v>85</v>
      </c>
      <c r="L162" s="15">
        <v>21</v>
      </c>
      <c r="M162" s="79">
        <v>51.935000000000002</v>
      </c>
      <c r="N162" s="69">
        <v>52</v>
      </c>
      <c r="O162" s="61">
        <v>3000</v>
      </c>
      <c r="P162" s="62">
        <f>Table224523689101112131415161718192021222423456723456891011121314151617[[#This Row],[PEMBULATAN]]*O162</f>
        <v>156000</v>
      </c>
    </row>
    <row r="163" spans="1:16" ht="28.5" customHeight="1" x14ac:dyDescent="0.2">
      <c r="A163" s="108"/>
      <c r="B163" s="72"/>
      <c r="C163" s="84" t="s">
        <v>1791</v>
      </c>
      <c r="D163" s="75" t="s">
        <v>53</v>
      </c>
      <c r="E163" s="13">
        <v>44434</v>
      </c>
      <c r="F163" s="73" t="s">
        <v>1313</v>
      </c>
      <c r="G163" s="13">
        <v>44440</v>
      </c>
      <c r="H163" s="74" t="s">
        <v>1314</v>
      </c>
      <c r="I163" s="15">
        <v>44</v>
      </c>
      <c r="J163" s="15">
        <v>44</v>
      </c>
      <c r="K163" s="15">
        <v>91</v>
      </c>
      <c r="L163" s="15">
        <v>28</v>
      </c>
      <c r="M163" s="79">
        <v>44.043999999999997</v>
      </c>
      <c r="N163" s="69">
        <v>44</v>
      </c>
      <c r="O163" s="61">
        <v>3000</v>
      </c>
      <c r="P163" s="62">
        <f>Table224523689101112131415161718192021222423456723456891011121314151617[[#This Row],[PEMBULATAN]]*O163</f>
        <v>132000</v>
      </c>
    </row>
    <row r="164" spans="1:16" ht="28.5" customHeight="1" x14ac:dyDescent="0.2">
      <c r="A164" s="108"/>
      <c r="B164" s="72"/>
      <c r="C164" s="84" t="s">
        <v>1792</v>
      </c>
      <c r="D164" s="75" t="s">
        <v>53</v>
      </c>
      <c r="E164" s="13">
        <v>44434</v>
      </c>
      <c r="F164" s="73" t="s">
        <v>1313</v>
      </c>
      <c r="G164" s="13">
        <v>44440</v>
      </c>
      <c r="H164" s="74" t="s">
        <v>1314</v>
      </c>
      <c r="I164" s="15">
        <v>60</v>
      </c>
      <c r="J164" s="15">
        <v>38</v>
      </c>
      <c r="K164" s="15">
        <v>31</v>
      </c>
      <c r="L164" s="15">
        <v>23</v>
      </c>
      <c r="M164" s="79">
        <v>17.670000000000002</v>
      </c>
      <c r="N164" s="69">
        <v>23</v>
      </c>
      <c r="O164" s="61">
        <v>3000</v>
      </c>
      <c r="P164" s="62">
        <f>Table224523689101112131415161718192021222423456723456891011121314151617[[#This Row],[PEMBULATAN]]*O164</f>
        <v>69000</v>
      </c>
    </row>
    <row r="165" spans="1:16" ht="28.5" customHeight="1" x14ac:dyDescent="0.2">
      <c r="A165" s="108"/>
      <c r="B165" s="72"/>
      <c r="C165" s="84" t="s">
        <v>1793</v>
      </c>
      <c r="D165" s="75" t="s">
        <v>53</v>
      </c>
      <c r="E165" s="13">
        <v>44434</v>
      </c>
      <c r="F165" s="73" t="s">
        <v>1313</v>
      </c>
      <c r="G165" s="13">
        <v>44440</v>
      </c>
      <c r="H165" s="74" t="s">
        <v>1314</v>
      </c>
      <c r="I165" s="15">
        <v>35</v>
      </c>
      <c r="J165" s="15">
        <v>31</v>
      </c>
      <c r="K165" s="15">
        <v>14</v>
      </c>
      <c r="L165" s="15">
        <v>4</v>
      </c>
      <c r="M165" s="79">
        <v>3.7974999999999999</v>
      </c>
      <c r="N165" s="69">
        <v>4</v>
      </c>
      <c r="O165" s="61">
        <v>3000</v>
      </c>
      <c r="P165" s="62">
        <f>Table224523689101112131415161718192021222423456723456891011121314151617[[#This Row],[PEMBULATAN]]*O165</f>
        <v>12000</v>
      </c>
    </row>
    <row r="166" spans="1:16" ht="28.5" customHeight="1" x14ac:dyDescent="0.2">
      <c r="A166" s="108"/>
      <c r="B166" s="72"/>
      <c r="C166" s="84" t="s">
        <v>1794</v>
      </c>
      <c r="D166" s="75" t="s">
        <v>53</v>
      </c>
      <c r="E166" s="13">
        <v>44434</v>
      </c>
      <c r="F166" s="73" t="s">
        <v>1313</v>
      </c>
      <c r="G166" s="13">
        <v>44440</v>
      </c>
      <c r="H166" s="74" t="s">
        <v>1314</v>
      </c>
      <c r="I166" s="15">
        <v>90</v>
      </c>
      <c r="J166" s="15">
        <v>58</v>
      </c>
      <c r="K166" s="15">
        <v>20</v>
      </c>
      <c r="L166" s="15">
        <v>9</v>
      </c>
      <c r="M166" s="79">
        <v>26.1</v>
      </c>
      <c r="N166" s="69">
        <v>26</v>
      </c>
      <c r="O166" s="61">
        <v>3000</v>
      </c>
      <c r="P166" s="62">
        <f>Table224523689101112131415161718192021222423456723456891011121314151617[[#This Row],[PEMBULATAN]]*O166</f>
        <v>78000</v>
      </c>
    </row>
    <row r="167" spans="1:16" ht="28.5" customHeight="1" x14ac:dyDescent="0.2">
      <c r="A167" s="108"/>
      <c r="B167" s="72"/>
      <c r="C167" s="84" t="s">
        <v>1795</v>
      </c>
      <c r="D167" s="75" t="s">
        <v>53</v>
      </c>
      <c r="E167" s="13">
        <v>44434</v>
      </c>
      <c r="F167" s="73" t="s">
        <v>1313</v>
      </c>
      <c r="G167" s="13">
        <v>44440</v>
      </c>
      <c r="H167" s="74" t="s">
        <v>1314</v>
      </c>
      <c r="I167" s="15">
        <v>96</v>
      </c>
      <c r="J167" s="15">
        <v>55</v>
      </c>
      <c r="K167" s="15">
        <v>24</v>
      </c>
      <c r="L167" s="15">
        <v>21</v>
      </c>
      <c r="M167" s="79">
        <v>31.68</v>
      </c>
      <c r="N167" s="69">
        <v>32</v>
      </c>
      <c r="O167" s="61">
        <v>3000</v>
      </c>
      <c r="P167" s="62">
        <f>Table224523689101112131415161718192021222423456723456891011121314151617[[#This Row],[PEMBULATAN]]*O167</f>
        <v>96000</v>
      </c>
    </row>
    <row r="168" spans="1:16" ht="28.5" customHeight="1" x14ac:dyDescent="0.2">
      <c r="A168" s="108"/>
      <c r="B168" s="72"/>
      <c r="C168" s="84" t="s">
        <v>1796</v>
      </c>
      <c r="D168" s="75" t="s">
        <v>53</v>
      </c>
      <c r="E168" s="13">
        <v>44434</v>
      </c>
      <c r="F168" s="73" t="s">
        <v>1313</v>
      </c>
      <c r="G168" s="13">
        <v>44440</v>
      </c>
      <c r="H168" s="74" t="s">
        <v>1314</v>
      </c>
      <c r="I168" s="15">
        <v>70</v>
      </c>
      <c r="J168" s="15">
        <v>60</v>
      </c>
      <c r="K168" s="15">
        <v>17</v>
      </c>
      <c r="L168" s="15">
        <v>10</v>
      </c>
      <c r="M168" s="79">
        <v>17.850000000000001</v>
      </c>
      <c r="N168" s="69">
        <v>18</v>
      </c>
      <c r="O168" s="61">
        <v>3000</v>
      </c>
      <c r="P168" s="62">
        <f>Table224523689101112131415161718192021222423456723456891011121314151617[[#This Row],[PEMBULATAN]]*O168</f>
        <v>54000</v>
      </c>
    </row>
    <row r="169" spans="1:16" ht="28.5" customHeight="1" x14ac:dyDescent="0.2">
      <c r="A169" s="108"/>
      <c r="B169" s="72"/>
      <c r="C169" s="84" t="s">
        <v>1797</v>
      </c>
      <c r="D169" s="75" t="s">
        <v>53</v>
      </c>
      <c r="E169" s="13">
        <v>44434</v>
      </c>
      <c r="F169" s="73" t="s">
        <v>1313</v>
      </c>
      <c r="G169" s="13">
        <v>44440</v>
      </c>
      <c r="H169" s="74" t="s">
        <v>1314</v>
      </c>
      <c r="I169" s="15">
        <v>90</v>
      </c>
      <c r="J169" s="15">
        <v>58</v>
      </c>
      <c r="K169" s="15">
        <v>19</v>
      </c>
      <c r="L169" s="15">
        <v>20</v>
      </c>
      <c r="M169" s="79">
        <v>24.795000000000002</v>
      </c>
      <c r="N169" s="69">
        <v>25</v>
      </c>
      <c r="O169" s="61">
        <v>3000</v>
      </c>
      <c r="P169" s="62">
        <f>Table224523689101112131415161718192021222423456723456891011121314151617[[#This Row],[PEMBULATAN]]*O169</f>
        <v>75000</v>
      </c>
    </row>
    <row r="170" spans="1:16" ht="28.5" customHeight="1" x14ac:dyDescent="0.2">
      <c r="A170" s="108"/>
      <c r="B170" s="72"/>
      <c r="C170" s="84" t="s">
        <v>1798</v>
      </c>
      <c r="D170" s="75" t="s">
        <v>53</v>
      </c>
      <c r="E170" s="13">
        <v>44434</v>
      </c>
      <c r="F170" s="73" t="s">
        <v>1313</v>
      </c>
      <c r="G170" s="13">
        <v>44440</v>
      </c>
      <c r="H170" s="74" t="s">
        <v>1314</v>
      </c>
      <c r="I170" s="15">
        <v>75</v>
      </c>
      <c r="J170" s="15">
        <v>60</v>
      </c>
      <c r="K170" s="15">
        <v>30</v>
      </c>
      <c r="L170" s="15">
        <v>7</v>
      </c>
      <c r="M170" s="79">
        <v>33.75</v>
      </c>
      <c r="N170" s="69">
        <v>34</v>
      </c>
      <c r="O170" s="61">
        <v>3000</v>
      </c>
      <c r="P170" s="62">
        <f>Table224523689101112131415161718192021222423456723456891011121314151617[[#This Row],[PEMBULATAN]]*O170</f>
        <v>102000</v>
      </c>
    </row>
    <row r="171" spans="1:16" ht="28.5" customHeight="1" x14ac:dyDescent="0.2">
      <c r="A171" s="108"/>
      <c r="B171" s="72"/>
      <c r="C171" s="84" t="s">
        <v>1799</v>
      </c>
      <c r="D171" s="75" t="s">
        <v>53</v>
      </c>
      <c r="E171" s="13">
        <v>44434</v>
      </c>
      <c r="F171" s="73" t="s">
        <v>1313</v>
      </c>
      <c r="G171" s="13">
        <v>44440</v>
      </c>
      <c r="H171" s="74" t="s">
        <v>1314</v>
      </c>
      <c r="I171" s="15">
        <v>95</v>
      </c>
      <c r="J171" s="15">
        <v>58</v>
      </c>
      <c r="K171" s="15">
        <v>18</v>
      </c>
      <c r="L171" s="15">
        <v>14</v>
      </c>
      <c r="M171" s="79">
        <v>24.795000000000002</v>
      </c>
      <c r="N171" s="69">
        <v>25</v>
      </c>
      <c r="O171" s="61">
        <v>3000</v>
      </c>
      <c r="P171" s="62">
        <f>Table224523689101112131415161718192021222423456723456891011121314151617[[#This Row],[PEMBULATAN]]*O171</f>
        <v>75000</v>
      </c>
    </row>
    <row r="172" spans="1:16" ht="28.5" customHeight="1" x14ac:dyDescent="0.2">
      <c r="A172" s="108"/>
      <c r="B172" s="72"/>
      <c r="C172" s="84" t="s">
        <v>1800</v>
      </c>
      <c r="D172" s="75" t="s">
        <v>53</v>
      </c>
      <c r="E172" s="13">
        <v>44434</v>
      </c>
      <c r="F172" s="73" t="s">
        <v>1313</v>
      </c>
      <c r="G172" s="13">
        <v>44440</v>
      </c>
      <c r="H172" s="74" t="s">
        <v>1314</v>
      </c>
      <c r="I172" s="15">
        <v>92</v>
      </c>
      <c r="J172" s="15">
        <v>57</v>
      </c>
      <c r="K172" s="15">
        <v>25</v>
      </c>
      <c r="L172" s="15">
        <v>8</v>
      </c>
      <c r="M172" s="79">
        <v>32.774999999999999</v>
      </c>
      <c r="N172" s="69">
        <v>33</v>
      </c>
      <c r="O172" s="61">
        <v>3000</v>
      </c>
      <c r="P172" s="62">
        <f>Table224523689101112131415161718192021222423456723456891011121314151617[[#This Row],[PEMBULATAN]]*O172</f>
        <v>99000</v>
      </c>
    </row>
    <row r="173" spans="1:16" ht="28.5" customHeight="1" x14ac:dyDescent="0.2">
      <c r="A173" s="108"/>
      <c r="B173" s="72"/>
      <c r="C173" s="84" t="s">
        <v>1801</v>
      </c>
      <c r="D173" s="75" t="s">
        <v>53</v>
      </c>
      <c r="E173" s="13">
        <v>44434</v>
      </c>
      <c r="F173" s="73" t="s">
        <v>1313</v>
      </c>
      <c r="G173" s="13">
        <v>44440</v>
      </c>
      <c r="H173" s="74" t="s">
        <v>1314</v>
      </c>
      <c r="I173" s="15">
        <v>90</v>
      </c>
      <c r="J173" s="15">
        <v>40</v>
      </c>
      <c r="K173" s="15">
        <v>39</v>
      </c>
      <c r="L173" s="15">
        <v>12</v>
      </c>
      <c r="M173" s="79">
        <v>35.1</v>
      </c>
      <c r="N173" s="69">
        <v>35</v>
      </c>
      <c r="O173" s="61">
        <v>3000</v>
      </c>
      <c r="P173" s="62">
        <f>Table224523689101112131415161718192021222423456723456891011121314151617[[#This Row],[PEMBULATAN]]*O173</f>
        <v>105000</v>
      </c>
    </row>
    <row r="174" spans="1:16" ht="28.5" customHeight="1" x14ac:dyDescent="0.2">
      <c r="A174" s="108"/>
      <c r="B174" s="72"/>
      <c r="C174" s="84" t="s">
        <v>1802</v>
      </c>
      <c r="D174" s="75" t="s">
        <v>53</v>
      </c>
      <c r="E174" s="13">
        <v>44434</v>
      </c>
      <c r="F174" s="73" t="s">
        <v>1313</v>
      </c>
      <c r="G174" s="13">
        <v>44440</v>
      </c>
      <c r="H174" s="74" t="s">
        <v>1314</v>
      </c>
      <c r="I174" s="15">
        <v>44</v>
      </c>
      <c r="J174" s="15">
        <v>30</v>
      </c>
      <c r="K174" s="15">
        <v>5</v>
      </c>
      <c r="L174" s="15">
        <v>5</v>
      </c>
      <c r="M174" s="79">
        <v>1.65</v>
      </c>
      <c r="N174" s="69">
        <v>5</v>
      </c>
      <c r="O174" s="61">
        <v>3000</v>
      </c>
      <c r="P174" s="62">
        <f>Table224523689101112131415161718192021222423456723456891011121314151617[[#This Row],[PEMBULATAN]]*O174</f>
        <v>15000</v>
      </c>
    </row>
    <row r="175" spans="1:16" ht="28.5" customHeight="1" x14ac:dyDescent="0.2">
      <c r="A175" s="108"/>
      <c r="B175" s="72"/>
      <c r="C175" s="84" t="s">
        <v>1803</v>
      </c>
      <c r="D175" s="75" t="s">
        <v>53</v>
      </c>
      <c r="E175" s="13">
        <v>44434</v>
      </c>
      <c r="F175" s="73" t="s">
        <v>1313</v>
      </c>
      <c r="G175" s="13">
        <v>44440</v>
      </c>
      <c r="H175" s="74" t="s">
        <v>1314</v>
      </c>
      <c r="I175" s="15">
        <v>85</v>
      </c>
      <c r="J175" s="15">
        <v>50</v>
      </c>
      <c r="K175" s="15">
        <v>22</v>
      </c>
      <c r="L175" s="15">
        <v>8</v>
      </c>
      <c r="M175" s="79">
        <v>23.375</v>
      </c>
      <c r="N175" s="69">
        <v>23</v>
      </c>
      <c r="O175" s="61">
        <v>3000</v>
      </c>
      <c r="P175" s="62">
        <f>Table224523689101112131415161718192021222423456723456891011121314151617[[#This Row],[PEMBULATAN]]*O175</f>
        <v>69000</v>
      </c>
    </row>
    <row r="176" spans="1:16" ht="28.5" customHeight="1" x14ac:dyDescent="0.2">
      <c r="A176" s="108"/>
      <c r="B176" s="72"/>
      <c r="C176" s="84" t="s">
        <v>1804</v>
      </c>
      <c r="D176" s="75" t="s">
        <v>53</v>
      </c>
      <c r="E176" s="13">
        <v>44434</v>
      </c>
      <c r="F176" s="73" t="s">
        <v>1313</v>
      </c>
      <c r="G176" s="13">
        <v>44440</v>
      </c>
      <c r="H176" s="74" t="s">
        <v>1314</v>
      </c>
      <c r="I176" s="15">
        <v>82</v>
      </c>
      <c r="J176" s="15">
        <v>60</v>
      </c>
      <c r="K176" s="15">
        <v>32</v>
      </c>
      <c r="L176" s="15">
        <v>12</v>
      </c>
      <c r="M176" s="79">
        <v>39.36</v>
      </c>
      <c r="N176" s="69">
        <v>39</v>
      </c>
      <c r="O176" s="61">
        <v>3000</v>
      </c>
      <c r="P176" s="62">
        <f>Table224523689101112131415161718192021222423456723456891011121314151617[[#This Row],[PEMBULATAN]]*O176</f>
        <v>117000</v>
      </c>
    </row>
    <row r="177" spans="1:16" ht="28.5" customHeight="1" x14ac:dyDescent="0.2">
      <c r="A177" s="108"/>
      <c r="B177" s="72"/>
      <c r="C177" s="84" t="s">
        <v>1805</v>
      </c>
      <c r="D177" s="75" t="s">
        <v>53</v>
      </c>
      <c r="E177" s="13">
        <v>44434</v>
      </c>
      <c r="F177" s="73" t="s">
        <v>1313</v>
      </c>
      <c r="G177" s="13">
        <v>44440</v>
      </c>
      <c r="H177" s="74" t="s">
        <v>1314</v>
      </c>
      <c r="I177" s="15">
        <v>90</v>
      </c>
      <c r="J177" s="15">
        <v>40</v>
      </c>
      <c r="K177" s="15">
        <v>39</v>
      </c>
      <c r="L177" s="15">
        <v>12</v>
      </c>
      <c r="M177" s="79">
        <v>35.1</v>
      </c>
      <c r="N177" s="69">
        <v>35</v>
      </c>
      <c r="O177" s="61">
        <v>3000</v>
      </c>
      <c r="P177" s="62">
        <f>Table224523689101112131415161718192021222423456723456891011121314151617[[#This Row],[PEMBULATAN]]*O177</f>
        <v>105000</v>
      </c>
    </row>
    <row r="178" spans="1:16" ht="28.5" customHeight="1" x14ac:dyDescent="0.2">
      <c r="A178" s="108"/>
      <c r="B178" s="72"/>
      <c r="C178" s="84" t="s">
        <v>1806</v>
      </c>
      <c r="D178" s="75" t="s">
        <v>53</v>
      </c>
      <c r="E178" s="13">
        <v>44434</v>
      </c>
      <c r="F178" s="73" t="s">
        <v>1313</v>
      </c>
      <c r="G178" s="13">
        <v>44440</v>
      </c>
      <c r="H178" s="74" t="s">
        <v>1314</v>
      </c>
      <c r="I178" s="15">
        <v>86</v>
      </c>
      <c r="J178" s="15">
        <v>60</v>
      </c>
      <c r="K178" s="15">
        <v>20</v>
      </c>
      <c r="L178" s="15">
        <v>19</v>
      </c>
      <c r="M178" s="79">
        <v>25.8</v>
      </c>
      <c r="N178" s="69">
        <v>26</v>
      </c>
      <c r="O178" s="61">
        <v>3000</v>
      </c>
      <c r="P178" s="62">
        <f>Table224523689101112131415161718192021222423456723456891011121314151617[[#This Row],[PEMBULATAN]]*O178</f>
        <v>78000</v>
      </c>
    </row>
    <row r="179" spans="1:16" ht="28.5" customHeight="1" x14ac:dyDescent="0.2">
      <c r="A179" s="108"/>
      <c r="B179" s="72"/>
      <c r="C179" s="84" t="s">
        <v>1807</v>
      </c>
      <c r="D179" s="75" t="s">
        <v>53</v>
      </c>
      <c r="E179" s="13">
        <v>44434</v>
      </c>
      <c r="F179" s="73" t="s">
        <v>1313</v>
      </c>
      <c r="G179" s="13">
        <v>44440</v>
      </c>
      <c r="H179" s="74" t="s">
        <v>1314</v>
      </c>
      <c r="I179" s="15">
        <v>84</v>
      </c>
      <c r="J179" s="15">
        <v>50</v>
      </c>
      <c r="K179" s="15">
        <v>33</v>
      </c>
      <c r="L179" s="15">
        <v>11</v>
      </c>
      <c r="M179" s="79">
        <v>34.65</v>
      </c>
      <c r="N179" s="69">
        <v>35</v>
      </c>
      <c r="O179" s="61">
        <v>3000</v>
      </c>
      <c r="P179" s="62">
        <f>Table224523689101112131415161718192021222423456723456891011121314151617[[#This Row],[PEMBULATAN]]*O179</f>
        <v>105000</v>
      </c>
    </row>
    <row r="180" spans="1:16" ht="28.5" customHeight="1" x14ac:dyDescent="0.2">
      <c r="A180" s="108"/>
      <c r="B180" s="72"/>
      <c r="C180" s="84" t="s">
        <v>1808</v>
      </c>
      <c r="D180" s="75" t="s">
        <v>53</v>
      </c>
      <c r="E180" s="13">
        <v>44434</v>
      </c>
      <c r="F180" s="73" t="s">
        <v>1313</v>
      </c>
      <c r="G180" s="13">
        <v>44440</v>
      </c>
      <c r="H180" s="74" t="s">
        <v>1314</v>
      </c>
      <c r="I180" s="15">
        <v>58</v>
      </c>
      <c r="J180" s="15">
        <v>50</v>
      </c>
      <c r="K180" s="15">
        <v>27</v>
      </c>
      <c r="L180" s="15">
        <v>11</v>
      </c>
      <c r="M180" s="79">
        <v>19.574999999999999</v>
      </c>
      <c r="N180" s="69">
        <v>20</v>
      </c>
      <c r="O180" s="61">
        <v>3000</v>
      </c>
      <c r="P180" s="62">
        <f>Table224523689101112131415161718192021222423456723456891011121314151617[[#This Row],[PEMBULATAN]]*O180</f>
        <v>60000</v>
      </c>
    </row>
    <row r="181" spans="1:16" ht="28.5" customHeight="1" x14ac:dyDescent="0.2">
      <c r="A181" s="108"/>
      <c r="B181" s="72"/>
      <c r="C181" s="84" t="s">
        <v>1809</v>
      </c>
      <c r="D181" s="75" t="s">
        <v>53</v>
      </c>
      <c r="E181" s="13">
        <v>44434</v>
      </c>
      <c r="F181" s="73" t="s">
        <v>1313</v>
      </c>
      <c r="G181" s="13">
        <v>44440</v>
      </c>
      <c r="H181" s="74" t="s">
        <v>1314</v>
      </c>
      <c r="I181" s="15">
        <v>94</v>
      </c>
      <c r="J181" s="15">
        <v>63</v>
      </c>
      <c r="K181" s="15">
        <v>20</v>
      </c>
      <c r="L181" s="15">
        <v>12</v>
      </c>
      <c r="M181" s="79">
        <v>29.61</v>
      </c>
      <c r="N181" s="69">
        <v>30</v>
      </c>
      <c r="O181" s="61">
        <v>3000</v>
      </c>
      <c r="P181" s="62">
        <f>Table224523689101112131415161718192021222423456723456891011121314151617[[#This Row],[PEMBULATAN]]*O181</f>
        <v>90000</v>
      </c>
    </row>
    <row r="182" spans="1:16" ht="28.5" customHeight="1" x14ac:dyDescent="0.2">
      <c r="A182" s="108"/>
      <c r="B182" s="72"/>
      <c r="C182" s="84" t="s">
        <v>1810</v>
      </c>
      <c r="D182" s="75" t="s">
        <v>53</v>
      </c>
      <c r="E182" s="13">
        <v>44434</v>
      </c>
      <c r="F182" s="73" t="s">
        <v>1313</v>
      </c>
      <c r="G182" s="13">
        <v>44440</v>
      </c>
      <c r="H182" s="74" t="s">
        <v>1314</v>
      </c>
      <c r="I182" s="15">
        <v>93</v>
      </c>
      <c r="J182" s="15">
        <v>54</v>
      </c>
      <c r="K182" s="15">
        <v>29</v>
      </c>
      <c r="L182" s="15">
        <v>11</v>
      </c>
      <c r="M182" s="79">
        <v>36.409500000000001</v>
      </c>
      <c r="N182" s="69">
        <v>36</v>
      </c>
      <c r="O182" s="61">
        <v>3000</v>
      </c>
      <c r="P182" s="62">
        <f>Table224523689101112131415161718192021222423456723456891011121314151617[[#This Row],[PEMBULATAN]]*O182</f>
        <v>108000</v>
      </c>
    </row>
    <row r="183" spans="1:16" ht="28.5" customHeight="1" x14ac:dyDescent="0.2">
      <c r="A183" s="108"/>
      <c r="B183" s="72"/>
      <c r="C183" s="84" t="s">
        <v>1811</v>
      </c>
      <c r="D183" s="75" t="s">
        <v>53</v>
      </c>
      <c r="E183" s="13">
        <v>44434</v>
      </c>
      <c r="F183" s="73" t="s">
        <v>1313</v>
      </c>
      <c r="G183" s="13">
        <v>44440</v>
      </c>
      <c r="H183" s="74" t="s">
        <v>1314</v>
      </c>
      <c r="I183" s="15">
        <v>53</v>
      </c>
      <c r="J183" s="15">
        <v>18</v>
      </c>
      <c r="K183" s="15">
        <v>10</v>
      </c>
      <c r="L183" s="15">
        <v>2</v>
      </c>
      <c r="M183" s="79">
        <v>2.3849999999999998</v>
      </c>
      <c r="N183" s="69">
        <v>2</v>
      </c>
      <c r="O183" s="61">
        <v>3000</v>
      </c>
      <c r="P183" s="62">
        <f>Table224523689101112131415161718192021222423456723456891011121314151617[[#This Row],[PEMBULATAN]]*O183</f>
        <v>6000</v>
      </c>
    </row>
    <row r="184" spans="1:16" ht="28.5" customHeight="1" x14ac:dyDescent="0.2">
      <c r="A184" s="108"/>
      <c r="B184" s="72"/>
      <c r="C184" s="84" t="s">
        <v>1812</v>
      </c>
      <c r="D184" s="75" t="s">
        <v>53</v>
      </c>
      <c r="E184" s="13">
        <v>44434</v>
      </c>
      <c r="F184" s="73" t="s">
        <v>1313</v>
      </c>
      <c r="G184" s="13">
        <v>44440</v>
      </c>
      <c r="H184" s="74" t="s">
        <v>1314</v>
      </c>
      <c r="I184" s="15">
        <v>56</v>
      </c>
      <c r="J184" s="15">
        <v>45</v>
      </c>
      <c r="K184" s="15">
        <v>18</v>
      </c>
      <c r="L184" s="15">
        <v>5</v>
      </c>
      <c r="M184" s="79">
        <v>11.34</v>
      </c>
      <c r="N184" s="69">
        <v>11</v>
      </c>
      <c r="O184" s="61">
        <v>3000</v>
      </c>
      <c r="P184" s="62">
        <f>Table224523689101112131415161718192021222423456723456891011121314151617[[#This Row],[PEMBULATAN]]*O184</f>
        <v>33000</v>
      </c>
    </row>
    <row r="185" spans="1:16" ht="28.5" customHeight="1" x14ac:dyDescent="0.2">
      <c r="A185" s="108"/>
      <c r="B185" s="72"/>
      <c r="C185" s="84" t="s">
        <v>1813</v>
      </c>
      <c r="D185" s="75" t="s">
        <v>53</v>
      </c>
      <c r="E185" s="13">
        <v>44434</v>
      </c>
      <c r="F185" s="73" t="s">
        <v>1313</v>
      </c>
      <c r="G185" s="13">
        <v>44440</v>
      </c>
      <c r="H185" s="74" t="s">
        <v>1314</v>
      </c>
      <c r="I185" s="15">
        <v>95</v>
      </c>
      <c r="J185" s="15">
        <v>46</v>
      </c>
      <c r="K185" s="15">
        <v>25</v>
      </c>
      <c r="L185" s="15">
        <v>12</v>
      </c>
      <c r="M185" s="79">
        <v>27.3125</v>
      </c>
      <c r="N185" s="69">
        <v>27</v>
      </c>
      <c r="O185" s="61">
        <v>3000</v>
      </c>
      <c r="P185" s="62">
        <f>Table224523689101112131415161718192021222423456723456891011121314151617[[#This Row],[PEMBULATAN]]*O185</f>
        <v>81000</v>
      </c>
    </row>
    <row r="186" spans="1:16" ht="28.5" customHeight="1" x14ac:dyDescent="0.2">
      <c r="A186" s="108"/>
      <c r="B186" s="72"/>
      <c r="C186" s="84" t="s">
        <v>1814</v>
      </c>
      <c r="D186" s="75" t="s">
        <v>53</v>
      </c>
      <c r="E186" s="13">
        <v>44434</v>
      </c>
      <c r="F186" s="73" t="s">
        <v>1313</v>
      </c>
      <c r="G186" s="13">
        <v>44440</v>
      </c>
      <c r="H186" s="74" t="s">
        <v>1314</v>
      </c>
      <c r="I186" s="15">
        <v>90</v>
      </c>
      <c r="J186" s="15">
        <v>58</v>
      </c>
      <c r="K186" s="15">
        <v>17</v>
      </c>
      <c r="L186" s="15">
        <v>17</v>
      </c>
      <c r="M186" s="79">
        <v>22.184999999999999</v>
      </c>
      <c r="N186" s="69">
        <v>22</v>
      </c>
      <c r="O186" s="61">
        <v>3000</v>
      </c>
      <c r="P186" s="62">
        <f>Table224523689101112131415161718192021222423456723456891011121314151617[[#This Row],[PEMBULATAN]]*O186</f>
        <v>66000</v>
      </c>
    </row>
    <row r="187" spans="1:16" ht="28.5" customHeight="1" x14ac:dyDescent="0.2">
      <c r="A187" s="108"/>
      <c r="B187" s="72"/>
      <c r="C187" s="84" t="s">
        <v>1815</v>
      </c>
      <c r="D187" s="75" t="s">
        <v>53</v>
      </c>
      <c r="E187" s="13">
        <v>44434</v>
      </c>
      <c r="F187" s="73" t="s">
        <v>1313</v>
      </c>
      <c r="G187" s="13">
        <v>44440</v>
      </c>
      <c r="H187" s="74" t="s">
        <v>1314</v>
      </c>
      <c r="I187" s="15">
        <v>92</v>
      </c>
      <c r="J187" s="15">
        <v>40</v>
      </c>
      <c r="K187" s="15">
        <v>18</v>
      </c>
      <c r="L187" s="15">
        <v>9</v>
      </c>
      <c r="M187" s="79">
        <v>16.559999999999999</v>
      </c>
      <c r="N187" s="69">
        <v>17</v>
      </c>
      <c r="O187" s="61">
        <v>3000</v>
      </c>
      <c r="P187" s="62">
        <f>Table224523689101112131415161718192021222423456723456891011121314151617[[#This Row],[PEMBULATAN]]*O187</f>
        <v>51000</v>
      </c>
    </row>
    <row r="188" spans="1:16" ht="28.5" customHeight="1" x14ac:dyDescent="0.2">
      <c r="A188" s="108"/>
      <c r="B188" s="72"/>
      <c r="C188" s="84" t="s">
        <v>1816</v>
      </c>
      <c r="D188" s="75" t="s">
        <v>53</v>
      </c>
      <c r="E188" s="13">
        <v>44434</v>
      </c>
      <c r="F188" s="73" t="s">
        <v>1313</v>
      </c>
      <c r="G188" s="13">
        <v>44440</v>
      </c>
      <c r="H188" s="74" t="s">
        <v>1314</v>
      </c>
      <c r="I188" s="15">
        <v>70</v>
      </c>
      <c r="J188" s="15">
        <v>64</v>
      </c>
      <c r="K188" s="15">
        <v>17</v>
      </c>
      <c r="L188" s="15">
        <v>12</v>
      </c>
      <c r="M188" s="79">
        <v>19.04</v>
      </c>
      <c r="N188" s="69">
        <v>19</v>
      </c>
      <c r="O188" s="61">
        <v>3000</v>
      </c>
      <c r="P188" s="62">
        <f>Table224523689101112131415161718192021222423456723456891011121314151617[[#This Row],[PEMBULATAN]]*O188</f>
        <v>57000</v>
      </c>
    </row>
    <row r="189" spans="1:16" ht="28.5" customHeight="1" x14ac:dyDescent="0.2">
      <c r="A189" s="108"/>
      <c r="B189" s="72"/>
      <c r="C189" s="84" t="s">
        <v>1817</v>
      </c>
      <c r="D189" s="75" t="s">
        <v>53</v>
      </c>
      <c r="E189" s="13">
        <v>44434</v>
      </c>
      <c r="F189" s="73" t="s">
        <v>1313</v>
      </c>
      <c r="G189" s="13">
        <v>44440</v>
      </c>
      <c r="H189" s="74" t="s">
        <v>1314</v>
      </c>
      <c r="I189" s="15">
        <v>90</v>
      </c>
      <c r="J189" s="15">
        <v>50</v>
      </c>
      <c r="K189" s="15">
        <v>19</v>
      </c>
      <c r="L189" s="15">
        <v>12</v>
      </c>
      <c r="M189" s="79">
        <v>21.375</v>
      </c>
      <c r="N189" s="69">
        <v>21</v>
      </c>
      <c r="O189" s="61">
        <v>3000</v>
      </c>
      <c r="P189" s="62">
        <f>Table224523689101112131415161718192021222423456723456891011121314151617[[#This Row],[PEMBULATAN]]*O189</f>
        <v>63000</v>
      </c>
    </row>
    <row r="190" spans="1:16" ht="28.5" customHeight="1" x14ac:dyDescent="0.2">
      <c r="A190" s="108"/>
      <c r="B190" s="72"/>
      <c r="C190" s="84" t="s">
        <v>1818</v>
      </c>
      <c r="D190" s="75" t="s">
        <v>53</v>
      </c>
      <c r="E190" s="13">
        <v>44434</v>
      </c>
      <c r="F190" s="73" t="s">
        <v>1313</v>
      </c>
      <c r="G190" s="13">
        <v>44440</v>
      </c>
      <c r="H190" s="74" t="s">
        <v>1314</v>
      </c>
      <c r="I190" s="15">
        <v>44</v>
      </c>
      <c r="J190" s="15">
        <v>49</v>
      </c>
      <c r="K190" s="15">
        <v>15</v>
      </c>
      <c r="L190" s="15">
        <v>4</v>
      </c>
      <c r="M190" s="79">
        <v>8.0850000000000009</v>
      </c>
      <c r="N190" s="69">
        <v>8</v>
      </c>
      <c r="O190" s="61">
        <v>3000</v>
      </c>
      <c r="P190" s="62">
        <f>Table224523689101112131415161718192021222423456723456891011121314151617[[#This Row],[PEMBULATAN]]*O190</f>
        <v>24000</v>
      </c>
    </row>
    <row r="191" spans="1:16" ht="28.5" customHeight="1" x14ac:dyDescent="0.2">
      <c r="A191" s="108"/>
      <c r="B191" s="72"/>
      <c r="C191" s="84" t="s">
        <v>1819</v>
      </c>
      <c r="D191" s="75" t="s">
        <v>53</v>
      </c>
      <c r="E191" s="13">
        <v>44434</v>
      </c>
      <c r="F191" s="73" t="s">
        <v>1313</v>
      </c>
      <c r="G191" s="13">
        <v>44440</v>
      </c>
      <c r="H191" s="74" t="s">
        <v>1314</v>
      </c>
      <c r="I191" s="15">
        <v>110</v>
      </c>
      <c r="J191" s="15">
        <v>10</v>
      </c>
      <c r="K191" s="15">
        <v>10</v>
      </c>
      <c r="L191" s="15">
        <v>2</v>
      </c>
      <c r="M191" s="79">
        <v>2.75</v>
      </c>
      <c r="N191" s="69">
        <v>3</v>
      </c>
      <c r="O191" s="61">
        <v>3000</v>
      </c>
      <c r="P191" s="62">
        <f>Table224523689101112131415161718192021222423456723456891011121314151617[[#This Row],[PEMBULATAN]]*O191</f>
        <v>9000</v>
      </c>
    </row>
    <row r="192" spans="1:16" ht="28.5" customHeight="1" x14ac:dyDescent="0.2">
      <c r="A192" s="108"/>
      <c r="B192" s="72"/>
      <c r="C192" s="84" t="s">
        <v>1820</v>
      </c>
      <c r="D192" s="75" t="s">
        <v>53</v>
      </c>
      <c r="E192" s="13">
        <v>44434</v>
      </c>
      <c r="F192" s="73" t="s">
        <v>1313</v>
      </c>
      <c r="G192" s="13">
        <v>44440</v>
      </c>
      <c r="H192" s="74" t="s">
        <v>1314</v>
      </c>
      <c r="I192" s="15">
        <v>110</v>
      </c>
      <c r="J192" s="15">
        <v>52</v>
      </c>
      <c r="K192" s="15">
        <v>6</v>
      </c>
      <c r="L192" s="15">
        <v>1</v>
      </c>
      <c r="M192" s="79">
        <v>8.58</v>
      </c>
      <c r="N192" s="69">
        <v>9</v>
      </c>
      <c r="O192" s="61">
        <v>3000</v>
      </c>
      <c r="P192" s="62">
        <f>Table224523689101112131415161718192021222423456723456891011121314151617[[#This Row],[PEMBULATAN]]*O192</f>
        <v>27000</v>
      </c>
    </row>
    <row r="193" spans="1:16" ht="28.5" customHeight="1" x14ac:dyDescent="0.2">
      <c r="A193" s="108"/>
      <c r="B193" s="72"/>
      <c r="C193" s="84" t="s">
        <v>1821</v>
      </c>
      <c r="D193" s="75" t="s">
        <v>53</v>
      </c>
      <c r="E193" s="13">
        <v>44434</v>
      </c>
      <c r="F193" s="73" t="s">
        <v>1313</v>
      </c>
      <c r="G193" s="13">
        <v>44440</v>
      </c>
      <c r="H193" s="74" t="s">
        <v>1314</v>
      </c>
      <c r="I193" s="15">
        <v>100</v>
      </c>
      <c r="J193" s="15">
        <v>60</v>
      </c>
      <c r="K193" s="15">
        <v>25</v>
      </c>
      <c r="L193" s="15">
        <v>13</v>
      </c>
      <c r="M193" s="79">
        <v>37.5</v>
      </c>
      <c r="N193" s="69">
        <v>38</v>
      </c>
      <c r="O193" s="61">
        <v>3000</v>
      </c>
      <c r="P193" s="62">
        <f>Table224523689101112131415161718192021222423456723456891011121314151617[[#This Row],[PEMBULATAN]]*O193</f>
        <v>114000</v>
      </c>
    </row>
    <row r="194" spans="1:16" ht="28.5" customHeight="1" x14ac:dyDescent="0.2">
      <c r="A194" s="108"/>
      <c r="B194" s="72"/>
      <c r="C194" s="84" t="s">
        <v>1822</v>
      </c>
      <c r="D194" s="75" t="s">
        <v>53</v>
      </c>
      <c r="E194" s="13">
        <v>44434</v>
      </c>
      <c r="F194" s="73" t="s">
        <v>1313</v>
      </c>
      <c r="G194" s="13">
        <v>44440</v>
      </c>
      <c r="H194" s="74" t="s">
        <v>1314</v>
      </c>
      <c r="I194" s="15">
        <v>102</v>
      </c>
      <c r="J194" s="15">
        <v>60</v>
      </c>
      <c r="K194" s="15">
        <v>30</v>
      </c>
      <c r="L194" s="15">
        <v>15</v>
      </c>
      <c r="M194" s="79">
        <v>45.9</v>
      </c>
      <c r="N194" s="69">
        <v>46</v>
      </c>
      <c r="O194" s="61">
        <v>3000</v>
      </c>
      <c r="P194" s="62">
        <f>Table224523689101112131415161718192021222423456723456891011121314151617[[#This Row],[PEMBULATAN]]*O194</f>
        <v>138000</v>
      </c>
    </row>
    <row r="195" spans="1:16" ht="28.5" customHeight="1" x14ac:dyDescent="0.2">
      <c r="A195" s="108"/>
      <c r="B195" s="72"/>
      <c r="C195" s="84" t="s">
        <v>1823</v>
      </c>
      <c r="D195" s="75" t="s">
        <v>53</v>
      </c>
      <c r="E195" s="13">
        <v>44434</v>
      </c>
      <c r="F195" s="73" t="s">
        <v>1313</v>
      </c>
      <c r="G195" s="13">
        <v>44440</v>
      </c>
      <c r="H195" s="74" t="s">
        <v>1314</v>
      </c>
      <c r="I195" s="15">
        <v>96</v>
      </c>
      <c r="J195" s="15">
        <v>52</v>
      </c>
      <c r="K195" s="15">
        <v>28</v>
      </c>
      <c r="L195" s="15">
        <v>12</v>
      </c>
      <c r="M195" s="79">
        <v>34.944000000000003</v>
      </c>
      <c r="N195" s="69">
        <v>35</v>
      </c>
      <c r="O195" s="61">
        <v>3000</v>
      </c>
      <c r="P195" s="62">
        <f>Table224523689101112131415161718192021222423456723456891011121314151617[[#This Row],[PEMBULATAN]]*O195</f>
        <v>105000</v>
      </c>
    </row>
    <row r="196" spans="1:16" ht="28.5" customHeight="1" x14ac:dyDescent="0.2">
      <c r="A196" s="108"/>
      <c r="B196" s="72"/>
      <c r="C196" s="84" t="s">
        <v>1824</v>
      </c>
      <c r="D196" s="75" t="s">
        <v>53</v>
      </c>
      <c r="E196" s="13">
        <v>44434</v>
      </c>
      <c r="F196" s="73" t="s">
        <v>1313</v>
      </c>
      <c r="G196" s="13">
        <v>44440</v>
      </c>
      <c r="H196" s="74" t="s">
        <v>1314</v>
      </c>
      <c r="I196" s="15">
        <v>98</v>
      </c>
      <c r="J196" s="15">
        <v>52</v>
      </c>
      <c r="K196" s="15">
        <v>15</v>
      </c>
      <c r="L196" s="15">
        <v>12</v>
      </c>
      <c r="M196" s="79">
        <v>19.11</v>
      </c>
      <c r="N196" s="69">
        <v>19</v>
      </c>
      <c r="O196" s="61">
        <v>3000</v>
      </c>
      <c r="P196" s="62">
        <f>Table224523689101112131415161718192021222423456723456891011121314151617[[#This Row],[PEMBULATAN]]*O196</f>
        <v>57000</v>
      </c>
    </row>
    <row r="197" spans="1:16" ht="28.5" customHeight="1" x14ac:dyDescent="0.2">
      <c r="A197" s="108"/>
      <c r="B197" s="72"/>
      <c r="C197" s="84" t="s">
        <v>1825</v>
      </c>
      <c r="D197" s="75" t="s">
        <v>53</v>
      </c>
      <c r="E197" s="13">
        <v>44434</v>
      </c>
      <c r="F197" s="73" t="s">
        <v>1313</v>
      </c>
      <c r="G197" s="13">
        <v>44440</v>
      </c>
      <c r="H197" s="74" t="s">
        <v>1314</v>
      </c>
      <c r="I197" s="15">
        <v>60</v>
      </c>
      <c r="J197" s="15">
        <v>38</v>
      </c>
      <c r="K197" s="15">
        <v>17</v>
      </c>
      <c r="L197" s="15">
        <v>6</v>
      </c>
      <c r="M197" s="79">
        <v>9.69</v>
      </c>
      <c r="N197" s="69">
        <v>10</v>
      </c>
      <c r="O197" s="61">
        <v>3000</v>
      </c>
      <c r="P197" s="62">
        <f>Table224523689101112131415161718192021222423456723456891011121314151617[[#This Row],[PEMBULATAN]]*O197</f>
        <v>30000</v>
      </c>
    </row>
    <row r="198" spans="1:16" ht="28.5" customHeight="1" x14ac:dyDescent="0.2">
      <c r="A198" s="108"/>
      <c r="B198" s="72"/>
      <c r="C198" s="84" t="s">
        <v>1826</v>
      </c>
      <c r="D198" s="75" t="s">
        <v>53</v>
      </c>
      <c r="E198" s="13">
        <v>44434</v>
      </c>
      <c r="F198" s="73" t="s">
        <v>1313</v>
      </c>
      <c r="G198" s="13">
        <v>44440</v>
      </c>
      <c r="H198" s="74" t="s">
        <v>1314</v>
      </c>
      <c r="I198" s="15">
        <v>90</v>
      </c>
      <c r="J198" s="15">
        <v>59</v>
      </c>
      <c r="K198" s="15">
        <v>12</v>
      </c>
      <c r="L198" s="15">
        <v>9</v>
      </c>
      <c r="M198" s="79">
        <v>15.93</v>
      </c>
      <c r="N198" s="69">
        <v>16</v>
      </c>
      <c r="O198" s="61">
        <v>3000</v>
      </c>
      <c r="P198" s="62">
        <f>Table224523689101112131415161718192021222423456723456891011121314151617[[#This Row],[PEMBULATAN]]*O198</f>
        <v>48000</v>
      </c>
    </row>
    <row r="199" spans="1:16" ht="28.5" customHeight="1" x14ac:dyDescent="0.2">
      <c r="A199" s="108"/>
      <c r="B199" s="72"/>
      <c r="C199" s="84" t="s">
        <v>1827</v>
      </c>
      <c r="D199" s="75" t="s">
        <v>53</v>
      </c>
      <c r="E199" s="13">
        <v>44434</v>
      </c>
      <c r="F199" s="73" t="s">
        <v>1313</v>
      </c>
      <c r="G199" s="13">
        <v>44440</v>
      </c>
      <c r="H199" s="74" t="s">
        <v>1314</v>
      </c>
      <c r="I199" s="15">
        <v>94</v>
      </c>
      <c r="J199" s="15">
        <v>43</v>
      </c>
      <c r="K199" s="15">
        <v>26</v>
      </c>
      <c r="L199" s="15">
        <v>8</v>
      </c>
      <c r="M199" s="79">
        <v>26.273</v>
      </c>
      <c r="N199" s="69">
        <v>26</v>
      </c>
      <c r="O199" s="61">
        <v>3000</v>
      </c>
      <c r="P199" s="62">
        <f>Table224523689101112131415161718192021222423456723456891011121314151617[[#This Row],[PEMBULATAN]]*O199</f>
        <v>78000</v>
      </c>
    </row>
    <row r="200" spans="1:16" ht="28.5" customHeight="1" x14ac:dyDescent="0.2">
      <c r="A200" s="108"/>
      <c r="B200" s="72"/>
      <c r="C200" s="84" t="s">
        <v>1828</v>
      </c>
      <c r="D200" s="75" t="s">
        <v>53</v>
      </c>
      <c r="E200" s="13">
        <v>44434</v>
      </c>
      <c r="F200" s="73" t="s">
        <v>1313</v>
      </c>
      <c r="G200" s="13">
        <v>44440</v>
      </c>
      <c r="H200" s="74" t="s">
        <v>1314</v>
      </c>
      <c r="I200" s="15">
        <v>101</v>
      </c>
      <c r="J200" s="15">
        <v>70</v>
      </c>
      <c r="K200" s="15">
        <v>24</v>
      </c>
      <c r="L200" s="15">
        <v>19</v>
      </c>
      <c r="M200" s="79">
        <v>42.42</v>
      </c>
      <c r="N200" s="69">
        <v>42</v>
      </c>
      <c r="O200" s="61">
        <v>3000</v>
      </c>
      <c r="P200" s="62">
        <f>Table224523689101112131415161718192021222423456723456891011121314151617[[#This Row],[PEMBULATAN]]*O200</f>
        <v>126000</v>
      </c>
    </row>
    <row r="201" spans="1:16" ht="28.5" customHeight="1" x14ac:dyDescent="0.2">
      <c r="A201" s="108"/>
      <c r="B201" s="72"/>
      <c r="C201" s="84" t="s">
        <v>1829</v>
      </c>
      <c r="D201" s="75" t="s">
        <v>53</v>
      </c>
      <c r="E201" s="13">
        <v>44434</v>
      </c>
      <c r="F201" s="73" t="s">
        <v>1313</v>
      </c>
      <c r="G201" s="13">
        <v>44440</v>
      </c>
      <c r="H201" s="74" t="s">
        <v>1314</v>
      </c>
      <c r="I201" s="15">
        <v>102</v>
      </c>
      <c r="J201" s="15">
        <v>60</v>
      </c>
      <c r="K201" s="15">
        <v>30</v>
      </c>
      <c r="L201" s="15">
        <v>16</v>
      </c>
      <c r="M201" s="79">
        <v>45.9</v>
      </c>
      <c r="N201" s="69">
        <v>46</v>
      </c>
      <c r="O201" s="61">
        <v>3000</v>
      </c>
      <c r="P201" s="62">
        <f>Table224523689101112131415161718192021222423456723456891011121314151617[[#This Row],[PEMBULATAN]]*O201</f>
        <v>138000</v>
      </c>
    </row>
    <row r="202" spans="1:16" ht="28.5" customHeight="1" x14ac:dyDescent="0.2">
      <c r="A202" s="108"/>
      <c r="B202" s="72"/>
      <c r="C202" s="84" t="s">
        <v>1830</v>
      </c>
      <c r="D202" s="75" t="s">
        <v>53</v>
      </c>
      <c r="E202" s="13">
        <v>44434</v>
      </c>
      <c r="F202" s="73" t="s">
        <v>1313</v>
      </c>
      <c r="G202" s="13">
        <v>44440</v>
      </c>
      <c r="H202" s="74" t="s">
        <v>1314</v>
      </c>
      <c r="I202" s="15">
        <v>60</v>
      </c>
      <c r="J202" s="15">
        <v>38</v>
      </c>
      <c r="K202" s="15">
        <v>15</v>
      </c>
      <c r="L202" s="15">
        <v>7</v>
      </c>
      <c r="M202" s="79">
        <v>8.5500000000000007</v>
      </c>
      <c r="N202" s="69">
        <v>9</v>
      </c>
      <c r="O202" s="61">
        <v>3000</v>
      </c>
      <c r="P202" s="62">
        <f>Table224523689101112131415161718192021222423456723456891011121314151617[[#This Row],[PEMBULATAN]]*O202</f>
        <v>27000</v>
      </c>
    </row>
    <row r="203" spans="1:16" ht="28.5" customHeight="1" x14ac:dyDescent="0.2">
      <c r="A203" s="108"/>
      <c r="B203" s="72"/>
      <c r="C203" s="84" t="s">
        <v>1831</v>
      </c>
      <c r="D203" s="75" t="s">
        <v>53</v>
      </c>
      <c r="E203" s="13">
        <v>44434</v>
      </c>
      <c r="F203" s="73" t="s">
        <v>1313</v>
      </c>
      <c r="G203" s="13">
        <v>44440</v>
      </c>
      <c r="H203" s="74" t="s">
        <v>1314</v>
      </c>
      <c r="I203" s="15">
        <v>86</v>
      </c>
      <c r="J203" s="15">
        <v>57</v>
      </c>
      <c r="K203" s="15">
        <v>25</v>
      </c>
      <c r="L203" s="15">
        <v>12</v>
      </c>
      <c r="M203" s="79">
        <v>30.637499999999999</v>
      </c>
      <c r="N203" s="69">
        <v>31</v>
      </c>
      <c r="O203" s="61">
        <v>3000</v>
      </c>
      <c r="P203" s="62">
        <f>Table224523689101112131415161718192021222423456723456891011121314151617[[#This Row],[PEMBULATAN]]*O203</f>
        <v>93000</v>
      </c>
    </row>
    <row r="204" spans="1:16" ht="28.5" customHeight="1" x14ac:dyDescent="0.2">
      <c r="A204" s="108"/>
      <c r="B204" s="72"/>
      <c r="C204" s="84" t="s">
        <v>1832</v>
      </c>
      <c r="D204" s="75" t="s">
        <v>53</v>
      </c>
      <c r="E204" s="13">
        <v>44434</v>
      </c>
      <c r="F204" s="73" t="s">
        <v>1313</v>
      </c>
      <c r="G204" s="13">
        <v>44440</v>
      </c>
      <c r="H204" s="74" t="s">
        <v>1314</v>
      </c>
      <c r="I204" s="15">
        <v>87</v>
      </c>
      <c r="J204" s="15">
        <v>60</v>
      </c>
      <c r="K204" s="15">
        <v>16</v>
      </c>
      <c r="L204" s="15">
        <v>15</v>
      </c>
      <c r="M204" s="79">
        <v>20.88</v>
      </c>
      <c r="N204" s="69">
        <v>21</v>
      </c>
      <c r="O204" s="61">
        <v>3000</v>
      </c>
      <c r="P204" s="62">
        <f>Table224523689101112131415161718192021222423456723456891011121314151617[[#This Row],[PEMBULATAN]]*O204</f>
        <v>63000</v>
      </c>
    </row>
    <row r="205" spans="1:16" ht="28.5" customHeight="1" x14ac:dyDescent="0.2">
      <c r="A205" s="108"/>
      <c r="B205" s="72"/>
      <c r="C205" s="84" t="s">
        <v>1833</v>
      </c>
      <c r="D205" s="75" t="s">
        <v>53</v>
      </c>
      <c r="E205" s="13">
        <v>44434</v>
      </c>
      <c r="F205" s="73" t="s">
        <v>1313</v>
      </c>
      <c r="G205" s="13">
        <v>44440</v>
      </c>
      <c r="H205" s="74" t="s">
        <v>1314</v>
      </c>
      <c r="I205" s="15">
        <v>44</v>
      </c>
      <c r="J205" s="15">
        <v>44</v>
      </c>
      <c r="K205" s="15">
        <v>31</v>
      </c>
      <c r="L205" s="15">
        <v>1</v>
      </c>
      <c r="M205" s="79">
        <v>15.004</v>
      </c>
      <c r="N205" s="69">
        <v>15</v>
      </c>
      <c r="O205" s="61">
        <v>3000</v>
      </c>
      <c r="P205" s="62">
        <f>Table224523689101112131415161718192021222423456723456891011121314151617[[#This Row],[PEMBULATAN]]*O205</f>
        <v>45000</v>
      </c>
    </row>
    <row r="206" spans="1:16" ht="28.5" customHeight="1" x14ac:dyDescent="0.2">
      <c r="A206" s="108"/>
      <c r="B206" s="72"/>
      <c r="C206" s="84" t="s">
        <v>1834</v>
      </c>
      <c r="D206" s="75" t="s">
        <v>53</v>
      </c>
      <c r="E206" s="13">
        <v>44434</v>
      </c>
      <c r="F206" s="73" t="s">
        <v>1313</v>
      </c>
      <c r="G206" s="13">
        <v>44440</v>
      </c>
      <c r="H206" s="74" t="s">
        <v>1314</v>
      </c>
      <c r="I206" s="15">
        <v>95</v>
      </c>
      <c r="J206" s="15">
        <v>70</v>
      </c>
      <c r="K206" s="15">
        <v>20</v>
      </c>
      <c r="L206" s="15">
        <v>17</v>
      </c>
      <c r="M206" s="79">
        <v>33.25</v>
      </c>
      <c r="N206" s="69">
        <v>33</v>
      </c>
      <c r="O206" s="61">
        <v>3000</v>
      </c>
      <c r="P206" s="62">
        <f>Table224523689101112131415161718192021222423456723456891011121314151617[[#This Row],[PEMBULATAN]]*O206</f>
        <v>99000</v>
      </c>
    </row>
    <row r="207" spans="1:16" ht="28.5" customHeight="1" x14ac:dyDescent="0.2">
      <c r="A207" s="108"/>
      <c r="B207" s="72"/>
      <c r="C207" s="84" t="s">
        <v>1835</v>
      </c>
      <c r="D207" s="75" t="s">
        <v>53</v>
      </c>
      <c r="E207" s="13">
        <v>44434</v>
      </c>
      <c r="F207" s="73" t="s">
        <v>1313</v>
      </c>
      <c r="G207" s="13">
        <v>44440</v>
      </c>
      <c r="H207" s="74" t="s">
        <v>1314</v>
      </c>
      <c r="I207" s="15">
        <v>40</v>
      </c>
      <c r="J207" s="15">
        <v>37</v>
      </c>
      <c r="K207" s="15">
        <v>15</v>
      </c>
      <c r="L207" s="15">
        <v>2</v>
      </c>
      <c r="M207" s="79">
        <v>5.55</v>
      </c>
      <c r="N207" s="69">
        <v>6</v>
      </c>
      <c r="O207" s="61">
        <v>3000</v>
      </c>
      <c r="P207" s="62">
        <f>Table224523689101112131415161718192021222423456723456891011121314151617[[#This Row],[PEMBULATAN]]*O207</f>
        <v>18000</v>
      </c>
    </row>
    <row r="208" spans="1:16" ht="28.5" customHeight="1" x14ac:dyDescent="0.2">
      <c r="A208" s="108"/>
      <c r="B208" s="72"/>
      <c r="C208" s="84" t="s">
        <v>1836</v>
      </c>
      <c r="D208" s="75" t="s">
        <v>53</v>
      </c>
      <c r="E208" s="13">
        <v>44434</v>
      </c>
      <c r="F208" s="73" t="s">
        <v>1313</v>
      </c>
      <c r="G208" s="13">
        <v>44440</v>
      </c>
      <c r="H208" s="74" t="s">
        <v>1314</v>
      </c>
      <c r="I208" s="15">
        <v>55</v>
      </c>
      <c r="J208" s="15">
        <v>43</v>
      </c>
      <c r="K208" s="15">
        <v>20</v>
      </c>
      <c r="L208" s="15">
        <v>3</v>
      </c>
      <c r="M208" s="79">
        <v>11.824999999999999</v>
      </c>
      <c r="N208" s="69">
        <v>12</v>
      </c>
      <c r="O208" s="61">
        <v>3000</v>
      </c>
      <c r="P208" s="62">
        <f>Table224523689101112131415161718192021222423456723456891011121314151617[[#This Row],[PEMBULATAN]]*O208</f>
        <v>36000</v>
      </c>
    </row>
    <row r="209" spans="1:16" ht="28.5" customHeight="1" x14ac:dyDescent="0.2">
      <c r="A209" s="108"/>
      <c r="B209" s="72"/>
      <c r="C209" s="84" t="s">
        <v>1837</v>
      </c>
      <c r="D209" s="75" t="s">
        <v>53</v>
      </c>
      <c r="E209" s="13">
        <v>44434</v>
      </c>
      <c r="F209" s="73" t="s">
        <v>1313</v>
      </c>
      <c r="G209" s="13">
        <v>44440</v>
      </c>
      <c r="H209" s="74" t="s">
        <v>1314</v>
      </c>
      <c r="I209" s="15">
        <v>60</v>
      </c>
      <c r="J209" s="15">
        <v>55</v>
      </c>
      <c r="K209" s="15">
        <v>20</v>
      </c>
      <c r="L209" s="15">
        <v>8</v>
      </c>
      <c r="M209" s="79">
        <v>16.5</v>
      </c>
      <c r="N209" s="69">
        <v>17</v>
      </c>
      <c r="O209" s="61">
        <v>3000</v>
      </c>
      <c r="P209" s="62">
        <f>Table224523689101112131415161718192021222423456723456891011121314151617[[#This Row],[PEMBULATAN]]*O209</f>
        <v>51000</v>
      </c>
    </row>
    <row r="210" spans="1:16" ht="28.5" customHeight="1" x14ac:dyDescent="0.2">
      <c r="A210" s="108"/>
      <c r="B210" s="72"/>
      <c r="C210" s="84" t="s">
        <v>1838</v>
      </c>
      <c r="D210" s="75" t="s">
        <v>53</v>
      </c>
      <c r="E210" s="13">
        <v>44434</v>
      </c>
      <c r="F210" s="73" t="s">
        <v>1313</v>
      </c>
      <c r="G210" s="13">
        <v>44440</v>
      </c>
      <c r="H210" s="74" t="s">
        <v>1314</v>
      </c>
      <c r="I210" s="15">
        <v>44</v>
      </c>
      <c r="J210" s="15">
        <v>44</v>
      </c>
      <c r="K210" s="15">
        <v>31</v>
      </c>
      <c r="L210" s="15">
        <v>1</v>
      </c>
      <c r="M210" s="79">
        <v>15.004</v>
      </c>
      <c r="N210" s="69">
        <v>15</v>
      </c>
      <c r="O210" s="61">
        <v>3000</v>
      </c>
      <c r="P210" s="62">
        <f>Table224523689101112131415161718192021222423456723456891011121314151617[[#This Row],[PEMBULATAN]]*O210</f>
        <v>45000</v>
      </c>
    </row>
    <row r="211" spans="1:16" ht="28.5" customHeight="1" x14ac:dyDescent="0.2">
      <c r="A211" s="108"/>
      <c r="B211" s="72"/>
      <c r="C211" s="84" t="s">
        <v>1839</v>
      </c>
      <c r="D211" s="75" t="s">
        <v>53</v>
      </c>
      <c r="E211" s="13">
        <v>44434</v>
      </c>
      <c r="F211" s="73" t="s">
        <v>1313</v>
      </c>
      <c r="G211" s="13">
        <v>44440</v>
      </c>
      <c r="H211" s="74" t="s">
        <v>1314</v>
      </c>
      <c r="I211" s="15">
        <v>92</v>
      </c>
      <c r="J211" s="15">
        <v>65</v>
      </c>
      <c r="K211" s="15">
        <v>25</v>
      </c>
      <c r="L211" s="15">
        <v>14</v>
      </c>
      <c r="M211" s="79">
        <v>37.375</v>
      </c>
      <c r="N211" s="69">
        <v>37</v>
      </c>
      <c r="O211" s="61">
        <v>3000</v>
      </c>
      <c r="P211" s="62">
        <f>Table224523689101112131415161718192021222423456723456891011121314151617[[#This Row],[PEMBULATAN]]*O211</f>
        <v>111000</v>
      </c>
    </row>
    <row r="212" spans="1:16" ht="28.5" customHeight="1" x14ac:dyDescent="0.2">
      <c r="A212" s="108"/>
      <c r="B212" s="72"/>
      <c r="C212" s="84" t="s">
        <v>1840</v>
      </c>
      <c r="D212" s="75" t="s">
        <v>53</v>
      </c>
      <c r="E212" s="13">
        <v>44434</v>
      </c>
      <c r="F212" s="73" t="s">
        <v>1313</v>
      </c>
      <c r="G212" s="13">
        <v>44440</v>
      </c>
      <c r="H212" s="74" t="s">
        <v>1314</v>
      </c>
      <c r="I212" s="15">
        <v>107</v>
      </c>
      <c r="J212" s="15">
        <v>10</v>
      </c>
      <c r="K212" s="15">
        <v>7</v>
      </c>
      <c r="L212" s="15">
        <v>3</v>
      </c>
      <c r="M212" s="79">
        <v>1.8725000000000001</v>
      </c>
      <c r="N212" s="69">
        <v>3</v>
      </c>
      <c r="O212" s="61">
        <v>3000</v>
      </c>
      <c r="P212" s="62">
        <f>Table224523689101112131415161718192021222423456723456891011121314151617[[#This Row],[PEMBULATAN]]*O212</f>
        <v>9000</v>
      </c>
    </row>
    <row r="213" spans="1:16" ht="28.5" customHeight="1" x14ac:dyDescent="0.2">
      <c r="A213" s="108"/>
      <c r="B213" s="72"/>
      <c r="C213" s="84" t="s">
        <v>1841</v>
      </c>
      <c r="D213" s="75" t="s">
        <v>53</v>
      </c>
      <c r="E213" s="13">
        <v>44434</v>
      </c>
      <c r="F213" s="73" t="s">
        <v>1313</v>
      </c>
      <c r="G213" s="13">
        <v>44440</v>
      </c>
      <c r="H213" s="74" t="s">
        <v>1314</v>
      </c>
      <c r="I213" s="15">
        <v>86</v>
      </c>
      <c r="J213" s="15">
        <v>63</v>
      </c>
      <c r="K213" s="15">
        <v>22</v>
      </c>
      <c r="L213" s="15">
        <v>14</v>
      </c>
      <c r="M213" s="79">
        <v>29.798999999999999</v>
      </c>
      <c r="N213" s="69">
        <v>30</v>
      </c>
      <c r="O213" s="61">
        <v>3000</v>
      </c>
      <c r="P213" s="62">
        <f>Table224523689101112131415161718192021222423456723456891011121314151617[[#This Row],[PEMBULATAN]]*O213</f>
        <v>90000</v>
      </c>
    </row>
    <row r="214" spans="1:16" ht="28.5" customHeight="1" x14ac:dyDescent="0.2">
      <c r="A214" s="108"/>
      <c r="B214" s="72"/>
      <c r="C214" s="84" t="s">
        <v>1842</v>
      </c>
      <c r="D214" s="75" t="s">
        <v>53</v>
      </c>
      <c r="E214" s="13">
        <v>44434</v>
      </c>
      <c r="F214" s="73" t="s">
        <v>1313</v>
      </c>
      <c r="G214" s="13">
        <v>44440</v>
      </c>
      <c r="H214" s="74" t="s">
        <v>1314</v>
      </c>
      <c r="I214" s="15">
        <v>93</v>
      </c>
      <c r="J214" s="15">
        <v>61</v>
      </c>
      <c r="K214" s="15">
        <v>20</v>
      </c>
      <c r="L214" s="15">
        <v>11</v>
      </c>
      <c r="M214" s="79">
        <v>28.364999999999998</v>
      </c>
      <c r="N214" s="69">
        <v>28</v>
      </c>
      <c r="O214" s="61">
        <v>3000</v>
      </c>
      <c r="P214" s="62">
        <f>Table224523689101112131415161718192021222423456723456891011121314151617[[#This Row],[PEMBULATAN]]*O214</f>
        <v>84000</v>
      </c>
    </row>
    <row r="215" spans="1:16" ht="28.5" customHeight="1" x14ac:dyDescent="0.2">
      <c r="A215" s="108"/>
      <c r="B215" s="72"/>
      <c r="C215" s="84" t="s">
        <v>1843</v>
      </c>
      <c r="D215" s="75" t="s">
        <v>53</v>
      </c>
      <c r="E215" s="13">
        <v>44434</v>
      </c>
      <c r="F215" s="73" t="s">
        <v>1313</v>
      </c>
      <c r="G215" s="13">
        <v>44440</v>
      </c>
      <c r="H215" s="74" t="s">
        <v>1314</v>
      </c>
      <c r="I215" s="15">
        <v>90</v>
      </c>
      <c r="J215" s="15">
        <v>60</v>
      </c>
      <c r="K215" s="15">
        <v>16</v>
      </c>
      <c r="L215" s="15">
        <v>12</v>
      </c>
      <c r="M215" s="79">
        <v>21.6</v>
      </c>
      <c r="N215" s="69">
        <v>22</v>
      </c>
      <c r="O215" s="61">
        <v>3000</v>
      </c>
      <c r="P215" s="62">
        <f>Table224523689101112131415161718192021222423456723456891011121314151617[[#This Row],[PEMBULATAN]]*O215</f>
        <v>66000</v>
      </c>
    </row>
    <row r="216" spans="1:16" ht="28.5" customHeight="1" x14ac:dyDescent="0.2">
      <c r="A216" s="108"/>
      <c r="B216" s="72"/>
      <c r="C216" s="84" t="s">
        <v>1844</v>
      </c>
      <c r="D216" s="75" t="s">
        <v>53</v>
      </c>
      <c r="E216" s="13">
        <v>44434</v>
      </c>
      <c r="F216" s="73" t="s">
        <v>1313</v>
      </c>
      <c r="G216" s="13">
        <v>44440</v>
      </c>
      <c r="H216" s="74" t="s">
        <v>1314</v>
      </c>
      <c r="I216" s="15">
        <v>96</v>
      </c>
      <c r="J216" s="15">
        <v>50</v>
      </c>
      <c r="K216" s="15">
        <v>20</v>
      </c>
      <c r="L216" s="15">
        <v>13</v>
      </c>
      <c r="M216" s="79">
        <v>24</v>
      </c>
      <c r="N216" s="69">
        <v>24</v>
      </c>
      <c r="O216" s="61">
        <v>3000</v>
      </c>
      <c r="P216" s="62">
        <f>Table224523689101112131415161718192021222423456723456891011121314151617[[#This Row],[PEMBULATAN]]*O216</f>
        <v>72000</v>
      </c>
    </row>
    <row r="217" spans="1:16" ht="28.5" customHeight="1" x14ac:dyDescent="0.2">
      <c r="A217" s="108"/>
      <c r="B217" s="72"/>
      <c r="C217" s="84" t="s">
        <v>1845</v>
      </c>
      <c r="D217" s="75" t="s">
        <v>53</v>
      </c>
      <c r="E217" s="13">
        <v>44434</v>
      </c>
      <c r="F217" s="73" t="s">
        <v>1313</v>
      </c>
      <c r="G217" s="13">
        <v>44440</v>
      </c>
      <c r="H217" s="74" t="s">
        <v>1314</v>
      </c>
      <c r="I217" s="15">
        <v>75</v>
      </c>
      <c r="J217" s="15">
        <v>60</v>
      </c>
      <c r="K217" s="15">
        <v>25</v>
      </c>
      <c r="L217" s="15">
        <v>7</v>
      </c>
      <c r="M217" s="79">
        <v>28.125</v>
      </c>
      <c r="N217" s="69">
        <v>28</v>
      </c>
      <c r="O217" s="61">
        <v>3000</v>
      </c>
      <c r="P217" s="62">
        <f>Table224523689101112131415161718192021222423456723456891011121314151617[[#This Row],[PEMBULATAN]]*O217</f>
        <v>84000</v>
      </c>
    </row>
    <row r="218" spans="1:16" ht="28.5" customHeight="1" x14ac:dyDescent="0.2">
      <c r="A218" s="108"/>
      <c r="B218" s="72"/>
      <c r="C218" s="84" t="s">
        <v>1846</v>
      </c>
      <c r="D218" s="75" t="s">
        <v>53</v>
      </c>
      <c r="E218" s="13">
        <v>44434</v>
      </c>
      <c r="F218" s="73" t="s">
        <v>1313</v>
      </c>
      <c r="G218" s="13">
        <v>44440</v>
      </c>
      <c r="H218" s="74" t="s">
        <v>1314</v>
      </c>
      <c r="I218" s="15">
        <v>27</v>
      </c>
      <c r="J218" s="15">
        <v>24</v>
      </c>
      <c r="K218" s="15">
        <v>12</v>
      </c>
      <c r="L218" s="15">
        <v>1</v>
      </c>
      <c r="M218" s="79">
        <v>1.944</v>
      </c>
      <c r="N218" s="69">
        <v>2</v>
      </c>
      <c r="O218" s="61">
        <v>3000</v>
      </c>
      <c r="P218" s="62">
        <f>Table224523689101112131415161718192021222423456723456891011121314151617[[#This Row],[PEMBULATAN]]*O218</f>
        <v>6000</v>
      </c>
    </row>
    <row r="219" spans="1:16" ht="28.5" customHeight="1" x14ac:dyDescent="0.2">
      <c r="A219" s="108"/>
      <c r="B219" s="72"/>
      <c r="C219" s="84" t="s">
        <v>1847</v>
      </c>
      <c r="D219" s="75" t="s">
        <v>53</v>
      </c>
      <c r="E219" s="13">
        <v>44434</v>
      </c>
      <c r="F219" s="73" t="s">
        <v>1313</v>
      </c>
      <c r="G219" s="13">
        <v>44440</v>
      </c>
      <c r="H219" s="74" t="s">
        <v>1314</v>
      </c>
      <c r="I219" s="15">
        <v>65</v>
      </c>
      <c r="J219" s="15">
        <v>50</v>
      </c>
      <c r="K219" s="15">
        <v>20</v>
      </c>
      <c r="L219" s="15">
        <v>10</v>
      </c>
      <c r="M219" s="79">
        <v>16.25</v>
      </c>
      <c r="N219" s="69">
        <v>16</v>
      </c>
      <c r="O219" s="61">
        <v>3000</v>
      </c>
      <c r="P219" s="62">
        <f>Table224523689101112131415161718192021222423456723456891011121314151617[[#This Row],[PEMBULATAN]]*O219</f>
        <v>48000</v>
      </c>
    </row>
    <row r="220" spans="1:16" ht="28.5" customHeight="1" x14ac:dyDescent="0.2">
      <c r="A220" s="108"/>
      <c r="B220" s="72"/>
      <c r="C220" s="84" t="s">
        <v>1848</v>
      </c>
      <c r="D220" s="75" t="s">
        <v>53</v>
      </c>
      <c r="E220" s="13">
        <v>44434</v>
      </c>
      <c r="F220" s="73" t="s">
        <v>1313</v>
      </c>
      <c r="G220" s="13">
        <v>44440</v>
      </c>
      <c r="H220" s="74" t="s">
        <v>1314</v>
      </c>
      <c r="I220" s="15">
        <v>45</v>
      </c>
      <c r="J220" s="15">
        <v>56</v>
      </c>
      <c r="K220" s="15">
        <v>25</v>
      </c>
      <c r="L220" s="15">
        <v>6</v>
      </c>
      <c r="M220" s="79">
        <v>15.75</v>
      </c>
      <c r="N220" s="69">
        <v>16</v>
      </c>
      <c r="O220" s="61">
        <v>3000</v>
      </c>
      <c r="P220" s="62">
        <f>Table224523689101112131415161718192021222423456723456891011121314151617[[#This Row],[PEMBULATAN]]*O220</f>
        <v>48000</v>
      </c>
    </row>
    <row r="221" spans="1:16" ht="28.5" customHeight="1" x14ac:dyDescent="0.2">
      <c r="A221" s="108"/>
      <c r="B221" s="72"/>
      <c r="C221" s="84" t="s">
        <v>1849</v>
      </c>
      <c r="D221" s="75" t="s">
        <v>53</v>
      </c>
      <c r="E221" s="13">
        <v>44434</v>
      </c>
      <c r="F221" s="73" t="s">
        <v>1313</v>
      </c>
      <c r="G221" s="13">
        <v>44440</v>
      </c>
      <c r="H221" s="74" t="s">
        <v>1314</v>
      </c>
      <c r="I221" s="15">
        <v>85</v>
      </c>
      <c r="J221" s="15">
        <v>65</v>
      </c>
      <c r="K221" s="15">
        <v>17</v>
      </c>
      <c r="L221" s="15">
        <v>7</v>
      </c>
      <c r="M221" s="79">
        <v>23.481249999999999</v>
      </c>
      <c r="N221" s="69">
        <v>23</v>
      </c>
      <c r="O221" s="61">
        <v>3000</v>
      </c>
      <c r="P221" s="62">
        <f>Table224523689101112131415161718192021222423456723456891011121314151617[[#This Row],[PEMBULATAN]]*O221</f>
        <v>69000</v>
      </c>
    </row>
    <row r="222" spans="1:16" ht="28.5" customHeight="1" x14ac:dyDescent="0.2">
      <c r="A222" s="108"/>
      <c r="B222" s="72"/>
      <c r="C222" s="84" t="s">
        <v>1850</v>
      </c>
      <c r="D222" s="75" t="s">
        <v>53</v>
      </c>
      <c r="E222" s="13">
        <v>44434</v>
      </c>
      <c r="F222" s="73" t="s">
        <v>1313</v>
      </c>
      <c r="G222" s="13">
        <v>44440</v>
      </c>
      <c r="H222" s="74" t="s">
        <v>1314</v>
      </c>
      <c r="I222" s="15">
        <v>95</v>
      </c>
      <c r="J222" s="15">
        <v>60</v>
      </c>
      <c r="K222" s="15">
        <v>30</v>
      </c>
      <c r="L222" s="15">
        <v>8</v>
      </c>
      <c r="M222" s="79">
        <v>42.75</v>
      </c>
      <c r="N222" s="69">
        <v>43</v>
      </c>
      <c r="O222" s="61">
        <v>3000</v>
      </c>
      <c r="P222" s="62">
        <f>Table224523689101112131415161718192021222423456723456891011121314151617[[#This Row],[PEMBULATAN]]*O222</f>
        <v>129000</v>
      </c>
    </row>
    <row r="223" spans="1:16" ht="28.5" customHeight="1" x14ac:dyDescent="0.2">
      <c r="A223" s="108"/>
      <c r="B223" s="72"/>
      <c r="C223" s="84" t="s">
        <v>1851</v>
      </c>
      <c r="D223" s="75" t="s">
        <v>53</v>
      </c>
      <c r="E223" s="13">
        <v>44434</v>
      </c>
      <c r="F223" s="73" t="s">
        <v>1313</v>
      </c>
      <c r="G223" s="13">
        <v>44440</v>
      </c>
      <c r="H223" s="74" t="s">
        <v>1314</v>
      </c>
      <c r="I223" s="15">
        <v>80</v>
      </c>
      <c r="J223" s="15">
        <v>57</v>
      </c>
      <c r="K223" s="15">
        <v>19</v>
      </c>
      <c r="L223" s="15">
        <v>16</v>
      </c>
      <c r="M223" s="79">
        <v>21.66</v>
      </c>
      <c r="N223" s="69">
        <v>22</v>
      </c>
      <c r="O223" s="61">
        <v>3000</v>
      </c>
      <c r="P223" s="62">
        <f>Table224523689101112131415161718192021222423456723456891011121314151617[[#This Row],[PEMBULATAN]]*O223</f>
        <v>66000</v>
      </c>
    </row>
    <row r="224" spans="1:16" ht="28.5" customHeight="1" x14ac:dyDescent="0.2">
      <c r="A224" s="108"/>
      <c r="B224" s="72"/>
      <c r="C224" s="84" t="s">
        <v>1852</v>
      </c>
      <c r="D224" s="75" t="s">
        <v>53</v>
      </c>
      <c r="E224" s="13">
        <v>44434</v>
      </c>
      <c r="F224" s="73" t="s">
        <v>1313</v>
      </c>
      <c r="G224" s="13">
        <v>44440</v>
      </c>
      <c r="H224" s="74" t="s">
        <v>1314</v>
      </c>
      <c r="I224" s="15">
        <v>55</v>
      </c>
      <c r="J224" s="15">
        <v>40</v>
      </c>
      <c r="K224" s="15">
        <v>18</v>
      </c>
      <c r="L224" s="15">
        <v>7</v>
      </c>
      <c r="M224" s="79">
        <v>9.9</v>
      </c>
      <c r="N224" s="69">
        <v>10</v>
      </c>
      <c r="O224" s="61">
        <v>3000</v>
      </c>
      <c r="P224" s="62">
        <f>Table224523689101112131415161718192021222423456723456891011121314151617[[#This Row],[PEMBULATAN]]*O224</f>
        <v>30000</v>
      </c>
    </row>
    <row r="225" spans="1:16" ht="28.5" customHeight="1" x14ac:dyDescent="0.2">
      <c r="A225" s="108"/>
      <c r="B225" s="72"/>
      <c r="C225" s="84" t="s">
        <v>1853</v>
      </c>
      <c r="D225" s="75" t="s">
        <v>53</v>
      </c>
      <c r="E225" s="13">
        <v>44434</v>
      </c>
      <c r="F225" s="73" t="s">
        <v>1313</v>
      </c>
      <c r="G225" s="13">
        <v>44440</v>
      </c>
      <c r="H225" s="74" t="s">
        <v>1314</v>
      </c>
      <c r="I225" s="15">
        <v>80</v>
      </c>
      <c r="J225" s="15">
        <v>60</v>
      </c>
      <c r="K225" s="15">
        <v>17</v>
      </c>
      <c r="L225" s="15">
        <v>18</v>
      </c>
      <c r="M225" s="79">
        <v>20.399999999999999</v>
      </c>
      <c r="N225" s="69">
        <v>20</v>
      </c>
      <c r="O225" s="61">
        <v>3000</v>
      </c>
      <c r="P225" s="62">
        <f>Table224523689101112131415161718192021222423456723456891011121314151617[[#This Row],[PEMBULATAN]]*O225</f>
        <v>60000</v>
      </c>
    </row>
    <row r="226" spans="1:16" ht="28.5" customHeight="1" x14ac:dyDescent="0.2">
      <c r="A226" s="108"/>
      <c r="B226" s="72"/>
      <c r="C226" s="84" t="s">
        <v>1854</v>
      </c>
      <c r="D226" s="75" t="s">
        <v>53</v>
      </c>
      <c r="E226" s="13">
        <v>44434</v>
      </c>
      <c r="F226" s="73" t="s">
        <v>1313</v>
      </c>
      <c r="G226" s="13">
        <v>44440</v>
      </c>
      <c r="H226" s="74" t="s">
        <v>1314</v>
      </c>
      <c r="I226" s="15">
        <v>85</v>
      </c>
      <c r="J226" s="15">
        <v>60</v>
      </c>
      <c r="K226" s="15">
        <v>25</v>
      </c>
      <c r="L226" s="15">
        <v>6</v>
      </c>
      <c r="M226" s="79">
        <v>31.875</v>
      </c>
      <c r="N226" s="69">
        <v>32</v>
      </c>
      <c r="O226" s="61">
        <v>3000</v>
      </c>
      <c r="P226" s="62">
        <f>Table224523689101112131415161718192021222423456723456891011121314151617[[#This Row],[PEMBULATAN]]*O226</f>
        <v>96000</v>
      </c>
    </row>
    <row r="227" spans="1:16" ht="28.5" customHeight="1" x14ac:dyDescent="0.2">
      <c r="A227" s="108"/>
      <c r="B227" s="72"/>
      <c r="C227" s="84" t="s">
        <v>1855</v>
      </c>
      <c r="D227" s="75" t="s">
        <v>53</v>
      </c>
      <c r="E227" s="13">
        <v>44434</v>
      </c>
      <c r="F227" s="73" t="s">
        <v>1313</v>
      </c>
      <c r="G227" s="13">
        <v>44440</v>
      </c>
      <c r="H227" s="74" t="s">
        <v>1314</v>
      </c>
      <c r="I227" s="15">
        <v>79</v>
      </c>
      <c r="J227" s="15">
        <v>60</v>
      </c>
      <c r="K227" s="15">
        <v>21</v>
      </c>
      <c r="L227" s="15">
        <v>17</v>
      </c>
      <c r="M227" s="79">
        <v>24.885000000000002</v>
      </c>
      <c r="N227" s="69">
        <v>25</v>
      </c>
      <c r="O227" s="61">
        <v>3000</v>
      </c>
      <c r="P227" s="62">
        <f>Table224523689101112131415161718192021222423456723456891011121314151617[[#This Row],[PEMBULATAN]]*O227</f>
        <v>75000</v>
      </c>
    </row>
    <row r="228" spans="1:16" ht="28.5" customHeight="1" x14ac:dyDescent="0.2">
      <c r="A228" s="108"/>
      <c r="B228" s="72"/>
      <c r="C228" s="84" t="s">
        <v>1856</v>
      </c>
      <c r="D228" s="75" t="s">
        <v>53</v>
      </c>
      <c r="E228" s="13">
        <v>44434</v>
      </c>
      <c r="F228" s="73" t="s">
        <v>1313</v>
      </c>
      <c r="G228" s="13">
        <v>44440</v>
      </c>
      <c r="H228" s="74" t="s">
        <v>1314</v>
      </c>
      <c r="I228" s="15">
        <v>95</v>
      </c>
      <c r="J228" s="15">
        <v>56</v>
      </c>
      <c r="K228" s="15">
        <v>19</v>
      </c>
      <c r="L228" s="15">
        <v>14</v>
      </c>
      <c r="M228" s="79">
        <v>25.27</v>
      </c>
      <c r="N228" s="69">
        <v>25</v>
      </c>
      <c r="O228" s="61">
        <v>3000</v>
      </c>
      <c r="P228" s="62">
        <f>Table224523689101112131415161718192021222423456723456891011121314151617[[#This Row],[PEMBULATAN]]*O228</f>
        <v>75000</v>
      </c>
    </row>
    <row r="229" spans="1:16" ht="28.5" customHeight="1" x14ac:dyDescent="0.2">
      <c r="A229" s="108"/>
      <c r="B229" s="72"/>
      <c r="C229" s="84" t="s">
        <v>1857</v>
      </c>
      <c r="D229" s="75" t="s">
        <v>53</v>
      </c>
      <c r="E229" s="13">
        <v>44434</v>
      </c>
      <c r="F229" s="73" t="s">
        <v>1313</v>
      </c>
      <c r="G229" s="13">
        <v>44440</v>
      </c>
      <c r="H229" s="74" t="s">
        <v>1314</v>
      </c>
      <c r="I229" s="15">
        <v>90</v>
      </c>
      <c r="J229" s="15">
        <v>65</v>
      </c>
      <c r="K229" s="15">
        <v>20</v>
      </c>
      <c r="L229" s="15">
        <v>7</v>
      </c>
      <c r="M229" s="79">
        <v>29.25</v>
      </c>
      <c r="N229" s="69">
        <v>29</v>
      </c>
      <c r="O229" s="61">
        <v>3000</v>
      </c>
      <c r="P229" s="62">
        <f>Table224523689101112131415161718192021222423456723456891011121314151617[[#This Row],[PEMBULATAN]]*O229</f>
        <v>87000</v>
      </c>
    </row>
    <row r="230" spans="1:16" ht="28.5" customHeight="1" x14ac:dyDescent="0.2">
      <c r="A230" s="108"/>
      <c r="B230" s="72"/>
      <c r="C230" s="84" t="s">
        <v>1858</v>
      </c>
      <c r="D230" s="75" t="s">
        <v>53</v>
      </c>
      <c r="E230" s="13">
        <v>44434</v>
      </c>
      <c r="F230" s="73" t="s">
        <v>1313</v>
      </c>
      <c r="G230" s="13">
        <v>44440</v>
      </c>
      <c r="H230" s="74" t="s">
        <v>1314</v>
      </c>
      <c r="I230" s="15">
        <v>80</v>
      </c>
      <c r="J230" s="15">
        <v>45</v>
      </c>
      <c r="K230" s="15">
        <v>32</v>
      </c>
      <c r="L230" s="15">
        <v>11</v>
      </c>
      <c r="M230" s="79">
        <v>28.8</v>
      </c>
      <c r="N230" s="69">
        <v>29</v>
      </c>
      <c r="O230" s="61">
        <v>3000</v>
      </c>
      <c r="P230" s="62">
        <f>Table224523689101112131415161718192021222423456723456891011121314151617[[#This Row],[PEMBULATAN]]*O230</f>
        <v>87000</v>
      </c>
    </row>
    <row r="231" spans="1:16" ht="28.5" customHeight="1" x14ac:dyDescent="0.2">
      <c r="A231" s="108"/>
      <c r="B231" s="72"/>
      <c r="C231" s="84" t="s">
        <v>1859</v>
      </c>
      <c r="D231" s="75" t="s">
        <v>53</v>
      </c>
      <c r="E231" s="13">
        <v>44434</v>
      </c>
      <c r="F231" s="73" t="s">
        <v>1313</v>
      </c>
      <c r="G231" s="13">
        <v>44440</v>
      </c>
      <c r="H231" s="74" t="s">
        <v>1314</v>
      </c>
      <c r="I231" s="15">
        <v>62</v>
      </c>
      <c r="J231" s="15">
        <v>62</v>
      </c>
      <c r="K231" s="15">
        <v>15</v>
      </c>
      <c r="L231" s="15">
        <v>10</v>
      </c>
      <c r="M231" s="79">
        <v>14.414999999999999</v>
      </c>
      <c r="N231" s="69">
        <v>14</v>
      </c>
      <c r="O231" s="61">
        <v>3000</v>
      </c>
      <c r="P231" s="62">
        <f>Table224523689101112131415161718192021222423456723456891011121314151617[[#This Row],[PEMBULATAN]]*O231</f>
        <v>42000</v>
      </c>
    </row>
    <row r="232" spans="1:16" ht="28.5" customHeight="1" x14ac:dyDescent="0.2">
      <c r="A232" s="108"/>
      <c r="B232" s="72"/>
      <c r="C232" s="84" t="s">
        <v>1860</v>
      </c>
      <c r="D232" s="75" t="s">
        <v>53</v>
      </c>
      <c r="E232" s="13">
        <v>44434</v>
      </c>
      <c r="F232" s="73" t="s">
        <v>1313</v>
      </c>
      <c r="G232" s="13">
        <v>44440</v>
      </c>
      <c r="H232" s="74" t="s">
        <v>1314</v>
      </c>
      <c r="I232" s="15">
        <v>105</v>
      </c>
      <c r="J232" s="15">
        <v>65</v>
      </c>
      <c r="K232" s="15">
        <v>29</v>
      </c>
      <c r="L232" s="15">
        <v>21</v>
      </c>
      <c r="M232" s="79">
        <v>49.481250000000003</v>
      </c>
      <c r="N232" s="69">
        <v>49</v>
      </c>
      <c r="O232" s="61">
        <v>3000</v>
      </c>
      <c r="P232" s="62">
        <f>Table224523689101112131415161718192021222423456723456891011121314151617[[#This Row],[PEMBULATAN]]*O232</f>
        <v>147000</v>
      </c>
    </row>
    <row r="233" spans="1:16" ht="28.5" customHeight="1" x14ac:dyDescent="0.2">
      <c r="A233" s="108"/>
      <c r="B233" s="72"/>
      <c r="C233" s="84" t="s">
        <v>1861</v>
      </c>
      <c r="D233" s="75" t="s">
        <v>53</v>
      </c>
      <c r="E233" s="13">
        <v>44434</v>
      </c>
      <c r="F233" s="73" t="s">
        <v>1313</v>
      </c>
      <c r="G233" s="13">
        <v>44440</v>
      </c>
      <c r="H233" s="74" t="s">
        <v>1314</v>
      </c>
      <c r="I233" s="15">
        <v>98</v>
      </c>
      <c r="J233" s="15">
        <v>65</v>
      </c>
      <c r="K233" s="15">
        <v>30</v>
      </c>
      <c r="L233" s="15">
        <v>17</v>
      </c>
      <c r="M233" s="79">
        <v>47.774999999999999</v>
      </c>
      <c r="N233" s="69">
        <v>48</v>
      </c>
      <c r="O233" s="61">
        <v>3000</v>
      </c>
      <c r="P233" s="62">
        <f>Table224523689101112131415161718192021222423456723456891011121314151617[[#This Row],[PEMBULATAN]]*O233</f>
        <v>144000</v>
      </c>
    </row>
    <row r="234" spans="1:16" ht="28.5" customHeight="1" x14ac:dyDescent="0.2">
      <c r="A234" s="108"/>
      <c r="B234" s="72"/>
      <c r="C234" s="84" t="s">
        <v>1862</v>
      </c>
      <c r="D234" s="75" t="s">
        <v>53</v>
      </c>
      <c r="E234" s="13">
        <v>44434</v>
      </c>
      <c r="F234" s="73" t="s">
        <v>1313</v>
      </c>
      <c r="G234" s="13">
        <v>44440</v>
      </c>
      <c r="H234" s="74" t="s">
        <v>1314</v>
      </c>
      <c r="I234" s="15">
        <v>95</v>
      </c>
      <c r="J234" s="15">
        <v>60</v>
      </c>
      <c r="K234" s="15">
        <v>30</v>
      </c>
      <c r="L234" s="15">
        <v>20</v>
      </c>
      <c r="M234" s="79">
        <v>42.75</v>
      </c>
      <c r="N234" s="69">
        <v>43</v>
      </c>
      <c r="O234" s="61">
        <v>3000</v>
      </c>
      <c r="P234" s="62">
        <f>Table224523689101112131415161718192021222423456723456891011121314151617[[#This Row],[PEMBULATAN]]*O234</f>
        <v>129000</v>
      </c>
    </row>
    <row r="235" spans="1:16" ht="28.5" customHeight="1" x14ac:dyDescent="0.2">
      <c r="A235" s="108"/>
      <c r="B235" s="72"/>
      <c r="C235" s="84" t="s">
        <v>1863</v>
      </c>
      <c r="D235" s="75" t="s">
        <v>53</v>
      </c>
      <c r="E235" s="13">
        <v>44434</v>
      </c>
      <c r="F235" s="73" t="s">
        <v>1313</v>
      </c>
      <c r="G235" s="13">
        <v>44440</v>
      </c>
      <c r="H235" s="74" t="s">
        <v>1314</v>
      </c>
      <c r="I235" s="15">
        <v>50</v>
      </c>
      <c r="J235" s="15">
        <v>38</v>
      </c>
      <c r="K235" s="15">
        <v>18</v>
      </c>
      <c r="L235" s="15">
        <v>3</v>
      </c>
      <c r="M235" s="79">
        <v>8.5500000000000007</v>
      </c>
      <c r="N235" s="69">
        <v>9</v>
      </c>
      <c r="O235" s="61">
        <v>3000</v>
      </c>
      <c r="P235" s="62">
        <f>Table224523689101112131415161718192021222423456723456891011121314151617[[#This Row],[PEMBULATAN]]*O235</f>
        <v>27000</v>
      </c>
    </row>
    <row r="236" spans="1:16" ht="28.5" customHeight="1" x14ac:dyDescent="0.2">
      <c r="A236" s="108"/>
      <c r="B236" s="72"/>
      <c r="C236" s="84" t="s">
        <v>1864</v>
      </c>
      <c r="D236" s="75" t="s">
        <v>53</v>
      </c>
      <c r="E236" s="13">
        <v>44434</v>
      </c>
      <c r="F236" s="73" t="s">
        <v>1313</v>
      </c>
      <c r="G236" s="13">
        <v>44440</v>
      </c>
      <c r="H236" s="74" t="s">
        <v>1314</v>
      </c>
      <c r="I236" s="15">
        <v>70</v>
      </c>
      <c r="J236" s="15">
        <v>50</v>
      </c>
      <c r="K236" s="15">
        <v>25</v>
      </c>
      <c r="L236" s="15">
        <v>5</v>
      </c>
      <c r="M236" s="79">
        <v>21.875</v>
      </c>
      <c r="N236" s="69">
        <v>22</v>
      </c>
      <c r="O236" s="61">
        <v>3000</v>
      </c>
      <c r="P236" s="62">
        <f>Table224523689101112131415161718192021222423456723456891011121314151617[[#This Row],[PEMBULATAN]]*O236</f>
        <v>66000</v>
      </c>
    </row>
    <row r="237" spans="1:16" ht="28.5" customHeight="1" x14ac:dyDescent="0.2">
      <c r="A237" s="108"/>
      <c r="B237" s="72"/>
      <c r="C237" s="84" t="s">
        <v>1865</v>
      </c>
      <c r="D237" s="75" t="s">
        <v>53</v>
      </c>
      <c r="E237" s="13">
        <v>44434</v>
      </c>
      <c r="F237" s="73" t="s">
        <v>1313</v>
      </c>
      <c r="G237" s="13">
        <v>44440</v>
      </c>
      <c r="H237" s="74" t="s">
        <v>1314</v>
      </c>
      <c r="I237" s="15">
        <v>67</v>
      </c>
      <c r="J237" s="15">
        <v>60</v>
      </c>
      <c r="K237" s="15">
        <v>18</v>
      </c>
      <c r="L237" s="15">
        <v>7</v>
      </c>
      <c r="M237" s="79">
        <v>18.09</v>
      </c>
      <c r="N237" s="69">
        <v>18</v>
      </c>
      <c r="O237" s="61">
        <v>3000</v>
      </c>
      <c r="P237" s="62">
        <f>Table224523689101112131415161718192021222423456723456891011121314151617[[#This Row],[PEMBULATAN]]*O237</f>
        <v>54000</v>
      </c>
    </row>
    <row r="238" spans="1:16" ht="28.5" customHeight="1" x14ac:dyDescent="0.2">
      <c r="A238" s="108"/>
      <c r="B238" s="72"/>
      <c r="C238" s="84" t="s">
        <v>1866</v>
      </c>
      <c r="D238" s="75" t="s">
        <v>53</v>
      </c>
      <c r="E238" s="13">
        <v>44434</v>
      </c>
      <c r="F238" s="73" t="s">
        <v>1313</v>
      </c>
      <c r="G238" s="13">
        <v>44440</v>
      </c>
      <c r="H238" s="74" t="s">
        <v>1314</v>
      </c>
      <c r="I238" s="15">
        <v>49</v>
      </c>
      <c r="J238" s="15">
        <v>30</v>
      </c>
      <c r="K238" s="15">
        <v>28</v>
      </c>
      <c r="L238" s="15">
        <v>4</v>
      </c>
      <c r="M238" s="79">
        <v>10.29</v>
      </c>
      <c r="N238" s="69">
        <v>10</v>
      </c>
      <c r="O238" s="61">
        <v>3000</v>
      </c>
      <c r="P238" s="62">
        <f>Table224523689101112131415161718192021222423456723456891011121314151617[[#This Row],[PEMBULATAN]]*O238</f>
        <v>30000</v>
      </c>
    </row>
    <row r="239" spans="1:16" ht="28.5" customHeight="1" x14ac:dyDescent="0.2">
      <c r="A239" s="108"/>
      <c r="B239" s="72"/>
      <c r="C239" s="84" t="s">
        <v>1867</v>
      </c>
      <c r="D239" s="75" t="s">
        <v>53</v>
      </c>
      <c r="E239" s="13">
        <v>44434</v>
      </c>
      <c r="F239" s="73" t="s">
        <v>1313</v>
      </c>
      <c r="G239" s="13">
        <v>44440</v>
      </c>
      <c r="H239" s="74" t="s">
        <v>1314</v>
      </c>
      <c r="I239" s="15">
        <v>102</v>
      </c>
      <c r="J239" s="15">
        <v>60</v>
      </c>
      <c r="K239" s="15">
        <v>21</v>
      </c>
      <c r="L239" s="15">
        <v>21</v>
      </c>
      <c r="M239" s="79">
        <v>32.130000000000003</v>
      </c>
      <c r="N239" s="69">
        <v>32</v>
      </c>
      <c r="O239" s="61">
        <v>3000</v>
      </c>
      <c r="P239" s="62">
        <f>Table224523689101112131415161718192021222423456723456891011121314151617[[#This Row],[PEMBULATAN]]*O239</f>
        <v>96000</v>
      </c>
    </row>
    <row r="240" spans="1:16" ht="28.5" customHeight="1" x14ac:dyDescent="0.2">
      <c r="A240" s="108"/>
      <c r="B240" s="72"/>
      <c r="C240" s="84" t="s">
        <v>1868</v>
      </c>
      <c r="D240" s="75" t="s">
        <v>53</v>
      </c>
      <c r="E240" s="13">
        <v>44434</v>
      </c>
      <c r="F240" s="73" t="s">
        <v>1313</v>
      </c>
      <c r="G240" s="13">
        <v>44440</v>
      </c>
      <c r="H240" s="74" t="s">
        <v>1314</v>
      </c>
      <c r="I240" s="15">
        <v>90</v>
      </c>
      <c r="J240" s="15">
        <v>50</v>
      </c>
      <c r="K240" s="15">
        <v>30</v>
      </c>
      <c r="L240" s="15">
        <v>11</v>
      </c>
      <c r="M240" s="79">
        <v>33.75</v>
      </c>
      <c r="N240" s="69">
        <v>34</v>
      </c>
      <c r="O240" s="61">
        <v>3000</v>
      </c>
      <c r="P240" s="62">
        <f>Table224523689101112131415161718192021222423456723456891011121314151617[[#This Row],[PEMBULATAN]]*O240</f>
        <v>102000</v>
      </c>
    </row>
    <row r="241" spans="1:16" ht="28.5" customHeight="1" x14ac:dyDescent="0.2">
      <c r="A241" s="108"/>
      <c r="B241" s="72"/>
      <c r="C241" s="84" t="s">
        <v>1869</v>
      </c>
      <c r="D241" s="75" t="s">
        <v>53</v>
      </c>
      <c r="E241" s="13">
        <v>44434</v>
      </c>
      <c r="F241" s="73" t="s">
        <v>1313</v>
      </c>
      <c r="G241" s="13">
        <v>44440</v>
      </c>
      <c r="H241" s="74" t="s">
        <v>1314</v>
      </c>
      <c r="I241" s="15">
        <v>105</v>
      </c>
      <c r="J241" s="15">
        <v>70</v>
      </c>
      <c r="K241" s="15">
        <v>20</v>
      </c>
      <c r="L241" s="15">
        <v>22</v>
      </c>
      <c r="M241" s="79">
        <v>36.75</v>
      </c>
      <c r="N241" s="69">
        <v>37</v>
      </c>
      <c r="O241" s="61">
        <v>3000</v>
      </c>
      <c r="P241" s="62">
        <f>Table224523689101112131415161718192021222423456723456891011121314151617[[#This Row],[PEMBULATAN]]*O241</f>
        <v>111000</v>
      </c>
    </row>
    <row r="242" spans="1:16" ht="28.5" customHeight="1" x14ac:dyDescent="0.2">
      <c r="A242" s="108"/>
      <c r="B242" s="72"/>
      <c r="C242" s="84" t="s">
        <v>1870</v>
      </c>
      <c r="D242" s="75" t="s">
        <v>53</v>
      </c>
      <c r="E242" s="13">
        <v>44434</v>
      </c>
      <c r="F242" s="73" t="s">
        <v>1313</v>
      </c>
      <c r="G242" s="13">
        <v>44440</v>
      </c>
      <c r="H242" s="74" t="s">
        <v>1314</v>
      </c>
      <c r="I242" s="15">
        <v>100</v>
      </c>
      <c r="J242" s="15">
        <v>67</v>
      </c>
      <c r="K242" s="15">
        <v>42</v>
      </c>
      <c r="L242" s="15">
        <v>14</v>
      </c>
      <c r="M242" s="79">
        <v>70.349999999999994</v>
      </c>
      <c r="N242" s="69">
        <v>70</v>
      </c>
      <c r="O242" s="61">
        <v>3000</v>
      </c>
      <c r="P242" s="62">
        <f>Table224523689101112131415161718192021222423456723456891011121314151617[[#This Row],[PEMBULATAN]]*O242</f>
        <v>210000</v>
      </c>
    </row>
    <row r="243" spans="1:16" ht="28.5" customHeight="1" x14ac:dyDescent="0.2">
      <c r="A243" s="108"/>
      <c r="B243" s="72"/>
      <c r="C243" s="84" t="s">
        <v>1871</v>
      </c>
      <c r="D243" s="75" t="s">
        <v>53</v>
      </c>
      <c r="E243" s="13">
        <v>44434</v>
      </c>
      <c r="F243" s="73" t="s">
        <v>1313</v>
      </c>
      <c r="G243" s="13">
        <v>44440</v>
      </c>
      <c r="H243" s="74" t="s">
        <v>1314</v>
      </c>
      <c r="I243" s="15">
        <v>97</v>
      </c>
      <c r="J243" s="15">
        <v>63</v>
      </c>
      <c r="K243" s="15">
        <v>20</v>
      </c>
      <c r="L243" s="15">
        <v>13</v>
      </c>
      <c r="M243" s="79">
        <v>30.555</v>
      </c>
      <c r="N243" s="69">
        <v>31</v>
      </c>
      <c r="O243" s="61">
        <v>3000</v>
      </c>
      <c r="P243" s="62">
        <f>Table224523689101112131415161718192021222423456723456891011121314151617[[#This Row],[PEMBULATAN]]*O243</f>
        <v>93000</v>
      </c>
    </row>
    <row r="244" spans="1:16" ht="28.5" customHeight="1" x14ac:dyDescent="0.2">
      <c r="A244" s="108"/>
      <c r="B244" s="72"/>
      <c r="C244" s="84" t="s">
        <v>1872</v>
      </c>
      <c r="D244" s="75" t="s">
        <v>53</v>
      </c>
      <c r="E244" s="13">
        <v>44434</v>
      </c>
      <c r="F244" s="73" t="s">
        <v>1313</v>
      </c>
      <c r="G244" s="13">
        <v>44440</v>
      </c>
      <c r="H244" s="74" t="s">
        <v>1314</v>
      </c>
      <c r="I244" s="15">
        <v>94</v>
      </c>
      <c r="J244" s="15">
        <v>55</v>
      </c>
      <c r="K244" s="15">
        <v>30</v>
      </c>
      <c r="L244" s="15">
        <v>13</v>
      </c>
      <c r="M244" s="79">
        <v>38.774999999999999</v>
      </c>
      <c r="N244" s="69">
        <v>39</v>
      </c>
      <c r="O244" s="61">
        <v>3000</v>
      </c>
      <c r="P244" s="62">
        <f>Table224523689101112131415161718192021222423456723456891011121314151617[[#This Row],[PEMBULATAN]]*O244</f>
        <v>117000</v>
      </c>
    </row>
    <row r="245" spans="1:16" ht="28.5" customHeight="1" x14ac:dyDescent="0.2">
      <c r="A245" s="108"/>
      <c r="B245" s="72"/>
      <c r="C245" s="84" t="s">
        <v>1873</v>
      </c>
      <c r="D245" s="75" t="s">
        <v>53</v>
      </c>
      <c r="E245" s="13">
        <v>44434</v>
      </c>
      <c r="F245" s="73" t="s">
        <v>1313</v>
      </c>
      <c r="G245" s="13">
        <v>44440</v>
      </c>
      <c r="H245" s="74" t="s">
        <v>1314</v>
      </c>
      <c r="I245" s="15">
        <v>80</v>
      </c>
      <c r="J245" s="15">
        <v>56</v>
      </c>
      <c r="K245" s="15">
        <v>22</v>
      </c>
      <c r="L245" s="15">
        <v>17</v>
      </c>
      <c r="M245" s="79">
        <v>24.64</v>
      </c>
      <c r="N245" s="69">
        <v>25</v>
      </c>
      <c r="O245" s="61">
        <v>3000</v>
      </c>
      <c r="P245" s="62">
        <f>Table224523689101112131415161718192021222423456723456891011121314151617[[#This Row],[PEMBULATAN]]*O245</f>
        <v>75000</v>
      </c>
    </row>
    <row r="246" spans="1:16" ht="28.5" customHeight="1" x14ac:dyDescent="0.2">
      <c r="A246" s="108"/>
      <c r="B246" s="72"/>
      <c r="C246" s="84" t="s">
        <v>1874</v>
      </c>
      <c r="D246" s="75" t="s">
        <v>53</v>
      </c>
      <c r="E246" s="13">
        <v>44434</v>
      </c>
      <c r="F246" s="73" t="s">
        <v>1313</v>
      </c>
      <c r="G246" s="13">
        <v>44440</v>
      </c>
      <c r="H246" s="74" t="s">
        <v>1314</v>
      </c>
      <c r="I246" s="15">
        <v>80</v>
      </c>
      <c r="J246" s="15">
        <v>55</v>
      </c>
      <c r="K246" s="15">
        <v>25</v>
      </c>
      <c r="L246" s="15">
        <v>7</v>
      </c>
      <c r="M246" s="79">
        <v>27.5</v>
      </c>
      <c r="N246" s="69">
        <v>28</v>
      </c>
      <c r="O246" s="61">
        <v>3000</v>
      </c>
      <c r="P246" s="62">
        <f>Table224523689101112131415161718192021222423456723456891011121314151617[[#This Row],[PEMBULATAN]]*O246</f>
        <v>84000</v>
      </c>
    </row>
    <row r="247" spans="1:16" ht="28.5" customHeight="1" x14ac:dyDescent="0.2">
      <c r="A247" s="108"/>
      <c r="B247" s="72"/>
      <c r="C247" s="84" t="s">
        <v>1875</v>
      </c>
      <c r="D247" s="75" t="s">
        <v>53</v>
      </c>
      <c r="E247" s="13">
        <v>44434</v>
      </c>
      <c r="F247" s="73" t="s">
        <v>1313</v>
      </c>
      <c r="G247" s="13">
        <v>44440</v>
      </c>
      <c r="H247" s="74" t="s">
        <v>1314</v>
      </c>
      <c r="I247" s="15">
        <v>96</v>
      </c>
      <c r="J247" s="15">
        <v>62</v>
      </c>
      <c r="K247" s="15">
        <v>25</v>
      </c>
      <c r="L247" s="15">
        <v>23</v>
      </c>
      <c r="M247" s="79">
        <v>37.200000000000003</v>
      </c>
      <c r="N247" s="69">
        <v>37</v>
      </c>
      <c r="O247" s="61">
        <v>3000</v>
      </c>
      <c r="P247" s="62">
        <f>Table224523689101112131415161718192021222423456723456891011121314151617[[#This Row],[PEMBULATAN]]*O247</f>
        <v>111000</v>
      </c>
    </row>
    <row r="248" spans="1:16" ht="28.5" customHeight="1" x14ac:dyDescent="0.2">
      <c r="A248" s="108"/>
      <c r="B248" s="72"/>
      <c r="C248" s="84" t="s">
        <v>1876</v>
      </c>
      <c r="D248" s="75" t="s">
        <v>53</v>
      </c>
      <c r="E248" s="13">
        <v>44434</v>
      </c>
      <c r="F248" s="73" t="s">
        <v>1313</v>
      </c>
      <c r="G248" s="13">
        <v>44440</v>
      </c>
      <c r="H248" s="74" t="s">
        <v>1314</v>
      </c>
      <c r="I248" s="15">
        <v>72</v>
      </c>
      <c r="J248" s="15">
        <v>60</v>
      </c>
      <c r="K248" s="15">
        <v>17</v>
      </c>
      <c r="L248" s="15">
        <v>15</v>
      </c>
      <c r="M248" s="79">
        <v>18.36</v>
      </c>
      <c r="N248" s="69">
        <v>18</v>
      </c>
      <c r="O248" s="61">
        <v>3000</v>
      </c>
      <c r="P248" s="62">
        <f>Table224523689101112131415161718192021222423456723456891011121314151617[[#This Row],[PEMBULATAN]]*O248</f>
        <v>54000</v>
      </c>
    </row>
    <row r="249" spans="1:16" ht="28.5" customHeight="1" x14ac:dyDescent="0.2">
      <c r="A249" s="108"/>
      <c r="B249" s="72"/>
      <c r="C249" s="84" t="s">
        <v>1877</v>
      </c>
      <c r="D249" s="75" t="s">
        <v>53</v>
      </c>
      <c r="E249" s="13">
        <v>44434</v>
      </c>
      <c r="F249" s="73" t="s">
        <v>1313</v>
      </c>
      <c r="G249" s="13">
        <v>44440</v>
      </c>
      <c r="H249" s="74" t="s">
        <v>1314</v>
      </c>
      <c r="I249" s="15">
        <v>95</v>
      </c>
      <c r="J249" s="15">
        <v>52</v>
      </c>
      <c r="K249" s="15">
        <v>30</v>
      </c>
      <c r="L249" s="15">
        <v>13</v>
      </c>
      <c r="M249" s="79">
        <v>37.049999999999997</v>
      </c>
      <c r="N249" s="69">
        <v>37</v>
      </c>
      <c r="O249" s="61">
        <v>3000</v>
      </c>
      <c r="P249" s="62">
        <f>Table224523689101112131415161718192021222423456723456891011121314151617[[#This Row],[PEMBULATAN]]*O249</f>
        <v>111000</v>
      </c>
    </row>
    <row r="250" spans="1:16" ht="28.5" customHeight="1" x14ac:dyDescent="0.2">
      <c r="A250" s="108"/>
      <c r="B250" s="72"/>
      <c r="C250" s="84" t="s">
        <v>1878</v>
      </c>
      <c r="D250" s="75" t="s">
        <v>53</v>
      </c>
      <c r="E250" s="13">
        <v>44434</v>
      </c>
      <c r="F250" s="73" t="s">
        <v>1313</v>
      </c>
      <c r="G250" s="13">
        <v>44440</v>
      </c>
      <c r="H250" s="74" t="s">
        <v>1314</v>
      </c>
      <c r="I250" s="15">
        <v>80</v>
      </c>
      <c r="J250" s="15">
        <v>58</v>
      </c>
      <c r="K250" s="15">
        <v>7</v>
      </c>
      <c r="L250" s="15">
        <v>2</v>
      </c>
      <c r="M250" s="79">
        <v>8.1199999999999992</v>
      </c>
      <c r="N250" s="69">
        <v>8</v>
      </c>
      <c r="O250" s="61">
        <v>3000</v>
      </c>
      <c r="P250" s="62">
        <f>Table224523689101112131415161718192021222423456723456891011121314151617[[#This Row],[PEMBULATAN]]*O250</f>
        <v>24000</v>
      </c>
    </row>
    <row r="251" spans="1:16" ht="28.5" customHeight="1" x14ac:dyDescent="0.2">
      <c r="A251" s="108"/>
      <c r="B251" s="72"/>
      <c r="C251" s="84" t="s">
        <v>1879</v>
      </c>
      <c r="D251" s="75" t="s">
        <v>53</v>
      </c>
      <c r="E251" s="13">
        <v>44434</v>
      </c>
      <c r="F251" s="73" t="s">
        <v>1313</v>
      </c>
      <c r="G251" s="13">
        <v>44440</v>
      </c>
      <c r="H251" s="74" t="s">
        <v>1314</v>
      </c>
      <c r="I251" s="15">
        <v>70</v>
      </c>
      <c r="J251" s="15">
        <v>45</v>
      </c>
      <c r="K251" s="15">
        <v>40</v>
      </c>
      <c r="L251" s="15">
        <v>13</v>
      </c>
      <c r="M251" s="79">
        <v>31.5</v>
      </c>
      <c r="N251" s="69">
        <v>32</v>
      </c>
      <c r="O251" s="61">
        <v>3000</v>
      </c>
      <c r="P251" s="62">
        <f>Table224523689101112131415161718192021222423456723456891011121314151617[[#This Row],[PEMBULATAN]]*O251</f>
        <v>96000</v>
      </c>
    </row>
    <row r="252" spans="1:16" ht="28.5" customHeight="1" x14ac:dyDescent="0.2">
      <c r="A252" s="108"/>
      <c r="B252" s="72"/>
      <c r="C252" s="84" t="s">
        <v>1880</v>
      </c>
      <c r="D252" s="75" t="s">
        <v>53</v>
      </c>
      <c r="E252" s="13">
        <v>44434</v>
      </c>
      <c r="F252" s="73" t="s">
        <v>1313</v>
      </c>
      <c r="G252" s="13">
        <v>44440</v>
      </c>
      <c r="H252" s="74" t="s">
        <v>1314</v>
      </c>
      <c r="I252" s="15">
        <v>69</v>
      </c>
      <c r="J252" s="15">
        <v>60</v>
      </c>
      <c r="K252" s="15">
        <v>30</v>
      </c>
      <c r="L252" s="15">
        <v>13</v>
      </c>
      <c r="M252" s="79">
        <v>31.05</v>
      </c>
      <c r="N252" s="69">
        <v>31</v>
      </c>
      <c r="O252" s="61">
        <v>3000</v>
      </c>
      <c r="P252" s="62">
        <f>Table224523689101112131415161718192021222423456723456891011121314151617[[#This Row],[PEMBULATAN]]*O252</f>
        <v>93000</v>
      </c>
    </row>
    <row r="253" spans="1:16" ht="28.5" customHeight="1" x14ac:dyDescent="0.2">
      <c r="A253" s="108"/>
      <c r="B253" s="72"/>
      <c r="C253" s="84" t="s">
        <v>1881</v>
      </c>
      <c r="D253" s="75" t="s">
        <v>53</v>
      </c>
      <c r="E253" s="13">
        <v>44434</v>
      </c>
      <c r="F253" s="73" t="s">
        <v>1313</v>
      </c>
      <c r="G253" s="13">
        <v>44440</v>
      </c>
      <c r="H253" s="74" t="s">
        <v>1314</v>
      </c>
      <c r="I253" s="15">
        <v>90</v>
      </c>
      <c r="J253" s="15">
        <v>65</v>
      </c>
      <c r="K253" s="15">
        <v>39</v>
      </c>
      <c r="L253" s="15">
        <v>40</v>
      </c>
      <c r="M253" s="79">
        <v>57.037500000000001</v>
      </c>
      <c r="N253" s="69">
        <v>57</v>
      </c>
      <c r="O253" s="61">
        <v>3000</v>
      </c>
      <c r="P253" s="62">
        <f>Table224523689101112131415161718192021222423456723456891011121314151617[[#This Row],[PEMBULATAN]]*O253</f>
        <v>171000</v>
      </c>
    </row>
    <row r="254" spans="1:16" ht="28.5" customHeight="1" x14ac:dyDescent="0.2">
      <c r="A254" s="108"/>
      <c r="B254" s="72"/>
      <c r="C254" s="84" t="s">
        <v>1882</v>
      </c>
      <c r="D254" s="75" t="s">
        <v>53</v>
      </c>
      <c r="E254" s="13">
        <v>44434</v>
      </c>
      <c r="F254" s="73" t="s">
        <v>1313</v>
      </c>
      <c r="G254" s="13">
        <v>44440</v>
      </c>
      <c r="H254" s="74" t="s">
        <v>1314</v>
      </c>
      <c r="I254" s="15">
        <v>90</v>
      </c>
      <c r="J254" s="15">
        <v>50</v>
      </c>
      <c r="K254" s="15">
        <v>21</v>
      </c>
      <c r="L254" s="15">
        <v>10</v>
      </c>
      <c r="M254" s="79">
        <v>23.625</v>
      </c>
      <c r="N254" s="69">
        <v>24</v>
      </c>
      <c r="O254" s="61">
        <v>3000</v>
      </c>
      <c r="P254" s="62">
        <f>Table224523689101112131415161718192021222423456723456891011121314151617[[#This Row],[PEMBULATAN]]*O254</f>
        <v>72000</v>
      </c>
    </row>
    <row r="255" spans="1:16" ht="28.5" customHeight="1" x14ac:dyDescent="0.2">
      <c r="A255" s="108"/>
      <c r="B255" s="72"/>
      <c r="C255" s="84" t="s">
        <v>1883</v>
      </c>
      <c r="D255" s="75" t="s">
        <v>53</v>
      </c>
      <c r="E255" s="13">
        <v>44434</v>
      </c>
      <c r="F255" s="73" t="s">
        <v>1313</v>
      </c>
      <c r="G255" s="13">
        <v>44440</v>
      </c>
      <c r="H255" s="74" t="s">
        <v>1314</v>
      </c>
      <c r="I255" s="15">
        <v>97</v>
      </c>
      <c r="J255" s="15">
        <v>35</v>
      </c>
      <c r="K255" s="15">
        <v>25</v>
      </c>
      <c r="L255" s="15">
        <v>17</v>
      </c>
      <c r="M255" s="79">
        <v>21.21875</v>
      </c>
      <c r="N255" s="69">
        <v>21</v>
      </c>
      <c r="O255" s="61">
        <v>3000</v>
      </c>
      <c r="P255" s="62">
        <f>Table224523689101112131415161718192021222423456723456891011121314151617[[#This Row],[PEMBULATAN]]*O255</f>
        <v>63000</v>
      </c>
    </row>
    <row r="256" spans="1:16" ht="28.5" customHeight="1" x14ac:dyDescent="0.2">
      <c r="A256" s="108"/>
      <c r="B256" s="72"/>
      <c r="C256" s="84" t="s">
        <v>1884</v>
      </c>
      <c r="D256" s="75" t="s">
        <v>53</v>
      </c>
      <c r="E256" s="13">
        <v>44434</v>
      </c>
      <c r="F256" s="73" t="s">
        <v>1313</v>
      </c>
      <c r="G256" s="13">
        <v>44440</v>
      </c>
      <c r="H256" s="74" t="s">
        <v>1314</v>
      </c>
      <c r="I256" s="15">
        <v>85</v>
      </c>
      <c r="J256" s="15">
        <v>60</v>
      </c>
      <c r="K256" s="15">
        <v>20</v>
      </c>
      <c r="L256" s="15">
        <v>20</v>
      </c>
      <c r="M256" s="79">
        <v>25.5</v>
      </c>
      <c r="N256" s="69">
        <v>26</v>
      </c>
      <c r="O256" s="61">
        <v>3000</v>
      </c>
      <c r="P256" s="62">
        <f>Table224523689101112131415161718192021222423456723456891011121314151617[[#This Row],[PEMBULATAN]]*O256</f>
        <v>78000</v>
      </c>
    </row>
    <row r="257" spans="1:16" ht="28.5" customHeight="1" x14ac:dyDescent="0.2">
      <c r="A257" s="108"/>
      <c r="B257" s="72"/>
      <c r="C257" s="84" t="s">
        <v>1885</v>
      </c>
      <c r="D257" s="75" t="s">
        <v>53</v>
      </c>
      <c r="E257" s="13">
        <v>44434</v>
      </c>
      <c r="F257" s="73" t="s">
        <v>1313</v>
      </c>
      <c r="G257" s="13">
        <v>44440</v>
      </c>
      <c r="H257" s="74" t="s">
        <v>1314</v>
      </c>
      <c r="I257" s="15">
        <v>55</v>
      </c>
      <c r="J257" s="15">
        <v>34</v>
      </c>
      <c r="K257" s="15">
        <v>19</v>
      </c>
      <c r="L257" s="15">
        <v>4</v>
      </c>
      <c r="M257" s="79">
        <v>8.8825000000000003</v>
      </c>
      <c r="N257" s="69">
        <v>9</v>
      </c>
      <c r="O257" s="61">
        <v>3000</v>
      </c>
      <c r="P257" s="62">
        <f>Table224523689101112131415161718192021222423456723456891011121314151617[[#This Row],[PEMBULATAN]]*O257</f>
        <v>27000</v>
      </c>
    </row>
    <row r="258" spans="1:16" ht="28.5" customHeight="1" x14ac:dyDescent="0.2">
      <c r="A258" s="108"/>
      <c r="B258" s="72"/>
      <c r="C258" s="84" t="s">
        <v>1886</v>
      </c>
      <c r="D258" s="75" t="s">
        <v>53</v>
      </c>
      <c r="E258" s="13">
        <v>44434</v>
      </c>
      <c r="F258" s="73" t="s">
        <v>1313</v>
      </c>
      <c r="G258" s="13">
        <v>44440</v>
      </c>
      <c r="H258" s="74" t="s">
        <v>1314</v>
      </c>
      <c r="I258" s="15">
        <v>95</v>
      </c>
      <c r="J258" s="15">
        <v>60</v>
      </c>
      <c r="K258" s="15">
        <v>38</v>
      </c>
      <c r="L258" s="15">
        <v>27</v>
      </c>
      <c r="M258" s="79">
        <v>54.15</v>
      </c>
      <c r="N258" s="69">
        <v>54</v>
      </c>
      <c r="O258" s="61">
        <v>3000</v>
      </c>
      <c r="P258" s="62">
        <f>Table224523689101112131415161718192021222423456723456891011121314151617[[#This Row],[PEMBULATAN]]*O258</f>
        <v>162000</v>
      </c>
    </row>
    <row r="259" spans="1:16" ht="28.5" customHeight="1" x14ac:dyDescent="0.2">
      <c r="A259" s="108"/>
      <c r="B259" s="72"/>
      <c r="C259" s="84" t="s">
        <v>1887</v>
      </c>
      <c r="D259" s="75" t="s">
        <v>53</v>
      </c>
      <c r="E259" s="13">
        <v>44434</v>
      </c>
      <c r="F259" s="73" t="s">
        <v>1313</v>
      </c>
      <c r="G259" s="13">
        <v>44440</v>
      </c>
      <c r="H259" s="74" t="s">
        <v>1314</v>
      </c>
      <c r="I259" s="15">
        <v>100</v>
      </c>
      <c r="J259" s="15">
        <v>65</v>
      </c>
      <c r="K259" s="15">
        <v>30</v>
      </c>
      <c r="L259" s="15">
        <v>30</v>
      </c>
      <c r="M259" s="79">
        <v>48.75</v>
      </c>
      <c r="N259" s="69">
        <v>49</v>
      </c>
      <c r="O259" s="61">
        <v>3000</v>
      </c>
      <c r="P259" s="62">
        <f>Table224523689101112131415161718192021222423456723456891011121314151617[[#This Row],[PEMBULATAN]]*O259</f>
        <v>147000</v>
      </c>
    </row>
    <row r="260" spans="1:16" ht="28.5" customHeight="1" x14ac:dyDescent="0.2">
      <c r="A260" s="108"/>
      <c r="B260" s="72"/>
      <c r="C260" s="84" t="s">
        <v>1888</v>
      </c>
      <c r="D260" s="75" t="s">
        <v>53</v>
      </c>
      <c r="E260" s="13">
        <v>44434</v>
      </c>
      <c r="F260" s="73" t="s">
        <v>1313</v>
      </c>
      <c r="G260" s="13">
        <v>44440</v>
      </c>
      <c r="H260" s="74" t="s">
        <v>1314</v>
      </c>
      <c r="I260" s="15">
        <v>96</v>
      </c>
      <c r="J260" s="15">
        <v>60</v>
      </c>
      <c r="K260" s="15">
        <v>28</v>
      </c>
      <c r="L260" s="15">
        <v>20</v>
      </c>
      <c r="M260" s="79">
        <v>40.32</v>
      </c>
      <c r="N260" s="69">
        <v>40</v>
      </c>
      <c r="O260" s="61">
        <v>3000</v>
      </c>
      <c r="P260" s="62">
        <f>Table224523689101112131415161718192021222423456723456891011121314151617[[#This Row],[PEMBULATAN]]*O260</f>
        <v>120000</v>
      </c>
    </row>
    <row r="261" spans="1:16" ht="28.5" customHeight="1" x14ac:dyDescent="0.2">
      <c r="A261" s="108"/>
      <c r="B261" s="72"/>
      <c r="C261" s="84" t="s">
        <v>1889</v>
      </c>
      <c r="D261" s="75" t="s">
        <v>53</v>
      </c>
      <c r="E261" s="13">
        <v>44434</v>
      </c>
      <c r="F261" s="73" t="s">
        <v>1313</v>
      </c>
      <c r="G261" s="13">
        <v>44440</v>
      </c>
      <c r="H261" s="74" t="s">
        <v>1314</v>
      </c>
      <c r="I261" s="15">
        <v>89</v>
      </c>
      <c r="J261" s="15">
        <v>47</v>
      </c>
      <c r="K261" s="15">
        <v>32</v>
      </c>
      <c r="L261" s="15">
        <v>15</v>
      </c>
      <c r="M261" s="79">
        <v>33.463999999999999</v>
      </c>
      <c r="N261" s="69">
        <v>33</v>
      </c>
      <c r="O261" s="61">
        <v>3000</v>
      </c>
      <c r="P261" s="62">
        <f>Table224523689101112131415161718192021222423456723456891011121314151617[[#This Row],[PEMBULATAN]]*O261</f>
        <v>99000</v>
      </c>
    </row>
    <row r="262" spans="1:16" ht="28.5" customHeight="1" x14ac:dyDescent="0.2">
      <c r="A262" s="108"/>
      <c r="B262" s="100"/>
      <c r="C262" s="84" t="s">
        <v>1890</v>
      </c>
      <c r="D262" s="75" t="s">
        <v>53</v>
      </c>
      <c r="E262" s="13">
        <v>44434</v>
      </c>
      <c r="F262" s="73" t="s">
        <v>1313</v>
      </c>
      <c r="G262" s="13">
        <v>44440</v>
      </c>
      <c r="H262" s="74" t="s">
        <v>1314</v>
      </c>
      <c r="I262" s="15">
        <v>95</v>
      </c>
      <c r="J262" s="15">
        <v>62</v>
      </c>
      <c r="K262" s="15">
        <v>27</v>
      </c>
      <c r="L262" s="15">
        <v>25</v>
      </c>
      <c r="M262" s="79">
        <v>39.7575</v>
      </c>
      <c r="N262" s="69">
        <v>40</v>
      </c>
      <c r="O262" s="61">
        <v>3000</v>
      </c>
      <c r="P262" s="62">
        <f>Table224523689101112131415161718192021222423456723456891011121314151617[[#This Row],[PEMBULATAN]]*O262</f>
        <v>120000</v>
      </c>
    </row>
    <row r="263" spans="1:16" ht="28.5" customHeight="1" x14ac:dyDescent="0.2">
      <c r="A263" s="108"/>
      <c r="B263" s="72" t="s">
        <v>1891</v>
      </c>
      <c r="C263" s="84" t="s">
        <v>1892</v>
      </c>
      <c r="D263" s="75" t="s">
        <v>53</v>
      </c>
      <c r="E263" s="13">
        <v>44434</v>
      </c>
      <c r="F263" s="73" t="s">
        <v>1313</v>
      </c>
      <c r="G263" s="13">
        <v>44440</v>
      </c>
      <c r="H263" s="74" t="s">
        <v>1314</v>
      </c>
      <c r="I263" s="15">
        <v>75</v>
      </c>
      <c r="J263" s="15">
        <v>40</v>
      </c>
      <c r="K263" s="15">
        <v>6</v>
      </c>
      <c r="L263" s="15">
        <v>11</v>
      </c>
      <c r="M263" s="79">
        <v>4.5</v>
      </c>
      <c r="N263" s="69">
        <v>11</v>
      </c>
      <c r="O263" s="61">
        <v>3000</v>
      </c>
      <c r="P263" s="62">
        <f>Table224523689101112131415161718192021222423456723456891011121314151617[[#This Row],[PEMBULATAN]]*O263</f>
        <v>33000</v>
      </c>
    </row>
    <row r="264" spans="1:16" ht="28.5" customHeight="1" x14ac:dyDescent="0.2">
      <c r="A264" s="108"/>
      <c r="B264" s="72"/>
      <c r="C264" s="84" t="s">
        <v>1893</v>
      </c>
      <c r="D264" s="75" t="s">
        <v>53</v>
      </c>
      <c r="E264" s="13">
        <v>44434</v>
      </c>
      <c r="F264" s="73" t="s">
        <v>1313</v>
      </c>
      <c r="G264" s="13">
        <v>44440</v>
      </c>
      <c r="H264" s="74" t="s">
        <v>1314</v>
      </c>
      <c r="I264" s="15">
        <v>75</v>
      </c>
      <c r="J264" s="15">
        <v>38</v>
      </c>
      <c r="K264" s="15">
        <v>10</v>
      </c>
      <c r="L264" s="15">
        <v>11</v>
      </c>
      <c r="M264" s="79">
        <v>7.125</v>
      </c>
      <c r="N264" s="69">
        <v>11</v>
      </c>
      <c r="O264" s="61">
        <v>3000</v>
      </c>
      <c r="P264" s="62">
        <f>Table224523689101112131415161718192021222423456723456891011121314151617[[#This Row],[PEMBULATAN]]*O264</f>
        <v>33000</v>
      </c>
    </row>
    <row r="265" spans="1:16" ht="28.5" customHeight="1" x14ac:dyDescent="0.2">
      <c r="A265" s="108"/>
      <c r="B265" s="72"/>
      <c r="C265" s="84" t="s">
        <v>1894</v>
      </c>
      <c r="D265" s="75" t="s">
        <v>53</v>
      </c>
      <c r="E265" s="13">
        <v>44434</v>
      </c>
      <c r="F265" s="73" t="s">
        <v>1313</v>
      </c>
      <c r="G265" s="13">
        <v>44440</v>
      </c>
      <c r="H265" s="74" t="s">
        <v>1314</v>
      </c>
      <c r="I265" s="15">
        <v>75</v>
      </c>
      <c r="J265" s="15">
        <v>38</v>
      </c>
      <c r="K265" s="15">
        <v>10</v>
      </c>
      <c r="L265" s="15">
        <v>11</v>
      </c>
      <c r="M265" s="79">
        <v>7.125</v>
      </c>
      <c r="N265" s="69">
        <v>11</v>
      </c>
      <c r="O265" s="61">
        <v>3000</v>
      </c>
      <c r="P265" s="62">
        <f>Table224523689101112131415161718192021222423456723456891011121314151617[[#This Row],[PEMBULATAN]]*O265</f>
        <v>33000</v>
      </c>
    </row>
    <row r="266" spans="1:16" ht="28.5" customHeight="1" x14ac:dyDescent="0.2">
      <c r="A266" s="108"/>
      <c r="B266" s="72"/>
      <c r="C266" s="84" t="s">
        <v>1895</v>
      </c>
      <c r="D266" s="75" t="s">
        <v>53</v>
      </c>
      <c r="E266" s="13">
        <v>44434</v>
      </c>
      <c r="F266" s="73" t="s">
        <v>1313</v>
      </c>
      <c r="G266" s="13">
        <v>44440</v>
      </c>
      <c r="H266" s="74" t="s">
        <v>1314</v>
      </c>
      <c r="I266" s="15">
        <v>44</v>
      </c>
      <c r="J266" s="15">
        <v>33</v>
      </c>
      <c r="K266" s="15">
        <v>29</v>
      </c>
      <c r="L266" s="15">
        <v>9</v>
      </c>
      <c r="M266" s="79">
        <v>10.526999999999999</v>
      </c>
      <c r="N266" s="69">
        <v>11</v>
      </c>
      <c r="O266" s="61">
        <v>3000</v>
      </c>
      <c r="P266" s="62">
        <f>Table224523689101112131415161718192021222423456723456891011121314151617[[#This Row],[PEMBULATAN]]*O266</f>
        <v>33000</v>
      </c>
    </row>
    <row r="267" spans="1:16" ht="28.5" customHeight="1" x14ac:dyDescent="0.2">
      <c r="A267" s="108"/>
      <c r="B267" s="72"/>
      <c r="C267" s="70" t="s">
        <v>1896</v>
      </c>
      <c r="D267" s="75" t="s">
        <v>53</v>
      </c>
      <c r="E267" s="13">
        <v>44434</v>
      </c>
      <c r="F267" s="73" t="s">
        <v>1313</v>
      </c>
      <c r="G267" s="13">
        <v>44440</v>
      </c>
      <c r="H267" s="74" t="s">
        <v>1314</v>
      </c>
      <c r="I267" s="15">
        <v>43</v>
      </c>
      <c r="J267" s="15">
        <v>24</v>
      </c>
      <c r="K267" s="15">
        <v>17</v>
      </c>
      <c r="L267" s="15">
        <v>5</v>
      </c>
      <c r="M267" s="79">
        <v>4.3860000000000001</v>
      </c>
      <c r="N267" s="69">
        <v>5</v>
      </c>
      <c r="O267" s="61">
        <v>3000</v>
      </c>
      <c r="P267" s="62">
        <f>Table224523689101112131415161718192021222423456723456891011121314151617[[#This Row],[PEMBULATAN]]*O267</f>
        <v>15000</v>
      </c>
    </row>
    <row r="268" spans="1:16" ht="28.5" customHeight="1" x14ac:dyDescent="0.2">
      <c r="A268" s="108"/>
      <c r="B268" s="72"/>
      <c r="C268" s="70" t="s">
        <v>1897</v>
      </c>
      <c r="D268" s="75" t="s">
        <v>53</v>
      </c>
      <c r="E268" s="13">
        <v>44434</v>
      </c>
      <c r="F268" s="73" t="s">
        <v>1313</v>
      </c>
      <c r="G268" s="13">
        <v>44440</v>
      </c>
      <c r="H268" s="74" t="s">
        <v>1314</v>
      </c>
      <c r="I268" s="15">
        <v>63</v>
      </c>
      <c r="J268" s="15">
        <v>39</v>
      </c>
      <c r="K268" s="15">
        <v>9</v>
      </c>
      <c r="L268" s="15">
        <v>10</v>
      </c>
      <c r="M268" s="79">
        <v>5.5282499999999999</v>
      </c>
      <c r="N268" s="69">
        <v>10</v>
      </c>
      <c r="O268" s="61">
        <v>3000</v>
      </c>
      <c r="P268" s="62">
        <f>Table224523689101112131415161718192021222423456723456891011121314151617[[#This Row],[PEMBULATAN]]*O268</f>
        <v>30000</v>
      </c>
    </row>
    <row r="269" spans="1:16" ht="22.5" customHeight="1" x14ac:dyDescent="0.2">
      <c r="A269" s="143" t="s">
        <v>33</v>
      </c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5"/>
      <c r="M269" s="76">
        <f>SUBTOTAL(109,Table224523689101112131415161718192021222423456723456891011121314151617[KG VOLUME])</f>
        <v>5577.1440000000021</v>
      </c>
      <c r="N269" s="65">
        <f>SUM(N3:N268)</f>
        <v>5765</v>
      </c>
      <c r="O269" s="146">
        <f>SUM(P3:P268)</f>
        <v>17295000</v>
      </c>
      <c r="P269" s="147"/>
    </row>
    <row r="270" spans="1:16" ht="22.5" customHeight="1" x14ac:dyDescent="0.2">
      <c r="A270" s="80"/>
      <c r="B270" s="53" t="s">
        <v>45</v>
      </c>
      <c r="C270" s="52"/>
      <c r="D270" s="54" t="s">
        <v>46</v>
      </c>
      <c r="E270" s="80"/>
      <c r="F270" s="80"/>
      <c r="G270" s="80"/>
      <c r="H270" s="80"/>
      <c r="I270" s="80"/>
      <c r="J270" s="80"/>
      <c r="K270" s="80"/>
      <c r="L270" s="80"/>
      <c r="M270" s="81"/>
      <c r="N270" s="83" t="s">
        <v>52</v>
      </c>
      <c r="O270" s="82"/>
      <c r="P270" s="82">
        <f>O269*10%</f>
        <v>1729500</v>
      </c>
    </row>
    <row r="271" spans="1:16" ht="22.5" customHeight="1" thickBot="1" x14ac:dyDescent="0.25">
      <c r="A271" s="80"/>
      <c r="B271" s="53"/>
      <c r="C271" s="52"/>
      <c r="D271" s="54"/>
      <c r="E271" s="80"/>
      <c r="F271" s="80"/>
      <c r="G271" s="80"/>
      <c r="H271" s="80"/>
      <c r="I271" s="80"/>
      <c r="J271" s="80"/>
      <c r="K271" s="80"/>
      <c r="L271" s="80"/>
      <c r="M271" s="81"/>
      <c r="N271" s="103" t="s">
        <v>56</v>
      </c>
      <c r="O271" s="102"/>
      <c r="P271" s="102">
        <f>O269-P270</f>
        <v>15565500</v>
      </c>
    </row>
    <row r="272" spans="1:16" x14ac:dyDescent="0.2">
      <c r="A272" s="11"/>
      <c r="H272" s="60"/>
      <c r="N272" s="59" t="s">
        <v>34</v>
      </c>
      <c r="P272" s="66">
        <f>P271*1%</f>
        <v>155655</v>
      </c>
    </row>
    <row r="273" spans="1:16" ht="15.75" thickBot="1" x14ac:dyDescent="0.25">
      <c r="A273" s="11"/>
      <c r="H273" s="60"/>
      <c r="N273" s="59" t="s">
        <v>55</v>
      </c>
      <c r="P273" s="68">
        <f>P271*2%</f>
        <v>311310</v>
      </c>
    </row>
    <row r="274" spans="1:16" x14ac:dyDescent="0.2">
      <c r="A274" s="11"/>
      <c r="H274" s="60"/>
      <c r="N274" s="63" t="s">
        <v>35</v>
      </c>
      <c r="O274" s="64"/>
      <c r="P274" s="67">
        <f>P271+P272-P273</f>
        <v>15409845</v>
      </c>
    </row>
    <row r="275" spans="1:16" x14ac:dyDescent="0.2">
      <c r="B275" s="53"/>
      <c r="C275" s="52"/>
      <c r="D275" s="54"/>
    </row>
    <row r="277" spans="1:16" x14ac:dyDescent="0.2">
      <c r="A277" s="11"/>
      <c r="H277" s="60"/>
      <c r="P277" s="68"/>
    </row>
    <row r="278" spans="1:16" x14ac:dyDescent="0.2">
      <c r="A278" s="11"/>
      <c r="H278" s="60"/>
      <c r="O278" s="55"/>
      <c r="P278" s="68"/>
    </row>
    <row r="279" spans="1:16" s="3" customFormat="1" x14ac:dyDescent="0.25">
      <c r="A279" s="11"/>
      <c r="B279" s="2"/>
      <c r="C279" s="2"/>
      <c r="E279" s="12"/>
      <c r="H279" s="60"/>
      <c r="N279" s="14"/>
      <c r="O279" s="14"/>
      <c r="P279" s="14"/>
    </row>
    <row r="280" spans="1:16" s="3" customFormat="1" x14ac:dyDescent="0.25">
      <c r="A280" s="11"/>
      <c r="B280" s="2"/>
      <c r="C280" s="2"/>
      <c r="E280" s="12"/>
      <c r="H280" s="60"/>
      <c r="N280" s="14"/>
      <c r="O280" s="14"/>
      <c r="P280" s="14"/>
    </row>
    <row r="281" spans="1:16" s="3" customFormat="1" x14ac:dyDescent="0.25">
      <c r="A281" s="11"/>
      <c r="B281" s="2"/>
      <c r="C281" s="2"/>
      <c r="E281" s="12"/>
      <c r="H281" s="60"/>
      <c r="N281" s="14"/>
      <c r="O281" s="14"/>
      <c r="P281" s="14"/>
    </row>
    <row r="282" spans="1:16" s="3" customFormat="1" x14ac:dyDescent="0.25">
      <c r="A282" s="11"/>
      <c r="B282" s="2"/>
      <c r="C282" s="2"/>
      <c r="E282" s="12"/>
      <c r="H282" s="60"/>
      <c r="N282" s="14"/>
      <c r="O282" s="14"/>
      <c r="P282" s="14"/>
    </row>
    <row r="283" spans="1:16" s="3" customFormat="1" x14ac:dyDescent="0.25">
      <c r="A283" s="11"/>
      <c r="B283" s="2"/>
      <c r="C283" s="2"/>
      <c r="E283" s="12"/>
      <c r="H283" s="60"/>
      <c r="N283" s="14"/>
      <c r="O283" s="14"/>
      <c r="P283" s="14"/>
    </row>
    <row r="284" spans="1:16" s="3" customFormat="1" x14ac:dyDescent="0.25">
      <c r="A284" s="11"/>
      <c r="B284" s="2"/>
      <c r="C284" s="2"/>
      <c r="E284" s="12"/>
      <c r="H284" s="60"/>
      <c r="N284" s="14"/>
      <c r="O284" s="14"/>
      <c r="P284" s="14"/>
    </row>
    <row r="285" spans="1:16" s="3" customFormat="1" x14ac:dyDescent="0.25">
      <c r="A285" s="11"/>
      <c r="B285" s="2"/>
      <c r="C285" s="2"/>
      <c r="E285" s="12"/>
      <c r="H285" s="60"/>
      <c r="N285" s="14"/>
      <c r="O285" s="14"/>
      <c r="P285" s="14"/>
    </row>
    <row r="286" spans="1:16" s="3" customFormat="1" x14ac:dyDescent="0.25">
      <c r="A286" s="11"/>
      <c r="B286" s="2"/>
      <c r="C286" s="2"/>
      <c r="E286" s="12"/>
      <c r="H286" s="60"/>
      <c r="N286" s="14"/>
      <c r="O286" s="14"/>
      <c r="P286" s="14"/>
    </row>
    <row r="287" spans="1:16" s="3" customFormat="1" x14ac:dyDescent="0.25">
      <c r="A287" s="11"/>
      <c r="B287" s="2"/>
      <c r="C287" s="2"/>
      <c r="E287" s="12"/>
      <c r="H287" s="60"/>
      <c r="N287" s="14"/>
      <c r="O287" s="14"/>
      <c r="P287" s="14"/>
    </row>
    <row r="288" spans="1:16" s="3" customFormat="1" x14ac:dyDescent="0.25">
      <c r="A288" s="11"/>
      <c r="B288" s="2"/>
      <c r="C288" s="2"/>
      <c r="E288" s="12"/>
      <c r="H288" s="60"/>
      <c r="N288" s="14"/>
      <c r="O288" s="14"/>
      <c r="P288" s="14"/>
    </row>
    <row r="289" spans="1:16" s="3" customFormat="1" x14ac:dyDescent="0.25">
      <c r="A289" s="11"/>
      <c r="B289" s="2"/>
      <c r="C289" s="2"/>
      <c r="E289" s="12"/>
      <c r="H289" s="60"/>
      <c r="N289" s="14"/>
      <c r="O289" s="14"/>
      <c r="P289" s="14"/>
    </row>
    <row r="290" spans="1:16" s="3" customFormat="1" x14ac:dyDescent="0.25">
      <c r="A290" s="11"/>
      <c r="B290" s="2"/>
      <c r="C290" s="2"/>
      <c r="E290" s="12"/>
      <c r="H290" s="60"/>
      <c r="N290" s="14"/>
      <c r="O290" s="14"/>
      <c r="P290" s="14"/>
    </row>
  </sheetData>
  <mergeCells count="3">
    <mergeCell ref="A3:A4"/>
    <mergeCell ref="A269:L269"/>
    <mergeCell ref="O269:P269"/>
  </mergeCells>
  <conditionalFormatting sqref="B3">
    <cfRule type="duplicateValues" dxfId="41" priority="1"/>
  </conditionalFormatting>
  <conditionalFormatting sqref="B4:B268">
    <cfRule type="duplicateValues" dxfId="40" priority="6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M14" sqref="M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07" t="s">
        <v>4239</v>
      </c>
      <c r="B3" s="71" t="s">
        <v>1898</v>
      </c>
      <c r="C3" s="9" t="s">
        <v>1899</v>
      </c>
      <c r="D3" s="73" t="s">
        <v>53</v>
      </c>
      <c r="E3" s="13">
        <v>44434</v>
      </c>
      <c r="F3" s="73" t="s">
        <v>1313</v>
      </c>
      <c r="G3" s="13">
        <v>44440</v>
      </c>
      <c r="H3" s="10" t="s">
        <v>1314</v>
      </c>
      <c r="I3" s="1">
        <v>89</v>
      </c>
      <c r="J3" s="1">
        <v>54</v>
      </c>
      <c r="K3" s="1">
        <v>22</v>
      </c>
      <c r="L3" s="1">
        <v>14</v>
      </c>
      <c r="M3" s="78">
        <v>26.433</v>
      </c>
      <c r="N3" s="8">
        <v>26</v>
      </c>
      <c r="O3" s="61">
        <v>3000</v>
      </c>
      <c r="P3" s="62">
        <f>Table22452368910111213141516171819202122242345672345689101112131415161718[[#This Row],[PEMBULATAN]]*O3</f>
        <v>78000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6">
        <f>SUBTOTAL(109,Table22452368910111213141516171819202122242345672345689101112131415161718[KG VOLUME])</f>
        <v>26.433</v>
      </c>
      <c r="N4" s="65">
        <f>SUM(N3:N3)</f>
        <v>26</v>
      </c>
      <c r="O4" s="146">
        <f>SUM(P3:P3)</f>
        <v>78000</v>
      </c>
      <c r="P4" s="147"/>
    </row>
    <row r="5" spans="1:16" ht="22.5" customHeight="1" x14ac:dyDescent="0.2">
      <c r="A5" s="80"/>
      <c r="B5" s="53" t="s">
        <v>45</v>
      </c>
      <c r="C5" s="52"/>
      <c r="D5" s="54" t="s">
        <v>46</v>
      </c>
      <c r="E5" s="80"/>
      <c r="F5" s="80"/>
      <c r="G5" s="80"/>
      <c r="H5" s="80"/>
      <c r="I5" s="80"/>
      <c r="J5" s="80"/>
      <c r="K5" s="80"/>
      <c r="L5" s="80"/>
      <c r="M5" s="81"/>
      <c r="N5" s="83" t="s">
        <v>52</v>
      </c>
      <c r="O5" s="82"/>
      <c r="P5" s="82">
        <f>O4*10%</f>
        <v>7800</v>
      </c>
    </row>
    <row r="6" spans="1:16" ht="22.5" customHeight="1" thickBot="1" x14ac:dyDescent="0.25">
      <c r="A6" s="80"/>
      <c r="B6" s="53"/>
      <c r="C6" s="52"/>
      <c r="D6" s="54"/>
      <c r="E6" s="80"/>
      <c r="F6" s="80"/>
      <c r="G6" s="80"/>
      <c r="H6" s="80"/>
      <c r="I6" s="80"/>
      <c r="J6" s="80"/>
      <c r="K6" s="80"/>
      <c r="L6" s="80"/>
      <c r="M6" s="81"/>
      <c r="N6" s="103" t="s">
        <v>56</v>
      </c>
      <c r="O6" s="102"/>
      <c r="P6" s="102">
        <f>O4-P5</f>
        <v>70200</v>
      </c>
    </row>
    <row r="7" spans="1:16" x14ac:dyDescent="0.2">
      <c r="A7" s="11"/>
      <c r="H7" s="60"/>
      <c r="N7" s="59" t="s">
        <v>34</v>
      </c>
      <c r="P7" s="66">
        <f>P6*1%</f>
        <v>702</v>
      </c>
    </row>
    <row r="8" spans="1:16" ht="15.75" thickBot="1" x14ac:dyDescent="0.25">
      <c r="A8" s="11"/>
      <c r="H8" s="60"/>
      <c r="N8" s="59" t="s">
        <v>55</v>
      </c>
      <c r="P8" s="68">
        <f>P6*2%</f>
        <v>1404</v>
      </c>
    </row>
    <row r="9" spans="1:16" x14ac:dyDescent="0.2">
      <c r="A9" s="11"/>
      <c r="H9" s="60"/>
      <c r="N9" s="63" t="s">
        <v>35</v>
      </c>
      <c r="O9" s="64"/>
      <c r="P9" s="67">
        <f>P6+P7-P8</f>
        <v>69498</v>
      </c>
    </row>
    <row r="10" spans="1:16" x14ac:dyDescent="0.2">
      <c r="B10" s="53"/>
      <c r="C10" s="52"/>
      <c r="D10" s="54"/>
    </row>
    <row r="12" spans="1:16" x14ac:dyDescent="0.2">
      <c r="A12" s="11"/>
      <c r="H12" s="60"/>
      <c r="P12" s="68"/>
    </row>
    <row r="13" spans="1:16" x14ac:dyDescent="0.2">
      <c r="A13" s="11"/>
      <c r="H13" s="60"/>
      <c r="O13" s="55"/>
      <c r="P13" s="68"/>
    </row>
    <row r="14" spans="1:16" s="3" customFormat="1" x14ac:dyDescent="0.25">
      <c r="A14" s="11"/>
      <c r="B14" s="2"/>
      <c r="C14" s="2"/>
      <c r="E14" s="12"/>
      <c r="H14" s="60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0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0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0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</sheetData>
  <mergeCells count="2">
    <mergeCell ref="A4:L4"/>
    <mergeCell ref="O4:P4"/>
  </mergeCells>
  <conditionalFormatting sqref="B3">
    <cfRule type="duplicateValues" dxfId="39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N10" sqref="N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41" t="s">
        <v>4240</v>
      </c>
      <c r="B3" s="71" t="s">
        <v>1900</v>
      </c>
      <c r="C3" s="9" t="s">
        <v>1901</v>
      </c>
      <c r="D3" s="73" t="s">
        <v>53</v>
      </c>
      <c r="E3" s="13">
        <v>44434</v>
      </c>
      <c r="F3" s="73" t="s">
        <v>1313</v>
      </c>
      <c r="G3" s="13">
        <v>44440</v>
      </c>
      <c r="H3" s="10" t="s">
        <v>1314</v>
      </c>
      <c r="I3" s="1">
        <v>84</v>
      </c>
      <c r="J3" s="1">
        <v>60</v>
      </c>
      <c r="K3" s="1">
        <v>12</v>
      </c>
      <c r="L3" s="1">
        <v>10</v>
      </c>
      <c r="M3" s="78">
        <v>15.12</v>
      </c>
      <c r="N3" s="8">
        <v>15</v>
      </c>
      <c r="O3" s="61">
        <v>3000</v>
      </c>
      <c r="P3" s="62">
        <f>Table2245236891011121314151617181920212224234567234568910111213141516171819[[#This Row],[PEMBULATAN]]*O3</f>
        <v>45000</v>
      </c>
    </row>
    <row r="4" spans="1:16" ht="36" customHeight="1" x14ac:dyDescent="0.2">
      <c r="A4" s="142"/>
      <c r="B4" s="100"/>
      <c r="C4" s="9" t="s">
        <v>1902</v>
      </c>
      <c r="D4" s="73" t="s">
        <v>53</v>
      </c>
      <c r="E4" s="13">
        <v>44434</v>
      </c>
      <c r="F4" s="73" t="s">
        <v>1313</v>
      </c>
      <c r="G4" s="13">
        <v>44440</v>
      </c>
      <c r="H4" s="10" t="s">
        <v>1314</v>
      </c>
      <c r="I4" s="1">
        <v>47</v>
      </c>
      <c r="J4" s="1">
        <v>32</v>
      </c>
      <c r="K4" s="1">
        <v>13</v>
      </c>
      <c r="L4" s="1">
        <v>3</v>
      </c>
      <c r="M4" s="78">
        <v>4.8879999999999999</v>
      </c>
      <c r="N4" s="8">
        <v>5</v>
      </c>
      <c r="O4" s="61">
        <v>3000</v>
      </c>
      <c r="P4" s="62">
        <f>Table2245236891011121314151617181920212224234567234568910111213141516171819[[#This Row],[PEMBULATAN]]*O4</f>
        <v>15000</v>
      </c>
    </row>
    <row r="5" spans="1:16" ht="36" customHeight="1" x14ac:dyDescent="0.2">
      <c r="A5" s="108"/>
      <c r="B5" s="72" t="s">
        <v>1903</v>
      </c>
      <c r="C5" s="84" t="s">
        <v>1904</v>
      </c>
      <c r="D5" s="75" t="s">
        <v>53</v>
      </c>
      <c r="E5" s="13">
        <v>44434</v>
      </c>
      <c r="F5" s="73" t="s">
        <v>1313</v>
      </c>
      <c r="G5" s="13">
        <v>44440</v>
      </c>
      <c r="H5" s="74" t="s">
        <v>1314</v>
      </c>
      <c r="I5" s="15">
        <v>59</v>
      </c>
      <c r="J5" s="15">
        <v>46</v>
      </c>
      <c r="K5" s="15">
        <v>6</v>
      </c>
      <c r="L5" s="15">
        <v>10</v>
      </c>
      <c r="M5" s="79">
        <v>4.0709999999999997</v>
      </c>
      <c r="N5" s="69">
        <v>10</v>
      </c>
      <c r="O5" s="61">
        <v>3000</v>
      </c>
      <c r="P5" s="62">
        <f>Table2245236891011121314151617181920212224234567234568910111213141516171819[[#This Row],[PEMBULATAN]]*O5</f>
        <v>30000</v>
      </c>
    </row>
    <row r="6" spans="1:16" ht="36" customHeight="1" x14ac:dyDescent="0.2">
      <c r="A6" s="108"/>
      <c r="B6" s="72"/>
      <c r="C6" s="89" t="s">
        <v>1905</v>
      </c>
      <c r="D6" s="90" t="s">
        <v>53</v>
      </c>
      <c r="E6" s="91">
        <v>44434</v>
      </c>
      <c r="F6" s="92" t="s">
        <v>1313</v>
      </c>
      <c r="G6" s="91">
        <v>44440</v>
      </c>
      <c r="H6" s="93" t="s">
        <v>1314</v>
      </c>
      <c r="I6" s="94">
        <v>72</v>
      </c>
      <c r="J6" s="94">
        <v>43</v>
      </c>
      <c r="K6" s="94">
        <v>7</v>
      </c>
      <c r="L6" s="94">
        <v>11</v>
      </c>
      <c r="M6" s="95">
        <v>5.4180000000000001</v>
      </c>
      <c r="N6" s="96">
        <v>11</v>
      </c>
      <c r="O6" s="61">
        <v>3000</v>
      </c>
      <c r="P6" s="62">
        <f>Table2245236891011121314151617181920212224234567234568910111213141516171819[[#This Row],[PEMBULATAN]]*O6</f>
        <v>33000</v>
      </c>
    </row>
    <row r="7" spans="1:16" ht="22.5" customHeight="1" x14ac:dyDescent="0.2">
      <c r="A7" s="143" t="s">
        <v>33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5"/>
      <c r="M7" s="76">
        <f>SUBTOTAL(109,Table2245236891011121314151617181920212224234567234568910111213141516171819[KG VOLUME])</f>
        <v>29.497</v>
      </c>
      <c r="N7" s="65">
        <f>SUM(N3:N6)</f>
        <v>41</v>
      </c>
      <c r="O7" s="146">
        <f>SUM(P3:P6)</f>
        <v>123000</v>
      </c>
      <c r="P7" s="147"/>
    </row>
    <row r="8" spans="1:16" ht="22.5" customHeight="1" x14ac:dyDescent="0.2">
      <c r="A8" s="80"/>
      <c r="B8" s="53" t="s">
        <v>45</v>
      </c>
      <c r="C8" s="52"/>
      <c r="D8" s="54" t="s">
        <v>46</v>
      </c>
      <c r="E8" s="80"/>
      <c r="F8" s="80"/>
      <c r="G8" s="80"/>
      <c r="H8" s="80"/>
      <c r="I8" s="80"/>
      <c r="J8" s="80"/>
      <c r="K8" s="80"/>
      <c r="L8" s="80"/>
      <c r="M8" s="81"/>
      <c r="N8" s="83" t="s">
        <v>52</v>
      </c>
      <c r="O8" s="82"/>
      <c r="P8" s="82">
        <f>O7*10%</f>
        <v>12300</v>
      </c>
    </row>
    <row r="9" spans="1:16" ht="22.5" customHeight="1" thickBot="1" x14ac:dyDescent="0.25">
      <c r="A9" s="80"/>
      <c r="B9" s="53"/>
      <c r="C9" s="52"/>
      <c r="D9" s="54"/>
      <c r="E9" s="80"/>
      <c r="F9" s="80"/>
      <c r="G9" s="80"/>
      <c r="H9" s="80"/>
      <c r="I9" s="80"/>
      <c r="J9" s="80"/>
      <c r="K9" s="80"/>
      <c r="L9" s="80"/>
      <c r="M9" s="81"/>
      <c r="N9" s="103" t="s">
        <v>56</v>
      </c>
      <c r="O9" s="102"/>
      <c r="P9" s="102">
        <f>O7-P8</f>
        <v>110700</v>
      </c>
    </row>
    <row r="10" spans="1:16" x14ac:dyDescent="0.2">
      <c r="A10" s="11"/>
      <c r="H10" s="60"/>
      <c r="N10" s="59" t="s">
        <v>34</v>
      </c>
      <c r="P10" s="66">
        <f>P9*1%</f>
        <v>1107</v>
      </c>
    </row>
    <row r="11" spans="1:16" ht="15.75" thickBot="1" x14ac:dyDescent="0.25">
      <c r="A11" s="11"/>
      <c r="H11" s="60"/>
      <c r="N11" s="59" t="s">
        <v>55</v>
      </c>
      <c r="P11" s="68">
        <f>P9*2%</f>
        <v>2214</v>
      </c>
    </row>
    <row r="12" spans="1:16" x14ac:dyDescent="0.2">
      <c r="A12" s="11"/>
      <c r="H12" s="60"/>
      <c r="N12" s="63" t="s">
        <v>35</v>
      </c>
      <c r="O12" s="64"/>
      <c r="P12" s="67">
        <f>P9+P10-P11</f>
        <v>109593</v>
      </c>
    </row>
    <row r="13" spans="1:16" x14ac:dyDescent="0.2">
      <c r="B13" s="53"/>
      <c r="C13" s="52"/>
      <c r="D13" s="54"/>
    </row>
    <row r="15" spans="1:16" x14ac:dyDescent="0.2">
      <c r="A15" s="11"/>
      <c r="H15" s="60"/>
      <c r="P15" s="68"/>
    </row>
    <row r="16" spans="1:16" x14ac:dyDescent="0.2">
      <c r="A16" s="11"/>
      <c r="H16" s="60"/>
      <c r="O16" s="55"/>
      <c r="P16" s="68"/>
    </row>
    <row r="17" spans="1:16" s="3" customFormat="1" x14ac:dyDescent="0.25">
      <c r="A17" s="11"/>
      <c r="B17" s="2"/>
      <c r="C17" s="2"/>
      <c r="E17" s="12"/>
      <c r="H17" s="60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0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0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0"/>
      <c r="N28" s="14"/>
      <c r="O28" s="14"/>
      <c r="P28" s="14"/>
    </row>
  </sheetData>
  <mergeCells count="3">
    <mergeCell ref="A3:A4"/>
    <mergeCell ref="A7:L7"/>
    <mergeCell ref="O7:P7"/>
  </mergeCells>
  <conditionalFormatting sqref="B3">
    <cfRule type="duplicateValues" dxfId="38" priority="1"/>
  </conditionalFormatting>
  <conditionalFormatting sqref="B4:B6">
    <cfRule type="duplicateValues" dxfId="37" priority="7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4"/>
  <sheetViews>
    <sheetView zoomScale="110" zoomScaleNormal="110" workbookViewId="0">
      <pane xSplit="3" ySplit="2" topLeftCell="D217" activePane="bottomRight" state="frozen"/>
      <selection activeCell="F3" sqref="F3"/>
      <selection pane="topRight" activeCell="F3" sqref="F3"/>
      <selection pane="bottomLeft" activeCell="F3" sqref="F3"/>
      <selection pane="bottomRight" activeCell="L244" sqref="L24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7" customHeight="1" x14ac:dyDescent="0.2">
      <c r="A3" s="141" t="s">
        <v>4241</v>
      </c>
      <c r="B3" s="71" t="s">
        <v>1906</v>
      </c>
      <c r="C3" s="9" t="s">
        <v>1907</v>
      </c>
      <c r="D3" s="73" t="s">
        <v>53</v>
      </c>
      <c r="E3" s="13">
        <v>44435</v>
      </c>
      <c r="F3" s="73" t="s">
        <v>58</v>
      </c>
      <c r="G3" s="13">
        <v>44409</v>
      </c>
      <c r="H3" s="10" t="s">
        <v>1314</v>
      </c>
      <c r="I3" s="1">
        <v>40</v>
      </c>
      <c r="J3" s="1">
        <v>30</v>
      </c>
      <c r="K3" s="1">
        <v>30</v>
      </c>
      <c r="L3" s="1">
        <v>4</v>
      </c>
      <c r="M3" s="78">
        <v>9</v>
      </c>
      <c r="N3" s="8">
        <v>9</v>
      </c>
      <c r="O3" s="61">
        <v>3000</v>
      </c>
      <c r="P3" s="62">
        <f>Table224523689101112131415161718192021222423456723456891011121314151617181920[[#This Row],[PEMBULATAN]]*O3</f>
        <v>27000</v>
      </c>
    </row>
    <row r="4" spans="1:16" ht="27" customHeight="1" x14ac:dyDescent="0.2">
      <c r="A4" s="142"/>
      <c r="B4" s="72"/>
      <c r="C4" s="9" t="s">
        <v>1908</v>
      </c>
      <c r="D4" s="73" t="s">
        <v>53</v>
      </c>
      <c r="E4" s="13">
        <v>44435</v>
      </c>
      <c r="F4" s="73" t="s">
        <v>58</v>
      </c>
      <c r="G4" s="13">
        <v>44409</v>
      </c>
      <c r="H4" s="10" t="s">
        <v>1314</v>
      </c>
      <c r="I4" s="1">
        <v>46</v>
      </c>
      <c r="J4" s="1">
        <v>35</v>
      </c>
      <c r="K4" s="1">
        <v>25</v>
      </c>
      <c r="L4" s="1">
        <v>22</v>
      </c>
      <c r="M4" s="78">
        <v>10.0625</v>
      </c>
      <c r="N4" s="8">
        <v>22</v>
      </c>
      <c r="O4" s="61">
        <v>3000</v>
      </c>
      <c r="P4" s="62">
        <f>Table224523689101112131415161718192021222423456723456891011121314151617181920[[#This Row],[PEMBULATAN]]*O4</f>
        <v>66000</v>
      </c>
    </row>
    <row r="5" spans="1:16" ht="27" customHeight="1" x14ac:dyDescent="0.2">
      <c r="A5" s="108"/>
      <c r="B5" s="72"/>
      <c r="C5" s="84" t="s">
        <v>1909</v>
      </c>
      <c r="D5" s="75" t="s">
        <v>53</v>
      </c>
      <c r="E5" s="13">
        <v>44435</v>
      </c>
      <c r="F5" s="73" t="s">
        <v>58</v>
      </c>
      <c r="G5" s="13">
        <v>44409</v>
      </c>
      <c r="H5" s="74" t="s">
        <v>1314</v>
      </c>
      <c r="I5" s="15">
        <v>95</v>
      </c>
      <c r="J5" s="15">
        <v>38</v>
      </c>
      <c r="K5" s="15">
        <v>30</v>
      </c>
      <c r="L5" s="15">
        <v>10</v>
      </c>
      <c r="M5" s="79">
        <v>27.074999999999999</v>
      </c>
      <c r="N5" s="69">
        <v>27</v>
      </c>
      <c r="O5" s="61">
        <v>3000</v>
      </c>
      <c r="P5" s="62">
        <f>Table224523689101112131415161718192021222423456723456891011121314151617181920[[#This Row],[PEMBULATAN]]*O5</f>
        <v>81000</v>
      </c>
    </row>
    <row r="6" spans="1:16" ht="27" customHeight="1" x14ac:dyDescent="0.2">
      <c r="A6" s="108"/>
      <c r="B6" s="72"/>
      <c r="C6" s="84" t="s">
        <v>1910</v>
      </c>
      <c r="D6" s="75" t="s">
        <v>53</v>
      </c>
      <c r="E6" s="13">
        <v>44435</v>
      </c>
      <c r="F6" s="73" t="s">
        <v>58</v>
      </c>
      <c r="G6" s="13">
        <v>44409</v>
      </c>
      <c r="H6" s="74" t="s">
        <v>1314</v>
      </c>
      <c r="I6" s="15">
        <v>34</v>
      </c>
      <c r="J6" s="15">
        <v>34</v>
      </c>
      <c r="K6" s="15">
        <v>72</v>
      </c>
      <c r="L6" s="15">
        <v>2</v>
      </c>
      <c r="M6" s="79">
        <v>20.808</v>
      </c>
      <c r="N6" s="69">
        <v>21</v>
      </c>
      <c r="O6" s="61">
        <v>3000</v>
      </c>
      <c r="P6" s="62">
        <f>Table224523689101112131415161718192021222423456723456891011121314151617181920[[#This Row],[PEMBULATAN]]*O6</f>
        <v>63000</v>
      </c>
    </row>
    <row r="7" spans="1:16" ht="27" customHeight="1" x14ac:dyDescent="0.2">
      <c r="A7" s="108"/>
      <c r="B7" s="72"/>
      <c r="C7" s="84" t="s">
        <v>1911</v>
      </c>
      <c r="D7" s="75" t="s">
        <v>53</v>
      </c>
      <c r="E7" s="13">
        <v>44435</v>
      </c>
      <c r="F7" s="73" t="s">
        <v>58</v>
      </c>
      <c r="G7" s="13">
        <v>44409</v>
      </c>
      <c r="H7" s="74" t="s">
        <v>1314</v>
      </c>
      <c r="I7" s="15">
        <v>130</v>
      </c>
      <c r="J7" s="15">
        <v>17</v>
      </c>
      <c r="K7" s="15">
        <v>20</v>
      </c>
      <c r="L7" s="15">
        <v>10</v>
      </c>
      <c r="M7" s="79">
        <v>11.05</v>
      </c>
      <c r="N7" s="69">
        <v>11</v>
      </c>
      <c r="O7" s="61">
        <v>3000</v>
      </c>
      <c r="P7" s="62">
        <f>Table224523689101112131415161718192021222423456723456891011121314151617181920[[#This Row],[PEMBULATAN]]*O7</f>
        <v>33000</v>
      </c>
    </row>
    <row r="8" spans="1:16" ht="27" customHeight="1" x14ac:dyDescent="0.2">
      <c r="A8" s="108"/>
      <c r="B8" s="72"/>
      <c r="C8" s="84" t="s">
        <v>1912</v>
      </c>
      <c r="D8" s="75" t="s">
        <v>53</v>
      </c>
      <c r="E8" s="13">
        <v>44435</v>
      </c>
      <c r="F8" s="73" t="s">
        <v>58</v>
      </c>
      <c r="G8" s="13">
        <v>44409</v>
      </c>
      <c r="H8" s="74" t="s">
        <v>1314</v>
      </c>
      <c r="I8" s="15">
        <v>64</v>
      </c>
      <c r="J8" s="15">
        <v>43</v>
      </c>
      <c r="K8" s="15">
        <v>10</v>
      </c>
      <c r="L8" s="15">
        <v>18</v>
      </c>
      <c r="M8" s="79">
        <v>6.88</v>
      </c>
      <c r="N8" s="69">
        <v>18</v>
      </c>
      <c r="O8" s="61">
        <v>3000</v>
      </c>
      <c r="P8" s="62">
        <f>Table224523689101112131415161718192021222423456723456891011121314151617181920[[#This Row],[PEMBULATAN]]*O8</f>
        <v>54000</v>
      </c>
    </row>
    <row r="9" spans="1:16" ht="27" customHeight="1" x14ac:dyDescent="0.2">
      <c r="A9" s="108"/>
      <c r="B9" s="72"/>
      <c r="C9" s="84" t="s">
        <v>1913</v>
      </c>
      <c r="D9" s="75" t="s">
        <v>53</v>
      </c>
      <c r="E9" s="13">
        <v>44435</v>
      </c>
      <c r="F9" s="73" t="s">
        <v>58</v>
      </c>
      <c r="G9" s="13">
        <v>44409</v>
      </c>
      <c r="H9" s="74" t="s">
        <v>1314</v>
      </c>
      <c r="I9" s="15">
        <v>60</v>
      </c>
      <c r="J9" s="15">
        <v>43</v>
      </c>
      <c r="K9" s="15">
        <v>13</v>
      </c>
      <c r="L9" s="15">
        <v>26</v>
      </c>
      <c r="M9" s="79">
        <v>8.3849999999999998</v>
      </c>
      <c r="N9" s="69">
        <v>26</v>
      </c>
      <c r="O9" s="61">
        <v>3000</v>
      </c>
      <c r="P9" s="62">
        <f>Table224523689101112131415161718192021222423456723456891011121314151617181920[[#This Row],[PEMBULATAN]]*O9</f>
        <v>78000</v>
      </c>
    </row>
    <row r="10" spans="1:16" ht="27" customHeight="1" x14ac:dyDescent="0.2">
      <c r="A10" s="108"/>
      <c r="B10" s="72"/>
      <c r="C10" s="84" t="s">
        <v>1914</v>
      </c>
      <c r="D10" s="75" t="s">
        <v>53</v>
      </c>
      <c r="E10" s="13">
        <v>44435</v>
      </c>
      <c r="F10" s="73" t="s">
        <v>58</v>
      </c>
      <c r="G10" s="13">
        <v>44409</v>
      </c>
      <c r="H10" s="74" t="s">
        <v>1314</v>
      </c>
      <c r="I10" s="15">
        <v>40</v>
      </c>
      <c r="J10" s="15">
        <v>27</v>
      </c>
      <c r="K10" s="15">
        <v>30</v>
      </c>
      <c r="L10" s="15">
        <v>2</v>
      </c>
      <c r="M10" s="79">
        <v>8.1</v>
      </c>
      <c r="N10" s="69">
        <v>8</v>
      </c>
      <c r="O10" s="61">
        <v>3000</v>
      </c>
      <c r="P10" s="62">
        <f>Table224523689101112131415161718192021222423456723456891011121314151617181920[[#This Row],[PEMBULATAN]]*O10</f>
        <v>24000</v>
      </c>
    </row>
    <row r="11" spans="1:16" ht="27" customHeight="1" x14ac:dyDescent="0.2">
      <c r="A11" s="108"/>
      <c r="B11" s="72"/>
      <c r="C11" s="84" t="s">
        <v>1915</v>
      </c>
      <c r="D11" s="75" t="s">
        <v>53</v>
      </c>
      <c r="E11" s="13">
        <v>44435</v>
      </c>
      <c r="F11" s="73" t="s">
        <v>58</v>
      </c>
      <c r="G11" s="13">
        <v>44409</v>
      </c>
      <c r="H11" s="74" t="s">
        <v>1314</v>
      </c>
      <c r="I11" s="15">
        <v>40</v>
      </c>
      <c r="J11" s="15">
        <v>27</v>
      </c>
      <c r="K11" s="15">
        <v>6</v>
      </c>
      <c r="L11" s="15">
        <v>31</v>
      </c>
      <c r="M11" s="79">
        <v>1.62</v>
      </c>
      <c r="N11" s="69">
        <v>31</v>
      </c>
      <c r="O11" s="61">
        <v>3000</v>
      </c>
      <c r="P11" s="62">
        <f>Table224523689101112131415161718192021222423456723456891011121314151617181920[[#This Row],[PEMBULATAN]]*O11</f>
        <v>93000</v>
      </c>
    </row>
    <row r="12" spans="1:16" ht="27" customHeight="1" x14ac:dyDescent="0.2">
      <c r="A12" s="108"/>
      <c r="B12" s="72"/>
      <c r="C12" s="84" t="s">
        <v>1916</v>
      </c>
      <c r="D12" s="75" t="s">
        <v>53</v>
      </c>
      <c r="E12" s="13">
        <v>44435</v>
      </c>
      <c r="F12" s="73" t="s">
        <v>58</v>
      </c>
      <c r="G12" s="13">
        <v>44409</v>
      </c>
      <c r="H12" s="74" t="s">
        <v>1314</v>
      </c>
      <c r="I12" s="15">
        <v>104</v>
      </c>
      <c r="J12" s="15">
        <v>88</v>
      </c>
      <c r="K12" s="15">
        <v>3</v>
      </c>
      <c r="L12" s="15">
        <v>13</v>
      </c>
      <c r="M12" s="79">
        <v>6.8639999999999999</v>
      </c>
      <c r="N12" s="69">
        <v>13</v>
      </c>
      <c r="O12" s="61">
        <v>3000</v>
      </c>
      <c r="P12" s="62">
        <f>Table224523689101112131415161718192021222423456723456891011121314151617181920[[#This Row],[PEMBULATAN]]*O12</f>
        <v>39000</v>
      </c>
    </row>
    <row r="13" spans="1:16" ht="27" customHeight="1" x14ac:dyDescent="0.2">
      <c r="A13" s="108"/>
      <c r="B13" s="72"/>
      <c r="C13" s="84" t="s">
        <v>1917</v>
      </c>
      <c r="D13" s="75" t="s">
        <v>53</v>
      </c>
      <c r="E13" s="13">
        <v>44435</v>
      </c>
      <c r="F13" s="73" t="s">
        <v>58</v>
      </c>
      <c r="G13" s="13">
        <v>44409</v>
      </c>
      <c r="H13" s="74" t="s">
        <v>1314</v>
      </c>
      <c r="I13" s="15">
        <v>103</v>
      </c>
      <c r="J13" s="15">
        <v>5</v>
      </c>
      <c r="K13" s="15">
        <v>5</v>
      </c>
      <c r="L13" s="15">
        <v>9</v>
      </c>
      <c r="M13" s="79">
        <v>0.64375000000000004</v>
      </c>
      <c r="N13" s="69">
        <v>9</v>
      </c>
      <c r="O13" s="61">
        <v>3000</v>
      </c>
      <c r="P13" s="62">
        <f>Table224523689101112131415161718192021222423456723456891011121314151617181920[[#This Row],[PEMBULATAN]]*O13</f>
        <v>27000</v>
      </c>
    </row>
    <row r="14" spans="1:16" ht="27" customHeight="1" x14ac:dyDescent="0.2">
      <c r="A14" s="108"/>
      <c r="B14" s="72"/>
      <c r="C14" s="84" t="s">
        <v>1918</v>
      </c>
      <c r="D14" s="75" t="s">
        <v>53</v>
      </c>
      <c r="E14" s="13">
        <v>44435</v>
      </c>
      <c r="F14" s="73" t="s">
        <v>58</v>
      </c>
      <c r="G14" s="13">
        <v>44409</v>
      </c>
      <c r="H14" s="74" t="s">
        <v>1314</v>
      </c>
      <c r="I14" s="15">
        <v>93</v>
      </c>
      <c r="J14" s="15">
        <v>5</v>
      </c>
      <c r="K14" s="15">
        <v>5</v>
      </c>
      <c r="L14" s="15">
        <v>15</v>
      </c>
      <c r="M14" s="79">
        <v>0.58125000000000004</v>
      </c>
      <c r="N14" s="69">
        <v>15</v>
      </c>
      <c r="O14" s="61">
        <v>3000</v>
      </c>
      <c r="P14" s="62">
        <f>Table224523689101112131415161718192021222423456723456891011121314151617181920[[#This Row],[PEMBULATAN]]*O14</f>
        <v>45000</v>
      </c>
    </row>
    <row r="15" spans="1:16" ht="27" customHeight="1" x14ac:dyDescent="0.2">
      <c r="A15" s="108"/>
      <c r="B15" s="72"/>
      <c r="C15" s="84" t="s">
        <v>1919</v>
      </c>
      <c r="D15" s="75" t="s">
        <v>53</v>
      </c>
      <c r="E15" s="13">
        <v>44435</v>
      </c>
      <c r="F15" s="73" t="s">
        <v>58</v>
      </c>
      <c r="G15" s="13">
        <v>44409</v>
      </c>
      <c r="H15" s="74" t="s">
        <v>1314</v>
      </c>
      <c r="I15" s="15">
        <v>70</v>
      </c>
      <c r="J15" s="15">
        <v>20</v>
      </c>
      <c r="K15" s="15">
        <v>20</v>
      </c>
      <c r="L15" s="15">
        <v>18</v>
      </c>
      <c r="M15" s="79">
        <v>7</v>
      </c>
      <c r="N15" s="69">
        <v>18</v>
      </c>
      <c r="O15" s="61">
        <v>3000</v>
      </c>
      <c r="P15" s="62">
        <f>Table224523689101112131415161718192021222423456723456891011121314151617181920[[#This Row],[PEMBULATAN]]*O15</f>
        <v>54000</v>
      </c>
    </row>
    <row r="16" spans="1:16" ht="27" customHeight="1" x14ac:dyDescent="0.2">
      <c r="A16" s="108"/>
      <c r="B16" s="72"/>
      <c r="C16" s="84" t="s">
        <v>1920</v>
      </c>
      <c r="D16" s="75" t="s">
        <v>53</v>
      </c>
      <c r="E16" s="13">
        <v>44435</v>
      </c>
      <c r="F16" s="73" t="s">
        <v>58</v>
      </c>
      <c r="G16" s="13">
        <v>44409</v>
      </c>
      <c r="H16" s="74" t="s">
        <v>1314</v>
      </c>
      <c r="I16" s="15">
        <v>40</v>
      </c>
      <c r="J16" s="15">
        <v>36</v>
      </c>
      <c r="K16" s="15">
        <v>20</v>
      </c>
      <c r="L16" s="15">
        <v>12</v>
      </c>
      <c r="M16" s="79">
        <v>7.2</v>
      </c>
      <c r="N16" s="69">
        <v>12</v>
      </c>
      <c r="O16" s="61">
        <v>3000</v>
      </c>
      <c r="P16" s="62">
        <f>Table224523689101112131415161718192021222423456723456891011121314151617181920[[#This Row],[PEMBULATAN]]*O16</f>
        <v>36000</v>
      </c>
    </row>
    <row r="17" spans="1:16" ht="27" customHeight="1" x14ac:dyDescent="0.2">
      <c r="A17" s="108"/>
      <c r="B17" s="72"/>
      <c r="C17" s="84" t="s">
        <v>1921</v>
      </c>
      <c r="D17" s="75" t="s">
        <v>53</v>
      </c>
      <c r="E17" s="13">
        <v>44435</v>
      </c>
      <c r="F17" s="73" t="s">
        <v>58</v>
      </c>
      <c r="G17" s="13">
        <v>44409</v>
      </c>
      <c r="H17" s="74" t="s">
        <v>1314</v>
      </c>
      <c r="I17" s="15">
        <v>123</v>
      </c>
      <c r="J17" s="15">
        <v>9</v>
      </c>
      <c r="K17" s="15">
        <v>9</v>
      </c>
      <c r="L17" s="15">
        <v>28</v>
      </c>
      <c r="M17" s="79">
        <v>2.4907499999999998</v>
      </c>
      <c r="N17" s="69">
        <v>28</v>
      </c>
      <c r="O17" s="61">
        <v>3000</v>
      </c>
      <c r="P17" s="62">
        <f>Table224523689101112131415161718192021222423456723456891011121314151617181920[[#This Row],[PEMBULATAN]]*O17</f>
        <v>84000</v>
      </c>
    </row>
    <row r="18" spans="1:16" ht="27" customHeight="1" x14ac:dyDescent="0.2">
      <c r="A18" s="108"/>
      <c r="B18" s="72"/>
      <c r="C18" s="84" t="s">
        <v>1922</v>
      </c>
      <c r="D18" s="75" t="s">
        <v>53</v>
      </c>
      <c r="E18" s="13">
        <v>44435</v>
      </c>
      <c r="F18" s="73" t="s">
        <v>58</v>
      </c>
      <c r="G18" s="13">
        <v>44409</v>
      </c>
      <c r="H18" s="74" t="s">
        <v>1314</v>
      </c>
      <c r="I18" s="15">
        <v>43</v>
      </c>
      <c r="J18" s="15">
        <v>36</v>
      </c>
      <c r="K18" s="15">
        <v>27</v>
      </c>
      <c r="L18" s="15">
        <v>12</v>
      </c>
      <c r="M18" s="79">
        <v>10.449</v>
      </c>
      <c r="N18" s="69">
        <v>12</v>
      </c>
      <c r="O18" s="61">
        <v>3000</v>
      </c>
      <c r="P18" s="62">
        <f>Table224523689101112131415161718192021222423456723456891011121314151617181920[[#This Row],[PEMBULATAN]]*O18</f>
        <v>36000</v>
      </c>
    </row>
    <row r="19" spans="1:16" ht="27" customHeight="1" x14ac:dyDescent="0.2">
      <c r="A19" s="108"/>
      <c r="B19" s="72"/>
      <c r="C19" s="84" t="s">
        <v>1923</v>
      </c>
      <c r="D19" s="75" t="s">
        <v>53</v>
      </c>
      <c r="E19" s="13">
        <v>44435</v>
      </c>
      <c r="F19" s="73" t="s">
        <v>58</v>
      </c>
      <c r="G19" s="13">
        <v>44409</v>
      </c>
      <c r="H19" s="74" t="s">
        <v>1314</v>
      </c>
      <c r="I19" s="15">
        <v>102</v>
      </c>
      <c r="J19" s="15">
        <v>13</v>
      </c>
      <c r="K19" s="15">
        <v>13</v>
      </c>
      <c r="L19" s="15">
        <v>11</v>
      </c>
      <c r="M19" s="79">
        <v>4.3094999999999999</v>
      </c>
      <c r="N19" s="69">
        <v>11</v>
      </c>
      <c r="O19" s="61">
        <v>3000</v>
      </c>
      <c r="P19" s="62">
        <f>Table224523689101112131415161718192021222423456723456891011121314151617181920[[#This Row],[PEMBULATAN]]*O19</f>
        <v>33000</v>
      </c>
    </row>
    <row r="20" spans="1:16" ht="27" customHeight="1" x14ac:dyDescent="0.2">
      <c r="A20" s="108"/>
      <c r="B20" s="72"/>
      <c r="C20" s="84" t="s">
        <v>1924</v>
      </c>
      <c r="D20" s="75" t="s">
        <v>53</v>
      </c>
      <c r="E20" s="13">
        <v>44435</v>
      </c>
      <c r="F20" s="73" t="s">
        <v>58</v>
      </c>
      <c r="G20" s="13">
        <v>44409</v>
      </c>
      <c r="H20" s="74" t="s">
        <v>1314</v>
      </c>
      <c r="I20" s="15">
        <v>63</v>
      </c>
      <c r="J20" s="15">
        <v>34</v>
      </c>
      <c r="K20" s="15">
        <v>25</v>
      </c>
      <c r="L20" s="15">
        <v>10</v>
      </c>
      <c r="M20" s="79">
        <v>13.387499999999999</v>
      </c>
      <c r="N20" s="69">
        <v>13</v>
      </c>
      <c r="O20" s="61">
        <v>3000</v>
      </c>
      <c r="P20" s="62">
        <f>Table224523689101112131415161718192021222423456723456891011121314151617181920[[#This Row],[PEMBULATAN]]*O20</f>
        <v>39000</v>
      </c>
    </row>
    <row r="21" spans="1:16" ht="27" customHeight="1" x14ac:dyDescent="0.2">
      <c r="A21" s="108"/>
      <c r="B21" s="72"/>
      <c r="C21" s="84" t="s">
        <v>1925</v>
      </c>
      <c r="D21" s="75" t="s">
        <v>53</v>
      </c>
      <c r="E21" s="13">
        <v>44435</v>
      </c>
      <c r="F21" s="73" t="s">
        <v>58</v>
      </c>
      <c r="G21" s="13">
        <v>44409</v>
      </c>
      <c r="H21" s="74" t="s">
        <v>1314</v>
      </c>
      <c r="I21" s="15">
        <v>75</v>
      </c>
      <c r="J21" s="15">
        <v>55</v>
      </c>
      <c r="K21" s="15">
        <v>6</v>
      </c>
      <c r="L21" s="15">
        <v>17</v>
      </c>
      <c r="M21" s="79">
        <v>6.1875</v>
      </c>
      <c r="N21" s="69">
        <v>17</v>
      </c>
      <c r="O21" s="61">
        <v>3000</v>
      </c>
      <c r="P21" s="62">
        <f>Table224523689101112131415161718192021222423456723456891011121314151617181920[[#This Row],[PEMBULATAN]]*O21</f>
        <v>51000</v>
      </c>
    </row>
    <row r="22" spans="1:16" ht="27" customHeight="1" x14ac:dyDescent="0.2">
      <c r="A22" s="108"/>
      <c r="B22" s="72"/>
      <c r="C22" s="84" t="s">
        <v>1926</v>
      </c>
      <c r="D22" s="75" t="s">
        <v>53</v>
      </c>
      <c r="E22" s="13">
        <v>44435</v>
      </c>
      <c r="F22" s="73" t="s">
        <v>58</v>
      </c>
      <c r="G22" s="13">
        <v>44409</v>
      </c>
      <c r="H22" s="74" t="s">
        <v>1314</v>
      </c>
      <c r="I22" s="15">
        <v>46</v>
      </c>
      <c r="J22" s="15">
        <v>46</v>
      </c>
      <c r="K22" s="15">
        <v>28</v>
      </c>
      <c r="L22" s="15">
        <v>19</v>
      </c>
      <c r="M22" s="79">
        <v>14.811999999999999</v>
      </c>
      <c r="N22" s="69">
        <v>19</v>
      </c>
      <c r="O22" s="61">
        <v>3000</v>
      </c>
      <c r="P22" s="62">
        <f>Table224523689101112131415161718192021222423456723456891011121314151617181920[[#This Row],[PEMBULATAN]]*O22</f>
        <v>57000</v>
      </c>
    </row>
    <row r="23" spans="1:16" ht="27" customHeight="1" x14ac:dyDescent="0.2">
      <c r="A23" s="108"/>
      <c r="B23" s="72"/>
      <c r="C23" s="84" t="s">
        <v>1927</v>
      </c>
      <c r="D23" s="75" t="s">
        <v>53</v>
      </c>
      <c r="E23" s="13">
        <v>44435</v>
      </c>
      <c r="F23" s="73" t="s">
        <v>58</v>
      </c>
      <c r="G23" s="13">
        <v>44409</v>
      </c>
      <c r="H23" s="74" t="s">
        <v>1314</v>
      </c>
      <c r="I23" s="15">
        <v>55</v>
      </c>
      <c r="J23" s="15">
        <v>49</v>
      </c>
      <c r="K23" s="15">
        <v>23</v>
      </c>
      <c r="L23" s="15">
        <v>19</v>
      </c>
      <c r="M23" s="79">
        <v>15.49625</v>
      </c>
      <c r="N23" s="69">
        <v>19</v>
      </c>
      <c r="O23" s="61">
        <v>3000</v>
      </c>
      <c r="P23" s="62">
        <f>Table224523689101112131415161718192021222423456723456891011121314151617181920[[#This Row],[PEMBULATAN]]*O23</f>
        <v>57000</v>
      </c>
    </row>
    <row r="24" spans="1:16" ht="27" customHeight="1" x14ac:dyDescent="0.2">
      <c r="A24" s="108"/>
      <c r="B24" s="72"/>
      <c r="C24" s="84" t="s">
        <v>1928</v>
      </c>
      <c r="D24" s="75" t="s">
        <v>53</v>
      </c>
      <c r="E24" s="13">
        <v>44435</v>
      </c>
      <c r="F24" s="73" t="s">
        <v>58</v>
      </c>
      <c r="G24" s="13">
        <v>44409</v>
      </c>
      <c r="H24" s="74" t="s">
        <v>1314</v>
      </c>
      <c r="I24" s="15">
        <v>60</v>
      </c>
      <c r="J24" s="15">
        <v>50</v>
      </c>
      <c r="K24" s="15">
        <v>20</v>
      </c>
      <c r="L24" s="15">
        <v>6</v>
      </c>
      <c r="M24" s="79">
        <v>15</v>
      </c>
      <c r="N24" s="69">
        <v>15</v>
      </c>
      <c r="O24" s="61">
        <v>3000</v>
      </c>
      <c r="P24" s="62">
        <f>Table224523689101112131415161718192021222423456723456891011121314151617181920[[#This Row],[PEMBULATAN]]*O24</f>
        <v>45000</v>
      </c>
    </row>
    <row r="25" spans="1:16" ht="27" customHeight="1" x14ac:dyDescent="0.2">
      <c r="A25" s="108"/>
      <c r="B25" s="72"/>
      <c r="C25" s="84" t="s">
        <v>1929</v>
      </c>
      <c r="D25" s="75" t="s">
        <v>53</v>
      </c>
      <c r="E25" s="13">
        <v>44435</v>
      </c>
      <c r="F25" s="73" t="s">
        <v>58</v>
      </c>
      <c r="G25" s="13">
        <v>44409</v>
      </c>
      <c r="H25" s="74" t="s">
        <v>1314</v>
      </c>
      <c r="I25" s="15">
        <v>90</v>
      </c>
      <c r="J25" s="15">
        <v>60</v>
      </c>
      <c r="K25" s="15">
        <v>27</v>
      </c>
      <c r="L25" s="15">
        <v>9</v>
      </c>
      <c r="M25" s="79">
        <v>36.450000000000003</v>
      </c>
      <c r="N25" s="69">
        <v>36</v>
      </c>
      <c r="O25" s="61">
        <v>3000</v>
      </c>
      <c r="P25" s="62">
        <f>Table224523689101112131415161718192021222423456723456891011121314151617181920[[#This Row],[PEMBULATAN]]*O25</f>
        <v>108000</v>
      </c>
    </row>
    <row r="26" spans="1:16" ht="27" customHeight="1" x14ac:dyDescent="0.2">
      <c r="A26" s="108"/>
      <c r="B26" s="72"/>
      <c r="C26" s="84" t="s">
        <v>1930</v>
      </c>
      <c r="D26" s="75" t="s">
        <v>53</v>
      </c>
      <c r="E26" s="13">
        <v>44435</v>
      </c>
      <c r="F26" s="73" t="s">
        <v>58</v>
      </c>
      <c r="G26" s="13">
        <v>44409</v>
      </c>
      <c r="H26" s="74" t="s">
        <v>1314</v>
      </c>
      <c r="I26" s="15">
        <v>73</v>
      </c>
      <c r="J26" s="15">
        <v>43</v>
      </c>
      <c r="K26" s="15">
        <v>17</v>
      </c>
      <c r="L26" s="15">
        <v>8</v>
      </c>
      <c r="M26" s="79">
        <v>13.34075</v>
      </c>
      <c r="N26" s="69">
        <v>13</v>
      </c>
      <c r="O26" s="61">
        <v>3000</v>
      </c>
      <c r="P26" s="62">
        <f>Table224523689101112131415161718192021222423456723456891011121314151617181920[[#This Row],[PEMBULATAN]]*O26</f>
        <v>39000</v>
      </c>
    </row>
    <row r="27" spans="1:16" ht="27" customHeight="1" x14ac:dyDescent="0.2">
      <c r="A27" s="108"/>
      <c r="B27" s="72"/>
      <c r="C27" s="84" t="s">
        <v>1931</v>
      </c>
      <c r="D27" s="75" t="s">
        <v>53</v>
      </c>
      <c r="E27" s="13">
        <v>44435</v>
      </c>
      <c r="F27" s="73" t="s">
        <v>58</v>
      </c>
      <c r="G27" s="13">
        <v>44409</v>
      </c>
      <c r="H27" s="74" t="s">
        <v>1314</v>
      </c>
      <c r="I27" s="15">
        <v>60</v>
      </c>
      <c r="J27" s="15">
        <v>40</v>
      </c>
      <c r="K27" s="15">
        <v>15</v>
      </c>
      <c r="L27" s="15">
        <v>20</v>
      </c>
      <c r="M27" s="79">
        <v>9</v>
      </c>
      <c r="N27" s="69">
        <v>20</v>
      </c>
      <c r="O27" s="61">
        <v>3000</v>
      </c>
      <c r="P27" s="62">
        <f>Table224523689101112131415161718192021222423456723456891011121314151617181920[[#This Row],[PEMBULATAN]]*O27</f>
        <v>60000</v>
      </c>
    </row>
    <row r="28" spans="1:16" ht="27" customHeight="1" x14ac:dyDescent="0.2">
      <c r="A28" s="108"/>
      <c r="B28" s="72"/>
      <c r="C28" s="84" t="s">
        <v>1932</v>
      </c>
      <c r="D28" s="75" t="s">
        <v>53</v>
      </c>
      <c r="E28" s="13">
        <v>44435</v>
      </c>
      <c r="F28" s="73" t="s">
        <v>58</v>
      </c>
      <c r="G28" s="13">
        <v>44409</v>
      </c>
      <c r="H28" s="74" t="s">
        <v>1314</v>
      </c>
      <c r="I28" s="15">
        <v>62</v>
      </c>
      <c r="J28" s="15">
        <v>55</v>
      </c>
      <c r="K28" s="15">
        <v>24</v>
      </c>
      <c r="L28" s="15">
        <v>10</v>
      </c>
      <c r="M28" s="79">
        <v>20.46</v>
      </c>
      <c r="N28" s="69">
        <v>20</v>
      </c>
      <c r="O28" s="61">
        <v>3000</v>
      </c>
      <c r="P28" s="62">
        <f>Table224523689101112131415161718192021222423456723456891011121314151617181920[[#This Row],[PEMBULATAN]]*O28</f>
        <v>60000</v>
      </c>
    </row>
    <row r="29" spans="1:16" ht="27" customHeight="1" x14ac:dyDescent="0.2">
      <c r="A29" s="108"/>
      <c r="B29" s="72"/>
      <c r="C29" s="84" t="s">
        <v>1933</v>
      </c>
      <c r="D29" s="75" t="s">
        <v>53</v>
      </c>
      <c r="E29" s="13">
        <v>44435</v>
      </c>
      <c r="F29" s="73" t="s">
        <v>58</v>
      </c>
      <c r="G29" s="13">
        <v>44409</v>
      </c>
      <c r="H29" s="74" t="s">
        <v>1314</v>
      </c>
      <c r="I29" s="15">
        <v>100</v>
      </c>
      <c r="J29" s="15">
        <v>50</v>
      </c>
      <c r="K29" s="15">
        <v>36</v>
      </c>
      <c r="L29" s="15">
        <v>9</v>
      </c>
      <c r="M29" s="79">
        <v>45</v>
      </c>
      <c r="N29" s="69">
        <v>45</v>
      </c>
      <c r="O29" s="61">
        <v>3000</v>
      </c>
      <c r="P29" s="62">
        <f>Table224523689101112131415161718192021222423456723456891011121314151617181920[[#This Row],[PEMBULATAN]]*O29</f>
        <v>135000</v>
      </c>
    </row>
    <row r="30" spans="1:16" ht="27" customHeight="1" x14ac:dyDescent="0.2">
      <c r="A30" s="108"/>
      <c r="B30" s="72"/>
      <c r="C30" s="84" t="s">
        <v>1934</v>
      </c>
      <c r="D30" s="75" t="s">
        <v>53</v>
      </c>
      <c r="E30" s="13">
        <v>44435</v>
      </c>
      <c r="F30" s="73" t="s">
        <v>58</v>
      </c>
      <c r="G30" s="13">
        <v>44409</v>
      </c>
      <c r="H30" s="74" t="s">
        <v>1314</v>
      </c>
      <c r="I30" s="15">
        <v>90</v>
      </c>
      <c r="J30" s="15">
        <v>45</v>
      </c>
      <c r="K30" s="15">
        <v>25</v>
      </c>
      <c r="L30" s="15">
        <v>22</v>
      </c>
      <c r="M30" s="79">
        <v>25.3125</v>
      </c>
      <c r="N30" s="69">
        <v>25</v>
      </c>
      <c r="O30" s="61">
        <v>3000</v>
      </c>
      <c r="P30" s="62">
        <f>Table224523689101112131415161718192021222423456723456891011121314151617181920[[#This Row],[PEMBULATAN]]*O30</f>
        <v>75000</v>
      </c>
    </row>
    <row r="31" spans="1:16" ht="27" customHeight="1" x14ac:dyDescent="0.2">
      <c r="A31" s="108"/>
      <c r="B31" s="72"/>
      <c r="C31" s="84" t="s">
        <v>1935</v>
      </c>
      <c r="D31" s="75" t="s">
        <v>53</v>
      </c>
      <c r="E31" s="13">
        <v>44435</v>
      </c>
      <c r="F31" s="73" t="s">
        <v>58</v>
      </c>
      <c r="G31" s="13">
        <v>44409</v>
      </c>
      <c r="H31" s="74" t="s">
        <v>1314</v>
      </c>
      <c r="I31" s="15">
        <v>110</v>
      </c>
      <c r="J31" s="15">
        <v>23</v>
      </c>
      <c r="K31" s="15">
        <v>6</v>
      </c>
      <c r="L31" s="15">
        <v>18</v>
      </c>
      <c r="M31" s="79">
        <v>3.7949999999999999</v>
      </c>
      <c r="N31" s="69">
        <v>18</v>
      </c>
      <c r="O31" s="61">
        <v>3000</v>
      </c>
      <c r="P31" s="62">
        <f>Table224523689101112131415161718192021222423456723456891011121314151617181920[[#This Row],[PEMBULATAN]]*O31</f>
        <v>54000</v>
      </c>
    </row>
    <row r="32" spans="1:16" ht="27" customHeight="1" x14ac:dyDescent="0.2">
      <c r="A32" s="108"/>
      <c r="B32" s="72"/>
      <c r="C32" s="84" t="s">
        <v>1936</v>
      </c>
      <c r="D32" s="75" t="s">
        <v>53</v>
      </c>
      <c r="E32" s="13">
        <v>44435</v>
      </c>
      <c r="F32" s="73" t="s">
        <v>58</v>
      </c>
      <c r="G32" s="13">
        <v>44409</v>
      </c>
      <c r="H32" s="74" t="s">
        <v>1314</v>
      </c>
      <c r="I32" s="15">
        <v>85</v>
      </c>
      <c r="J32" s="15">
        <v>63</v>
      </c>
      <c r="K32" s="15">
        <v>32</v>
      </c>
      <c r="L32" s="15">
        <v>2</v>
      </c>
      <c r="M32" s="79">
        <v>42.84</v>
      </c>
      <c r="N32" s="69">
        <v>43</v>
      </c>
      <c r="O32" s="61">
        <v>3000</v>
      </c>
      <c r="P32" s="62">
        <f>Table224523689101112131415161718192021222423456723456891011121314151617181920[[#This Row],[PEMBULATAN]]*O32</f>
        <v>129000</v>
      </c>
    </row>
    <row r="33" spans="1:16" ht="27" customHeight="1" x14ac:dyDescent="0.2">
      <c r="A33" s="108"/>
      <c r="B33" s="72"/>
      <c r="C33" s="84" t="s">
        <v>1937</v>
      </c>
      <c r="D33" s="75" t="s">
        <v>53</v>
      </c>
      <c r="E33" s="13">
        <v>44435</v>
      </c>
      <c r="F33" s="73" t="s">
        <v>58</v>
      </c>
      <c r="G33" s="13">
        <v>44409</v>
      </c>
      <c r="H33" s="74" t="s">
        <v>1314</v>
      </c>
      <c r="I33" s="15">
        <v>90</v>
      </c>
      <c r="J33" s="15">
        <v>55</v>
      </c>
      <c r="K33" s="15">
        <v>33</v>
      </c>
      <c r="L33" s="15">
        <v>4</v>
      </c>
      <c r="M33" s="79">
        <v>40.837499999999999</v>
      </c>
      <c r="N33" s="69">
        <v>41</v>
      </c>
      <c r="O33" s="61">
        <v>3000</v>
      </c>
      <c r="P33" s="62">
        <f>Table224523689101112131415161718192021222423456723456891011121314151617181920[[#This Row],[PEMBULATAN]]*O33</f>
        <v>123000</v>
      </c>
    </row>
    <row r="34" spans="1:16" ht="27" customHeight="1" x14ac:dyDescent="0.2">
      <c r="A34" s="108"/>
      <c r="B34" s="72"/>
      <c r="C34" s="84" t="s">
        <v>1938</v>
      </c>
      <c r="D34" s="75" t="s">
        <v>53</v>
      </c>
      <c r="E34" s="13">
        <v>44435</v>
      </c>
      <c r="F34" s="73" t="s">
        <v>58</v>
      </c>
      <c r="G34" s="13">
        <v>44409</v>
      </c>
      <c r="H34" s="74" t="s">
        <v>1314</v>
      </c>
      <c r="I34" s="15">
        <v>80</v>
      </c>
      <c r="J34" s="15">
        <v>50</v>
      </c>
      <c r="K34" s="15">
        <v>35</v>
      </c>
      <c r="L34" s="15">
        <v>6</v>
      </c>
      <c r="M34" s="79">
        <v>35</v>
      </c>
      <c r="N34" s="69">
        <v>35</v>
      </c>
      <c r="O34" s="61">
        <v>3000</v>
      </c>
      <c r="P34" s="62">
        <f>Table224523689101112131415161718192021222423456723456891011121314151617181920[[#This Row],[PEMBULATAN]]*O34</f>
        <v>105000</v>
      </c>
    </row>
    <row r="35" spans="1:16" ht="27" customHeight="1" x14ac:dyDescent="0.2">
      <c r="A35" s="108"/>
      <c r="B35" s="72"/>
      <c r="C35" s="84" t="s">
        <v>1939</v>
      </c>
      <c r="D35" s="75" t="s">
        <v>53</v>
      </c>
      <c r="E35" s="13">
        <v>44435</v>
      </c>
      <c r="F35" s="73" t="s">
        <v>58</v>
      </c>
      <c r="G35" s="13">
        <v>44409</v>
      </c>
      <c r="H35" s="74" t="s">
        <v>1314</v>
      </c>
      <c r="I35" s="15">
        <v>94</v>
      </c>
      <c r="J35" s="15">
        <v>60</v>
      </c>
      <c r="K35" s="15">
        <v>27</v>
      </c>
      <c r="L35" s="15">
        <v>10</v>
      </c>
      <c r="M35" s="79">
        <v>38.07</v>
      </c>
      <c r="N35" s="69">
        <v>38</v>
      </c>
      <c r="O35" s="61">
        <v>3000</v>
      </c>
      <c r="P35" s="62">
        <f>Table224523689101112131415161718192021222423456723456891011121314151617181920[[#This Row],[PEMBULATAN]]*O35</f>
        <v>114000</v>
      </c>
    </row>
    <row r="36" spans="1:16" ht="27" customHeight="1" x14ac:dyDescent="0.2">
      <c r="A36" s="108"/>
      <c r="B36" s="72"/>
      <c r="C36" s="84" t="s">
        <v>1940</v>
      </c>
      <c r="D36" s="75" t="s">
        <v>53</v>
      </c>
      <c r="E36" s="13">
        <v>44435</v>
      </c>
      <c r="F36" s="73" t="s">
        <v>58</v>
      </c>
      <c r="G36" s="13">
        <v>44409</v>
      </c>
      <c r="H36" s="74" t="s">
        <v>1314</v>
      </c>
      <c r="I36" s="15">
        <v>90</v>
      </c>
      <c r="J36" s="15">
        <v>46</v>
      </c>
      <c r="K36" s="15">
        <v>20</v>
      </c>
      <c r="L36" s="15">
        <v>29</v>
      </c>
      <c r="M36" s="79">
        <v>20.7</v>
      </c>
      <c r="N36" s="69">
        <v>29</v>
      </c>
      <c r="O36" s="61">
        <v>3000</v>
      </c>
      <c r="P36" s="62">
        <f>Table224523689101112131415161718192021222423456723456891011121314151617181920[[#This Row],[PEMBULATAN]]*O36</f>
        <v>87000</v>
      </c>
    </row>
    <row r="37" spans="1:16" ht="27" customHeight="1" x14ac:dyDescent="0.2">
      <c r="A37" s="108"/>
      <c r="B37" s="72"/>
      <c r="C37" s="84" t="s">
        <v>1941</v>
      </c>
      <c r="D37" s="75" t="s">
        <v>53</v>
      </c>
      <c r="E37" s="13">
        <v>44435</v>
      </c>
      <c r="F37" s="73" t="s">
        <v>58</v>
      </c>
      <c r="G37" s="13">
        <v>44409</v>
      </c>
      <c r="H37" s="74" t="s">
        <v>1314</v>
      </c>
      <c r="I37" s="15">
        <v>102</v>
      </c>
      <c r="J37" s="15">
        <v>66</v>
      </c>
      <c r="K37" s="15">
        <v>25</v>
      </c>
      <c r="L37" s="15">
        <v>15</v>
      </c>
      <c r="M37" s="79">
        <v>42.075000000000003</v>
      </c>
      <c r="N37" s="69">
        <v>42</v>
      </c>
      <c r="O37" s="61">
        <v>3000</v>
      </c>
      <c r="P37" s="62">
        <f>Table224523689101112131415161718192021222423456723456891011121314151617181920[[#This Row],[PEMBULATAN]]*O37</f>
        <v>126000</v>
      </c>
    </row>
    <row r="38" spans="1:16" ht="27" customHeight="1" x14ac:dyDescent="0.2">
      <c r="A38" s="108"/>
      <c r="B38" s="72"/>
      <c r="C38" s="84" t="s">
        <v>1942</v>
      </c>
      <c r="D38" s="75" t="s">
        <v>53</v>
      </c>
      <c r="E38" s="13">
        <v>44435</v>
      </c>
      <c r="F38" s="73" t="s">
        <v>58</v>
      </c>
      <c r="G38" s="13">
        <v>44409</v>
      </c>
      <c r="H38" s="74" t="s">
        <v>1314</v>
      </c>
      <c r="I38" s="15">
        <v>70</v>
      </c>
      <c r="J38" s="15">
        <v>52</v>
      </c>
      <c r="K38" s="15">
        <v>30</v>
      </c>
      <c r="L38" s="15">
        <v>10</v>
      </c>
      <c r="M38" s="79">
        <v>27.3</v>
      </c>
      <c r="N38" s="69">
        <v>27</v>
      </c>
      <c r="O38" s="61">
        <v>3000</v>
      </c>
      <c r="P38" s="62">
        <f>Table224523689101112131415161718192021222423456723456891011121314151617181920[[#This Row],[PEMBULATAN]]*O38</f>
        <v>81000</v>
      </c>
    </row>
    <row r="39" spans="1:16" ht="27" customHeight="1" x14ac:dyDescent="0.2">
      <c r="A39" s="108"/>
      <c r="B39" s="72"/>
      <c r="C39" s="84" t="s">
        <v>1943</v>
      </c>
      <c r="D39" s="75" t="s">
        <v>53</v>
      </c>
      <c r="E39" s="13">
        <v>44435</v>
      </c>
      <c r="F39" s="73" t="s">
        <v>58</v>
      </c>
      <c r="G39" s="13">
        <v>44409</v>
      </c>
      <c r="H39" s="74" t="s">
        <v>1314</v>
      </c>
      <c r="I39" s="15">
        <v>54</v>
      </c>
      <c r="J39" s="15">
        <v>35</v>
      </c>
      <c r="K39" s="15">
        <v>20</v>
      </c>
      <c r="L39" s="15">
        <v>12</v>
      </c>
      <c r="M39" s="79">
        <v>9.4499999999999993</v>
      </c>
      <c r="N39" s="69">
        <v>12</v>
      </c>
      <c r="O39" s="61">
        <v>3000</v>
      </c>
      <c r="P39" s="62">
        <f>Table224523689101112131415161718192021222423456723456891011121314151617181920[[#This Row],[PEMBULATAN]]*O39</f>
        <v>36000</v>
      </c>
    </row>
    <row r="40" spans="1:16" ht="27" customHeight="1" x14ac:dyDescent="0.2">
      <c r="A40" s="108"/>
      <c r="B40" s="72"/>
      <c r="C40" s="84" t="s">
        <v>1944</v>
      </c>
      <c r="D40" s="75" t="s">
        <v>53</v>
      </c>
      <c r="E40" s="13">
        <v>44435</v>
      </c>
      <c r="F40" s="73" t="s">
        <v>58</v>
      </c>
      <c r="G40" s="13">
        <v>44409</v>
      </c>
      <c r="H40" s="74" t="s">
        <v>1314</v>
      </c>
      <c r="I40" s="15">
        <v>92</v>
      </c>
      <c r="J40" s="15">
        <v>52</v>
      </c>
      <c r="K40" s="15">
        <v>32</v>
      </c>
      <c r="L40" s="15">
        <v>14</v>
      </c>
      <c r="M40" s="79">
        <v>38.271999999999998</v>
      </c>
      <c r="N40" s="69">
        <v>38</v>
      </c>
      <c r="O40" s="61">
        <v>3000</v>
      </c>
      <c r="P40" s="62">
        <f>Table224523689101112131415161718192021222423456723456891011121314151617181920[[#This Row],[PEMBULATAN]]*O40</f>
        <v>114000</v>
      </c>
    </row>
    <row r="41" spans="1:16" ht="27" customHeight="1" x14ac:dyDescent="0.2">
      <c r="A41" s="108"/>
      <c r="B41" s="72"/>
      <c r="C41" s="84" t="s">
        <v>1945</v>
      </c>
      <c r="D41" s="75" t="s">
        <v>53</v>
      </c>
      <c r="E41" s="13">
        <v>44435</v>
      </c>
      <c r="F41" s="73" t="s">
        <v>58</v>
      </c>
      <c r="G41" s="13">
        <v>44409</v>
      </c>
      <c r="H41" s="74" t="s">
        <v>1314</v>
      </c>
      <c r="I41" s="15">
        <v>98</v>
      </c>
      <c r="J41" s="15">
        <v>60</v>
      </c>
      <c r="K41" s="15">
        <v>25</v>
      </c>
      <c r="L41" s="15">
        <v>1</v>
      </c>
      <c r="M41" s="79">
        <v>36.75</v>
      </c>
      <c r="N41" s="69">
        <v>37</v>
      </c>
      <c r="O41" s="61">
        <v>3000</v>
      </c>
      <c r="P41" s="62">
        <f>Table224523689101112131415161718192021222423456723456891011121314151617181920[[#This Row],[PEMBULATAN]]*O41</f>
        <v>111000</v>
      </c>
    </row>
    <row r="42" spans="1:16" ht="27" customHeight="1" x14ac:dyDescent="0.2">
      <c r="A42" s="108"/>
      <c r="B42" s="72"/>
      <c r="C42" s="84" t="s">
        <v>1946</v>
      </c>
      <c r="D42" s="75" t="s">
        <v>53</v>
      </c>
      <c r="E42" s="13">
        <v>44435</v>
      </c>
      <c r="F42" s="73" t="s">
        <v>58</v>
      </c>
      <c r="G42" s="13">
        <v>44409</v>
      </c>
      <c r="H42" s="74" t="s">
        <v>1314</v>
      </c>
      <c r="I42" s="15">
        <v>95</v>
      </c>
      <c r="J42" s="15">
        <v>50</v>
      </c>
      <c r="K42" s="15">
        <v>37</v>
      </c>
      <c r="L42" s="15">
        <v>13</v>
      </c>
      <c r="M42" s="79">
        <v>43.9375</v>
      </c>
      <c r="N42" s="69">
        <v>44</v>
      </c>
      <c r="O42" s="61">
        <v>3000</v>
      </c>
      <c r="P42" s="62">
        <f>Table224523689101112131415161718192021222423456723456891011121314151617181920[[#This Row],[PEMBULATAN]]*O42</f>
        <v>132000</v>
      </c>
    </row>
    <row r="43" spans="1:16" ht="27" customHeight="1" x14ac:dyDescent="0.2">
      <c r="A43" s="108"/>
      <c r="B43" s="72"/>
      <c r="C43" s="84" t="s">
        <v>1947</v>
      </c>
      <c r="D43" s="75" t="s">
        <v>53</v>
      </c>
      <c r="E43" s="13">
        <v>44435</v>
      </c>
      <c r="F43" s="73" t="s">
        <v>58</v>
      </c>
      <c r="G43" s="13">
        <v>44409</v>
      </c>
      <c r="H43" s="74" t="s">
        <v>1314</v>
      </c>
      <c r="I43" s="15">
        <v>80</v>
      </c>
      <c r="J43" s="15">
        <v>50</v>
      </c>
      <c r="K43" s="15">
        <v>30</v>
      </c>
      <c r="L43" s="15">
        <v>31</v>
      </c>
      <c r="M43" s="79">
        <v>30</v>
      </c>
      <c r="N43" s="69">
        <v>31</v>
      </c>
      <c r="O43" s="61">
        <v>3000</v>
      </c>
      <c r="P43" s="62">
        <f>Table224523689101112131415161718192021222423456723456891011121314151617181920[[#This Row],[PEMBULATAN]]*O43</f>
        <v>93000</v>
      </c>
    </row>
    <row r="44" spans="1:16" ht="27" customHeight="1" x14ac:dyDescent="0.2">
      <c r="A44" s="108"/>
      <c r="B44" s="72"/>
      <c r="C44" s="84" t="s">
        <v>1948</v>
      </c>
      <c r="D44" s="75" t="s">
        <v>53</v>
      </c>
      <c r="E44" s="13">
        <v>44435</v>
      </c>
      <c r="F44" s="73" t="s">
        <v>58</v>
      </c>
      <c r="G44" s="13">
        <v>44409</v>
      </c>
      <c r="H44" s="74" t="s">
        <v>1314</v>
      </c>
      <c r="I44" s="15">
        <v>70</v>
      </c>
      <c r="J44" s="15">
        <v>55</v>
      </c>
      <c r="K44" s="15">
        <v>23</v>
      </c>
      <c r="L44" s="15">
        <v>17</v>
      </c>
      <c r="M44" s="79">
        <v>22.137499999999999</v>
      </c>
      <c r="N44" s="69">
        <v>22</v>
      </c>
      <c r="O44" s="61">
        <v>3000</v>
      </c>
      <c r="P44" s="62">
        <f>Table224523689101112131415161718192021222423456723456891011121314151617181920[[#This Row],[PEMBULATAN]]*O44</f>
        <v>66000</v>
      </c>
    </row>
    <row r="45" spans="1:16" ht="27" customHeight="1" x14ac:dyDescent="0.2">
      <c r="A45" s="108"/>
      <c r="B45" s="72"/>
      <c r="C45" s="84" t="s">
        <v>1949</v>
      </c>
      <c r="D45" s="75" t="s">
        <v>53</v>
      </c>
      <c r="E45" s="13">
        <v>44435</v>
      </c>
      <c r="F45" s="73" t="s">
        <v>58</v>
      </c>
      <c r="G45" s="13">
        <v>44409</v>
      </c>
      <c r="H45" s="74" t="s">
        <v>1314</v>
      </c>
      <c r="I45" s="15">
        <v>70</v>
      </c>
      <c r="J45" s="15">
        <v>60</v>
      </c>
      <c r="K45" s="15">
        <v>20</v>
      </c>
      <c r="L45" s="15">
        <v>2</v>
      </c>
      <c r="M45" s="79">
        <v>21</v>
      </c>
      <c r="N45" s="69">
        <v>21</v>
      </c>
      <c r="O45" s="61">
        <v>3000</v>
      </c>
      <c r="P45" s="62">
        <f>Table224523689101112131415161718192021222423456723456891011121314151617181920[[#This Row],[PEMBULATAN]]*O45</f>
        <v>63000</v>
      </c>
    </row>
    <row r="46" spans="1:16" ht="27" customHeight="1" x14ac:dyDescent="0.2">
      <c r="A46" s="108"/>
      <c r="B46" s="72"/>
      <c r="C46" s="84" t="s">
        <v>1950</v>
      </c>
      <c r="D46" s="75" t="s">
        <v>53</v>
      </c>
      <c r="E46" s="13">
        <v>44435</v>
      </c>
      <c r="F46" s="73" t="s">
        <v>58</v>
      </c>
      <c r="G46" s="13">
        <v>44409</v>
      </c>
      <c r="H46" s="74" t="s">
        <v>1314</v>
      </c>
      <c r="I46" s="15">
        <v>50</v>
      </c>
      <c r="J46" s="15">
        <v>35</v>
      </c>
      <c r="K46" s="15">
        <v>16</v>
      </c>
      <c r="L46" s="15">
        <v>9</v>
      </c>
      <c r="M46" s="79">
        <v>7</v>
      </c>
      <c r="N46" s="69">
        <v>9</v>
      </c>
      <c r="O46" s="61">
        <v>3000</v>
      </c>
      <c r="P46" s="62">
        <f>Table224523689101112131415161718192021222423456723456891011121314151617181920[[#This Row],[PEMBULATAN]]*O46</f>
        <v>27000</v>
      </c>
    </row>
    <row r="47" spans="1:16" ht="27" customHeight="1" x14ac:dyDescent="0.2">
      <c r="A47" s="108"/>
      <c r="B47" s="72"/>
      <c r="C47" s="84" t="s">
        <v>1951</v>
      </c>
      <c r="D47" s="75" t="s">
        <v>53</v>
      </c>
      <c r="E47" s="13">
        <v>44435</v>
      </c>
      <c r="F47" s="73" t="s">
        <v>58</v>
      </c>
      <c r="G47" s="13">
        <v>44409</v>
      </c>
      <c r="H47" s="74" t="s">
        <v>1314</v>
      </c>
      <c r="I47" s="15">
        <v>67</v>
      </c>
      <c r="J47" s="15">
        <v>45</v>
      </c>
      <c r="K47" s="15">
        <v>38</v>
      </c>
      <c r="L47" s="15">
        <v>12</v>
      </c>
      <c r="M47" s="79">
        <v>28.642499999999998</v>
      </c>
      <c r="N47" s="69">
        <v>29</v>
      </c>
      <c r="O47" s="61">
        <v>3000</v>
      </c>
      <c r="P47" s="62">
        <f>Table224523689101112131415161718192021222423456723456891011121314151617181920[[#This Row],[PEMBULATAN]]*O47</f>
        <v>87000</v>
      </c>
    </row>
    <row r="48" spans="1:16" ht="27" customHeight="1" x14ac:dyDescent="0.2">
      <c r="A48" s="108"/>
      <c r="B48" s="72"/>
      <c r="C48" s="84" t="s">
        <v>1952</v>
      </c>
      <c r="D48" s="75" t="s">
        <v>53</v>
      </c>
      <c r="E48" s="13">
        <v>44435</v>
      </c>
      <c r="F48" s="73" t="s">
        <v>58</v>
      </c>
      <c r="G48" s="13">
        <v>44409</v>
      </c>
      <c r="H48" s="74" t="s">
        <v>1314</v>
      </c>
      <c r="I48" s="15">
        <v>82</v>
      </c>
      <c r="J48" s="15">
        <v>27</v>
      </c>
      <c r="K48" s="15">
        <v>10</v>
      </c>
      <c r="L48" s="15">
        <v>15</v>
      </c>
      <c r="M48" s="79">
        <v>5.5350000000000001</v>
      </c>
      <c r="N48" s="69">
        <v>15</v>
      </c>
      <c r="O48" s="61">
        <v>3000</v>
      </c>
      <c r="P48" s="62">
        <f>Table224523689101112131415161718192021222423456723456891011121314151617181920[[#This Row],[PEMBULATAN]]*O48</f>
        <v>45000</v>
      </c>
    </row>
    <row r="49" spans="1:16" ht="27" customHeight="1" x14ac:dyDescent="0.2">
      <c r="A49" s="108"/>
      <c r="B49" s="72"/>
      <c r="C49" s="84" t="s">
        <v>1953</v>
      </c>
      <c r="D49" s="75" t="s">
        <v>53</v>
      </c>
      <c r="E49" s="13">
        <v>44435</v>
      </c>
      <c r="F49" s="73" t="s">
        <v>58</v>
      </c>
      <c r="G49" s="13">
        <v>44409</v>
      </c>
      <c r="H49" s="74" t="s">
        <v>1314</v>
      </c>
      <c r="I49" s="15">
        <v>70</v>
      </c>
      <c r="J49" s="15">
        <v>50</v>
      </c>
      <c r="K49" s="15">
        <v>20</v>
      </c>
      <c r="L49" s="15">
        <v>5</v>
      </c>
      <c r="M49" s="79">
        <v>17.5</v>
      </c>
      <c r="N49" s="69">
        <v>18</v>
      </c>
      <c r="O49" s="61">
        <v>3000</v>
      </c>
      <c r="P49" s="62">
        <f>Table224523689101112131415161718192021222423456723456891011121314151617181920[[#This Row],[PEMBULATAN]]*O49</f>
        <v>54000</v>
      </c>
    </row>
    <row r="50" spans="1:16" ht="27" customHeight="1" x14ac:dyDescent="0.2">
      <c r="A50" s="108"/>
      <c r="B50" s="72"/>
      <c r="C50" s="84" t="s">
        <v>1954</v>
      </c>
      <c r="D50" s="75" t="s">
        <v>53</v>
      </c>
      <c r="E50" s="13">
        <v>44435</v>
      </c>
      <c r="F50" s="73" t="s">
        <v>58</v>
      </c>
      <c r="G50" s="13">
        <v>44409</v>
      </c>
      <c r="H50" s="74" t="s">
        <v>1314</v>
      </c>
      <c r="I50" s="15">
        <v>60</v>
      </c>
      <c r="J50" s="15">
        <v>44</v>
      </c>
      <c r="K50" s="15">
        <v>32</v>
      </c>
      <c r="L50" s="15">
        <v>25</v>
      </c>
      <c r="M50" s="79">
        <v>21.12</v>
      </c>
      <c r="N50" s="69">
        <v>25</v>
      </c>
      <c r="O50" s="61">
        <v>3000</v>
      </c>
      <c r="P50" s="62">
        <f>Table224523689101112131415161718192021222423456723456891011121314151617181920[[#This Row],[PEMBULATAN]]*O50</f>
        <v>75000</v>
      </c>
    </row>
    <row r="51" spans="1:16" ht="27" customHeight="1" x14ac:dyDescent="0.2">
      <c r="A51" s="108"/>
      <c r="B51" s="72"/>
      <c r="C51" s="84" t="s">
        <v>1955</v>
      </c>
      <c r="D51" s="75" t="s">
        <v>53</v>
      </c>
      <c r="E51" s="13">
        <v>44435</v>
      </c>
      <c r="F51" s="73" t="s">
        <v>58</v>
      </c>
      <c r="G51" s="13">
        <v>44409</v>
      </c>
      <c r="H51" s="74" t="s">
        <v>1314</v>
      </c>
      <c r="I51" s="15">
        <v>92</v>
      </c>
      <c r="J51" s="15">
        <v>50</v>
      </c>
      <c r="K51" s="15">
        <v>32</v>
      </c>
      <c r="L51" s="15">
        <v>5</v>
      </c>
      <c r="M51" s="79">
        <v>36.799999999999997</v>
      </c>
      <c r="N51" s="69">
        <v>37</v>
      </c>
      <c r="O51" s="61">
        <v>3000</v>
      </c>
      <c r="P51" s="62">
        <f>Table224523689101112131415161718192021222423456723456891011121314151617181920[[#This Row],[PEMBULATAN]]*O51</f>
        <v>111000</v>
      </c>
    </row>
    <row r="52" spans="1:16" ht="27" customHeight="1" x14ac:dyDescent="0.2">
      <c r="A52" s="108"/>
      <c r="B52" s="72"/>
      <c r="C52" s="84" t="s">
        <v>1956</v>
      </c>
      <c r="D52" s="75" t="s">
        <v>53</v>
      </c>
      <c r="E52" s="13">
        <v>44435</v>
      </c>
      <c r="F52" s="73" t="s">
        <v>58</v>
      </c>
      <c r="G52" s="13">
        <v>44409</v>
      </c>
      <c r="H52" s="74" t="s">
        <v>1314</v>
      </c>
      <c r="I52" s="15">
        <v>54</v>
      </c>
      <c r="J52" s="15">
        <v>35</v>
      </c>
      <c r="K52" s="15">
        <v>20</v>
      </c>
      <c r="L52" s="15">
        <v>2</v>
      </c>
      <c r="M52" s="79">
        <v>9.4499999999999993</v>
      </c>
      <c r="N52" s="69">
        <v>9</v>
      </c>
      <c r="O52" s="61">
        <v>3000</v>
      </c>
      <c r="P52" s="62">
        <f>Table224523689101112131415161718192021222423456723456891011121314151617181920[[#This Row],[PEMBULATAN]]*O52</f>
        <v>27000</v>
      </c>
    </row>
    <row r="53" spans="1:16" ht="27" customHeight="1" x14ac:dyDescent="0.2">
      <c r="A53" s="108"/>
      <c r="B53" s="72"/>
      <c r="C53" s="84" t="s">
        <v>1957</v>
      </c>
      <c r="D53" s="75" t="s">
        <v>53</v>
      </c>
      <c r="E53" s="13">
        <v>44435</v>
      </c>
      <c r="F53" s="73" t="s">
        <v>58</v>
      </c>
      <c r="G53" s="13">
        <v>44409</v>
      </c>
      <c r="H53" s="74" t="s">
        <v>1314</v>
      </c>
      <c r="I53" s="15">
        <v>92</v>
      </c>
      <c r="J53" s="15">
        <v>52</v>
      </c>
      <c r="K53" s="15">
        <v>32</v>
      </c>
      <c r="L53" s="15">
        <v>24</v>
      </c>
      <c r="M53" s="79">
        <v>38.271999999999998</v>
      </c>
      <c r="N53" s="69">
        <v>38</v>
      </c>
      <c r="O53" s="61">
        <v>3000</v>
      </c>
      <c r="P53" s="62">
        <f>Table224523689101112131415161718192021222423456723456891011121314151617181920[[#This Row],[PEMBULATAN]]*O53</f>
        <v>114000</v>
      </c>
    </row>
    <row r="54" spans="1:16" ht="27" customHeight="1" x14ac:dyDescent="0.2">
      <c r="A54" s="108"/>
      <c r="B54" s="72"/>
      <c r="C54" s="84" t="s">
        <v>1958</v>
      </c>
      <c r="D54" s="75" t="s">
        <v>53</v>
      </c>
      <c r="E54" s="13">
        <v>44435</v>
      </c>
      <c r="F54" s="73" t="s">
        <v>58</v>
      </c>
      <c r="G54" s="13">
        <v>44409</v>
      </c>
      <c r="H54" s="74" t="s">
        <v>1314</v>
      </c>
      <c r="I54" s="15">
        <v>70</v>
      </c>
      <c r="J54" s="15">
        <v>55</v>
      </c>
      <c r="K54" s="15">
        <v>23</v>
      </c>
      <c r="L54" s="15">
        <v>2</v>
      </c>
      <c r="M54" s="79">
        <v>22.137499999999999</v>
      </c>
      <c r="N54" s="69">
        <v>22</v>
      </c>
      <c r="O54" s="61">
        <v>3000</v>
      </c>
      <c r="P54" s="62">
        <f>Table224523689101112131415161718192021222423456723456891011121314151617181920[[#This Row],[PEMBULATAN]]*O54</f>
        <v>66000</v>
      </c>
    </row>
    <row r="55" spans="1:16" ht="27" customHeight="1" x14ac:dyDescent="0.2">
      <c r="A55" s="108"/>
      <c r="B55" s="72"/>
      <c r="C55" s="84" t="s">
        <v>1959</v>
      </c>
      <c r="D55" s="75" t="s">
        <v>53</v>
      </c>
      <c r="E55" s="13">
        <v>44435</v>
      </c>
      <c r="F55" s="73" t="s">
        <v>58</v>
      </c>
      <c r="G55" s="13">
        <v>44409</v>
      </c>
      <c r="H55" s="74" t="s">
        <v>1314</v>
      </c>
      <c r="I55" s="15">
        <v>54</v>
      </c>
      <c r="J55" s="15">
        <v>60</v>
      </c>
      <c r="K55" s="15">
        <v>20</v>
      </c>
      <c r="L55" s="15">
        <v>10</v>
      </c>
      <c r="M55" s="79">
        <v>16.2</v>
      </c>
      <c r="N55" s="69">
        <v>16</v>
      </c>
      <c r="O55" s="61">
        <v>3000</v>
      </c>
      <c r="P55" s="62">
        <f>Table224523689101112131415161718192021222423456723456891011121314151617181920[[#This Row],[PEMBULATAN]]*O55</f>
        <v>48000</v>
      </c>
    </row>
    <row r="56" spans="1:16" ht="27" customHeight="1" x14ac:dyDescent="0.2">
      <c r="A56" s="108"/>
      <c r="B56" s="72"/>
      <c r="C56" s="84" t="s">
        <v>1960</v>
      </c>
      <c r="D56" s="75" t="s">
        <v>53</v>
      </c>
      <c r="E56" s="13">
        <v>44435</v>
      </c>
      <c r="F56" s="73" t="s">
        <v>58</v>
      </c>
      <c r="G56" s="13">
        <v>44409</v>
      </c>
      <c r="H56" s="74" t="s">
        <v>1314</v>
      </c>
      <c r="I56" s="15">
        <v>68</v>
      </c>
      <c r="J56" s="15">
        <v>56</v>
      </c>
      <c r="K56" s="15">
        <v>30</v>
      </c>
      <c r="L56" s="15">
        <v>16</v>
      </c>
      <c r="M56" s="79">
        <v>28.56</v>
      </c>
      <c r="N56" s="69">
        <v>29</v>
      </c>
      <c r="O56" s="61">
        <v>3000</v>
      </c>
      <c r="P56" s="62">
        <f>Table224523689101112131415161718192021222423456723456891011121314151617181920[[#This Row],[PEMBULATAN]]*O56</f>
        <v>87000</v>
      </c>
    </row>
    <row r="57" spans="1:16" ht="27" customHeight="1" x14ac:dyDescent="0.2">
      <c r="A57" s="108"/>
      <c r="B57" s="72"/>
      <c r="C57" s="84" t="s">
        <v>1961</v>
      </c>
      <c r="D57" s="75" t="s">
        <v>53</v>
      </c>
      <c r="E57" s="13">
        <v>44435</v>
      </c>
      <c r="F57" s="73" t="s">
        <v>58</v>
      </c>
      <c r="G57" s="13">
        <v>44409</v>
      </c>
      <c r="H57" s="74" t="s">
        <v>1314</v>
      </c>
      <c r="I57" s="15">
        <v>46</v>
      </c>
      <c r="J57" s="15">
        <v>34</v>
      </c>
      <c r="K57" s="15">
        <v>19</v>
      </c>
      <c r="L57" s="15">
        <v>11</v>
      </c>
      <c r="M57" s="79">
        <v>7.4290000000000003</v>
      </c>
      <c r="N57" s="69">
        <v>11</v>
      </c>
      <c r="O57" s="61">
        <v>3000</v>
      </c>
      <c r="P57" s="62">
        <f>Table224523689101112131415161718192021222423456723456891011121314151617181920[[#This Row],[PEMBULATAN]]*O57</f>
        <v>33000</v>
      </c>
    </row>
    <row r="58" spans="1:16" ht="27" customHeight="1" x14ac:dyDescent="0.2">
      <c r="A58" s="108"/>
      <c r="B58" s="72"/>
      <c r="C58" s="84" t="s">
        <v>1962</v>
      </c>
      <c r="D58" s="75" t="s">
        <v>53</v>
      </c>
      <c r="E58" s="13">
        <v>44435</v>
      </c>
      <c r="F58" s="73" t="s">
        <v>58</v>
      </c>
      <c r="G58" s="13">
        <v>44409</v>
      </c>
      <c r="H58" s="74" t="s">
        <v>1314</v>
      </c>
      <c r="I58" s="15">
        <v>86</v>
      </c>
      <c r="J58" s="15">
        <v>8</v>
      </c>
      <c r="K58" s="15">
        <v>4</v>
      </c>
      <c r="L58" s="15">
        <v>50</v>
      </c>
      <c r="M58" s="79">
        <v>0.68799999999999994</v>
      </c>
      <c r="N58" s="69">
        <v>50</v>
      </c>
      <c r="O58" s="61">
        <v>3000</v>
      </c>
      <c r="P58" s="62">
        <f>Table224523689101112131415161718192021222423456723456891011121314151617181920[[#This Row],[PEMBULATAN]]*O58</f>
        <v>150000</v>
      </c>
    </row>
    <row r="59" spans="1:16" ht="27" customHeight="1" x14ac:dyDescent="0.2">
      <c r="A59" s="108"/>
      <c r="B59" s="72"/>
      <c r="C59" s="84" t="s">
        <v>1963</v>
      </c>
      <c r="D59" s="75" t="s">
        <v>53</v>
      </c>
      <c r="E59" s="13">
        <v>44435</v>
      </c>
      <c r="F59" s="73" t="s">
        <v>58</v>
      </c>
      <c r="G59" s="13">
        <v>44409</v>
      </c>
      <c r="H59" s="74" t="s">
        <v>1314</v>
      </c>
      <c r="I59" s="15">
        <v>67</v>
      </c>
      <c r="J59" s="15">
        <v>67</v>
      </c>
      <c r="K59" s="15">
        <v>20</v>
      </c>
      <c r="L59" s="15">
        <v>10</v>
      </c>
      <c r="M59" s="79">
        <v>22.445</v>
      </c>
      <c r="N59" s="69">
        <v>22</v>
      </c>
      <c r="O59" s="61">
        <v>3000</v>
      </c>
      <c r="P59" s="62">
        <f>Table224523689101112131415161718192021222423456723456891011121314151617181920[[#This Row],[PEMBULATAN]]*O59</f>
        <v>66000</v>
      </c>
    </row>
    <row r="60" spans="1:16" ht="27" customHeight="1" x14ac:dyDescent="0.2">
      <c r="A60" s="108"/>
      <c r="B60" s="72"/>
      <c r="C60" s="84" t="s">
        <v>1964</v>
      </c>
      <c r="D60" s="75" t="s">
        <v>53</v>
      </c>
      <c r="E60" s="13">
        <v>44435</v>
      </c>
      <c r="F60" s="73" t="s">
        <v>58</v>
      </c>
      <c r="G60" s="13">
        <v>44409</v>
      </c>
      <c r="H60" s="74" t="s">
        <v>1314</v>
      </c>
      <c r="I60" s="15">
        <v>31</v>
      </c>
      <c r="J60" s="15">
        <v>37</v>
      </c>
      <c r="K60" s="15">
        <v>14</v>
      </c>
      <c r="L60" s="15">
        <v>10</v>
      </c>
      <c r="M60" s="79">
        <v>4.0145</v>
      </c>
      <c r="N60" s="69">
        <v>10</v>
      </c>
      <c r="O60" s="61">
        <v>3000</v>
      </c>
      <c r="P60" s="62">
        <f>Table224523689101112131415161718192021222423456723456891011121314151617181920[[#This Row],[PEMBULATAN]]*O60</f>
        <v>30000</v>
      </c>
    </row>
    <row r="61" spans="1:16" ht="27" customHeight="1" x14ac:dyDescent="0.2">
      <c r="A61" s="108"/>
      <c r="B61" s="72"/>
      <c r="C61" s="84" t="s">
        <v>1965</v>
      </c>
      <c r="D61" s="75" t="s">
        <v>53</v>
      </c>
      <c r="E61" s="13">
        <v>44435</v>
      </c>
      <c r="F61" s="73" t="s">
        <v>58</v>
      </c>
      <c r="G61" s="13">
        <v>44409</v>
      </c>
      <c r="H61" s="74" t="s">
        <v>1314</v>
      </c>
      <c r="I61" s="15">
        <v>42</v>
      </c>
      <c r="J61" s="15">
        <v>37</v>
      </c>
      <c r="K61" s="15">
        <v>32</v>
      </c>
      <c r="L61" s="15">
        <v>15</v>
      </c>
      <c r="M61" s="79">
        <v>12.432</v>
      </c>
      <c r="N61" s="69">
        <v>15</v>
      </c>
      <c r="O61" s="61">
        <v>3000</v>
      </c>
      <c r="P61" s="62">
        <f>Table224523689101112131415161718192021222423456723456891011121314151617181920[[#This Row],[PEMBULATAN]]*O61</f>
        <v>45000</v>
      </c>
    </row>
    <row r="62" spans="1:16" ht="27" customHeight="1" x14ac:dyDescent="0.2">
      <c r="A62" s="108"/>
      <c r="B62" s="72"/>
      <c r="C62" s="84" t="s">
        <v>1966</v>
      </c>
      <c r="D62" s="75" t="s">
        <v>53</v>
      </c>
      <c r="E62" s="13">
        <v>44435</v>
      </c>
      <c r="F62" s="73" t="s">
        <v>58</v>
      </c>
      <c r="G62" s="13">
        <v>44409</v>
      </c>
      <c r="H62" s="74" t="s">
        <v>1314</v>
      </c>
      <c r="I62" s="15">
        <v>96</v>
      </c>
      <c r="J62" s="15">
        <v>55</v>
      </c>
      <c r="K62" s="15">
        <v>30</v>
      </c>
      <c r="L62" s="15">
        <v>16</v>
      </c>
      <c r="M62" s="79">
        <v>39.6</v>
      </c>
      <c r="N62" s="69">
        <v>40</v>
      </c>
      <c r="O62" s="61">
        <v>3000</v>
      </c>
      <c r="P62" s="62">
        <f>Table224523689101112131415161718192021222423456723456891011121314151617181920[[#This Row],[PEMBULATAN]]*O62</f>
        <v>120000</v>
      </c>
    </row>
    <row r="63" spans="1:16" ht="27" customHeight="1" x14ac:dyDescent="0.2">
      <c r="A63" s="108"/>
      <c r="B63" s="72"/>
      <c r="C63" s="84" t="s">
        <v>1967</v>
      </c>
      <c r="D63" s="75" t="s">
        <v>53</v>
      </c>
      <c r="E63" s="13">
        <v>44435</v>
      </c>
      <c r="F63" s="73" t="s">
        <v>58</v>
      </c>
      <c r="G63" s="13">
        <v>44409</v>
      </c>
      <c r="H63" s="74" t="s">
        <v>1314</v>
      </c>
      <c r="I63" s="15">
        <v>93</v>
      </c>
      <c r="J63" s="15">
        <v>60</v>
      </c>
      <c r="K63" s="15">
        <v>30</v>
      </c>
      <c r="L63" s="15">
        <v>13</v>
      </c>
      <c r="M63" s="79">
        <v>41.85</v>
      </c>
      <c r="N63" s="69">
        <v>42</v>
      </c>
      <c r="O63" s="61">
        <v>3000</v>
      </c>
      <c r="P63" s="62">
        <f>Table224523689101112131415161718192021222423456723456891011121314151617181920[[#This Row],[PEMBULATAN]]*O63</f>
        <v>126000</v>
      </c>
    </row>
    <row r="64" spans="1:16" ht="27" customHeight="1" x14ac:dyDescent="0.2">
      <c r="A64" s="108"/>
      <c r="B64" s="72"/>
      <c r="C64" s="84" t="s">
        <v>1968</v>
      </c>
      <c r="D64" s="75" t="s">
        <v>53</v>
      </c>
      <c r="E64" s="13">
        <v>44435</v>
      </c>
      <c r="F64" s="73" t="s">
        <v>58</v>
      </c>
      <c r="G64" s="13">
        <v>44409</v>
      </c>
      <c r="H64" s="74" t="s">
        <v>1314</v>
      </c>
      <c r="I64" s="15">
        <v>56</v>
      </c>
      <c r="J64" s="15">
        <v>54</v>
      </c>
      <c r="K64" s="15">
        <v>24</v>
      </c>
      <c r="L64" s="15">
        <v>3</v>
      </c>
      <c r="M64" s="79">
        <v>18.143999999999998</v>
      </c>
      <c r="N64" s="69">
        <v>18</v>
      </c>
      <c r="O64" s="61">
        <v>3000</v>
      </c>
      <c r="P64" s="62">
        <f>Table224523689101112131415161718192021222423456723456891011121314151617181920[[#This Row],[PEMBULATAN]]*O64</f>
        <v>54000</v>
      </c>
    </row>
    <row r="65" spans="1:16" ht="27" customHeight="1" x14ac:dyDescent="0.2">
      <c r="A65" s="108"/>
      <c r="B65" s="72"/>
      <c r="C65" s="84" t="s">
        <v>1969</v>
      </c>
      <c r="D65" s="75" t="s">
        <v>53</v>
      </c>
      <c r="E65" s="13">
        <v>44435</v>
      </c>
      <c r="F65" s="73" t="s">
        <v>58</v>
      </c>
      <c r="G65" s="13">
        <v>44409</v>
      </c>
      <c r="H65" s="74" t="s">
        <v>1314</v>
      </c>
      <c r="I65" s="15">
        <v>70</v>
      </c>
      <c r="J65" s="15">
        <v>60</v>
      </c>
      <c r="K65" s="15">
        <v>18</v>
      </c>
      <c r="L65" s="15">
        <v>2</v>
      </c>
      <c r="M65" s="79">
        <v>18.899999999999999</v>
      </c>
      <c r="N65" s="69">
        <v>19</v>
      </c>
      <c r="O65" s="61">
        <v>3000</v>
      </c>
      <c r="P65" s="62">
        <f>Table224523689101112131415161718192021222423456723456891011121314151617181920[[#This Row],[PEMBULATAN]]*O65</f>
        <v>57000</v>
      </c>
    </row>
    <row r="66" spans="1:16" ht="27" customHeight="1" x14ac:dyDescent="0.2">
      <c r="A66" s="108"/>
      <c r="B66" s="72"/>
      <c r="C66" s="84" t="s">
        <v>1970</v>
      </c>
      <c r="D66" s="75" t="s">
        <v>53</v>
      </c>
      <c r="E66" s="13">
        <v>44435</v>
      </c>
      <c r="F66" s="73" t="s">
        <v>58</v>
      </c>
      <c r="G66" s="13">
        <v>44409</v>
      </c>
      <c r="H66" s="74" t="s">
        <v>1314</v>
      </c>
      <c r="I66" s="15">
        <v>33</v>
      </c>
      <c r="J66" s="15">
        <v>19</v>
      </c>
      <c r="K66" s="15">
        <v>12</v>
      </c>
      <c r="L66" s="15">
        <v>1</v>
      </c>
      <c r="M66" s="79">
        <v>1.881</v>
      </c>
      <c r="N66" s="69">
        <v>2</v>
      </c>
      <c r="O66" s="61">
        <v>3000</v>
      </c>
      <c r="P66" s="62">
        <f>Table224523689101112131415161718192021222423456723456891011121314151617181920[[#This Row],[PEMBULATAN]]*O66</f>
        <v>6000</v>
      </c>
    </row>
    <row r="67" spans="1:16" ht="27" customHeight="1" x14ac:dyDescent="0.2">
      <c r="A67" s="108"/>
      <c r="B67" s="72"/>
      <c r="C67" s="84" t="s">
        <v>1971</v>
      </c>
      <c r="D67" s="75" t="s">
        <v>53</v>
      </c>
      <c r="E67" s="13">
        <v>44435</v>
      </c>
      <c r="F67" s="73" t="s">
        <v>58</v>
      </c>
      <c r="G67" s="13">
        <v>44409</v>
      </c>
      <c r="H67" s="74" t="s">
        <v>1314</v>
      </c>
      <c r="I67" s="15">
        <v>80</v>
      </c>
      <c r="J67" s="15">
        <v>48</v>
      </c>
      <c r="K67" s="15">
        <v>31</v>
      </c>
      <c r="L67" s="15">
        <v>16</v>
      </c>
      <c r="M67" s="79">
        <v>29.76</v>
      </c>
      <c r="N67" s="69">
        <v>30</v>
      </c>
      <c r="O67" s="61">
        <v>3000</v>
      </c>
      <c r="P67" s="62">
        <f>Table224523689101112131415161718192021222423456723456891011121314151617181920[[#This Row],[PEMBULATAN]]*O67</f>
        <v>90000</v>
      </c>
    </row>
    <row r="68" spans="1:16" ht="27" customHeight="1" x14ac:dyDescent="0.2">
      <c r="A68" s="108"/>
      <c r="B68" s="72"/>
      <c r="C68" s="84" t="s">
        <v>1972</v>
      </c>
      <c r="D68" s="75" t="s">
        <v>53</v>
      </c>
      <c r="E68" s="13">
        <v>44435</v>
      </c>
      <c r="F68" s="73" t="s">
        <v>58</v>
      </c>
      <c r="G68" s="13">
        <v>44409</v>
      </c>
      <c r="H68" s="74" t="s">
        <v>1314</v>
      </c>
      <c r="I68" s="15">
        <v>50</v>
      </c>
      <c r="J68" s="15">
        <v>31</v>
      </c>
      <c r="K68" s="15">
        <v>11</v>
      </c>
      <c r="L68" s="15">
        <v>15</v>
      </c>
      <c r="M68" s="79">
        <v>4.2625000000000002</v>
      </c>
      <c r="N68" s="69">
        <v>15</v>
      </c>
      <c r="O68" s="61">
        <v>3000</v>
      </c>
      <c r="P68" s="62">
        <f>Table224523689101112131415161718192021222423456723456891011121314151617181920[[#This Row],[PEMBULATAN]]*O68</f>
        <v>45000</v>
      </c>
    </row>
    <row r="69" spans="1:16" ht="27" customHeight="1" x14ac:dyDescent="0.2">
      <c r="A69" s="108"/>
      <c r="B69" s="72"/>
      <c r="C69" s="84" t="s">
        <v>1973</v>
      </c>
      <c r="D69" s="75" t="s">
        <v>53</v>
      </c>
      <c r="E69" s="13">
        <v>44435</v>
      </c>
      <c r="F69" s="73" t="s">
        <v>58</v>
      </c>
      <c r="G69" s="13">
        <v>44409</v>
      </c>
      <c r="H69" s="74" t="s">
        <v>1314</v>
      </c>
      <c r="I69" s="15">
        <v>80</v>
      </c>
      <c r="J69" s="15">
        <v>40</v>
      </c>
      <c r="K69" s="15">
        <v>18</v>
      </c>
      <c r="L69" s="15">
        <v>22</v>
      </c>
      <c r="M69" s="79">
        <v>14.4</v>
      </c>
      <c r="N69" s="69">
        <v>22</v>
      </c>
      <c r="O69" s="61">
        <v>3000</v>
      </c>
      <c r="P69" s="62">
        <f>Table224523689101112131415161718192021222423456723456891011121314151617181920[[#This Row],[PEMBULATAN]]*O69</f>
        <v>66000</v>
      </c>
    </row>
    <row r="70" spans="1:16" ht="27" customHeight="1" x14ac:dyDescent="0.2">
      <c r="A70" s="108"/>
      <c r="B70" s="72"/>
      <c r="C70" s="84" t="s">
        <v>1974</v>
      </c>
      <c r="D70" s="75" t="s">
        <v>53</v>
      </c>
      <c r="E70" s="13">
        <v>44435</v>
      </c>
      <c r="F70" s="73" t="s">
        <v>58</v>
      </c>
      <c r="G70" s="13">
        <v>44409</v>
      </c>
      <c r="H70" s="74" t="s">
        <v>1314</v>
      </c>
      <c r="I70" s="15">
        <v>90</v>
      </c>
      <c r="J70" s="15">
        <v>51</v>
      </c>
      <c r="K70" s="15">
        <v>25</v>
      </c>
      <c r="L70" s="15">
        <v>8</v>
      </c>
      <c r="M70" s="79">
        <v>28.6875</v>
      </c>
      <c r="N70" s="69">
        <v>29</v>
      </c>
      <c r="O70" s="61">
        <v>3000</v>
      </c>
      <c r="P70" s="62">
        <f>Table224523689101112131415161718192021222423456723456891011121314151617181920[[#This Row],[PEMBULATAN]]*O70</f>
        <v>87000</v>
      </c>
    </row>
    <row r="71" spans="1:16" ht="27" customHeight="1" x14ac:dyDescent="0.2">
      <c r="A71" s="108"/>
      <c r="B71" s="72"/>
      <c r="C71" s="84" t="s">
        <v>1975</v>
      </c>
      <c r="D71" s="75" t="s">
        <v>53</v>
      </c>
      <c r="E71" s="13">
        <v>44435</v>
      </c>
      <c r="F71" s="73" t="s">
        <v>58</v>
      </c>
      <c r="G71" s="13">
        <v>44409</v>
      </c>
      <c r="H71" s="74" t="s">
        <v>1314</v>
      </c>
      <c r="I71" s="15">
        <v>75</v>
      </c>
      <c r="J71" s="15">
        <v>43</v>
      </c>
      <c r="K71" s="15">
        <v>25</v>
      </c>
      <c r="L71" s="15">
        <v>11</v>
      </c>
      <c r="M71" s="79">
        <v>20.15625</v>
      </c>
      <c r="N71" s="69">
        <v>20</v>
      </c>
      <c r="O71" s="61">
        <v>3000</v>
      </c>
      <c r="P71" s="62">
        <f>Table224523689101112131415161718192021222423456723456891011121314151617181920[[#This Row],[PEMBULATAN]]*O71</f>
        <v>60000</v>
      </c>
    </row>
    <row r="72" spans="1:16" ht="27" customHeight="1" x14ac:dyDescent="0.2">
      <c r="A72" s="108"/>
      <c r="B72" s="72"/>
      <c r="C72" s="84" t="s">
        <v>1976</v>
      </c>
      <c r="D72" s="75" t="s">
        <v>53</v>
      </c>
      <c r="E72" s="13">
        <v>44435</v>
      </c>
      <c r="F72" s="73" t="s">
        <v>58</v>
      </c>
      <c r="G72" s="13">
        <v>44409</v>
      </c>
      <c r="H72" s="74" t="s">
        <v>1314</v>
      </c>
      <c r="I72" s="15">
        <v>65</v>
      </c>
      <c r="J72" s="15">
        <v>60</v>
      </c>
      <c r="K72" s="15">
        <v>20</v>
      </c>
      <c r="L72" s="15">
        <v>9</v>
      </c>
      <c r="M72" s="79">
        <v>19.5</v>
      </c>
      <c r="N72" s="69">
        <v>20</v>
      </c>
      <c r="O72" s="61">
        <v>3000</v>
      </c>
      <c r="P72" s="62">
        <f>Table224523689101112131415161718192021222423456723456891011121314151617181920[[#This Row],[PEMBULATAN]]*O72</f>
        <v>60000</v>
      </c>
    </row>
    <row r="73" spans="1:16" ht="27" customHeight="1" x14ac:dyDescent="0.2">
      <c r="A73" s="108"/>
      <c r="B73" s="72"/>
      <c r="C73" s="84" t="s">
        <v>1977</v>
      </c>
      <c r="D73" s="75" t="s">
        <v>53</v>
      </c>
      <c r="E73" s="13">
        <v>44435</v>
      </c>
      <c r="F73" s="73" t="s">
        <v>58</v>
      </c>
      <c r="G73" s="13">
        <v>44409</v>
      </c>
      <c r="H73" s="74" t="s">
        <v>1314</v>
      </c>
      <c r="I73" s="15">
        <v>100</v>
      </c>
      <c r="J73" s="15">
        <v>58</v>
      </c>
      <c r="K73" s="15">
        <v>34</v>
      </c>
      <c r="L73" s="15">
        <v>1</v>
      </c>
      <c r="M73" s="79">
        <v>49.3</v>
      </c>
      <c r="N73" s="69">
        <v>49</v>
      </c>
      <c r="O73" s="61">
        <v>3000</v>
      </c>
      <c r="P73" s="62">
        <f>Table224523689101112131415161718192021222423456723456891011121314151617181920[[#This Row],[PEMBULATAN]]*O73</f>
        <v>147000</v>
      </c>
    </row>
    <row r="74" spans="1:16" ht="27" customHeight="1" x14ac:dyDescent="0.2">
      <c r="A74" s="108"/>
      <c r="B74" s="72"/>
      <c r="C74" s="84" t="s">
        <v>1978</v>
      </c>
      <c r="D74" s="75" t="s">
        <v>53</v>
      </c>
      <c r="E74" s="13">
        <v>44435</v>
      </c>
      <c r="F74" s="73" t="s">
        <v>58</v>
      </c>
      <c r="G74" s="13">
        <v>44409</v>
      </c>
      <c r="H74" s="74" t="s">
        <v>1314</v>
      </c>
      <c r="I74" s="15">
        <v>94</v>
      </c>
      <c r="J74" s="15">
        <v>52</v>
      </c>
      <c r="K74" s="15">
        <v>25</v>
      </c>
      <c r="L74" s="15">
        <v>5</v>
      </c>
      <c r="M74" s="79">
        <v>30.55</v>
      </c>
      <c r="N74" s="69">
        <v>31</v>
      </c>
      <c r="O74" s="61">
        <v>3000</v>
      </c>
      <c r="P74" s="62">
        <f>Table224523689101112131415161718192021222423456723456891011121314151617181920[[#This Row],[PEMBULATAN]]*O74</f>
        <v>93000</v>
      </c>
    </row>
    <row r="75" spans="1:16" ht="27" customHeight="1" x14ac:dyDescent="0.2">
      <c r="A75" s="108"/>
      <c r="B75" s="72"/>
      <c r="C75" s="84" t="s">
        <v>1979</v>
      </c>
      <c r="D75" s="75" t="s">
        <v>53</v>
      </c>
      <c r="E75" s="13">
        <v>44435</v>
      </c>
      <c r="F75" s="73" t="s">
        <v>58</v>
      </c>
      <c r="G75" s="13">
        <v>44409</v>
      </c>
      <c r="H75" s="74" t="s">
        <v>1314</v>
      </c>
      <c r="I75" s="15">
        <v>95</v>
      </c>
      <c r="J75" s="15">
        <v>50</v>
      </c>
      <c r="K75" s="15">
        <v>26</v>
      </c>
      <c r="L75" s="15">
        <v>11</v>
      </c>
      <c r="M75" s="79">
        <v>30.875</v>
      </c>
      <c r="N75" s="69">
        <v>31</v>
      </c>
      <c r="O75" s="61">
        <v>3000</v>
      </c>
      <c r="P75" s="62">
        <f>Table224523689101112131415161718192021222423456723456891011121314151617181920[[#This Row],[PEMBULATAN]]*O75</f>
        <v>93000</v>
      </c>
    </row>
    <row r="76" spans="1:16" ht="27" customHeight="1" x14ac:dyDescent="0.2">
      <c r="A76" s="108"/>
      <c r="B76" s="72"/>
      <c r="C76" s="84" t="s">
        <v>1980</v>
      </c>
      <c r="D76" s="75" t="s">
        <v>53</v>
      </c>
      <c r="E76" s="13">
        <v>44435</v>
      </c>
      <c r="F76" s="73" t="s">
        <v>58</v>
      </c>
      <c r="G76" s="13">
        <v>44409</v>
      </c>
      <c r="H76" s="74" t="s">
        <v>1314</v>
      </c>
      <c r="I76" s="15">
        <v>60</v>
      </c>
      <c r="J76" s="15">
        <v>52</v>
      </c>
      <c r="K76" s="15">
        <v>20</v>
      </c>
      <c r="L76" s="15">
        <v>11</v>
      </c>
      <c r="M76" s="79">
        <v>15.6</v>
      </c>
      <c r="N76" s="69">
        <v>16</v>
      </c>
      <c r="O76" s="61">
        <v>3000</v>
      </c>
      <c r="P76" s="62">
        <f>Table224523689101112131415161718192021222423456723456891011121314151617181920[[#This Row],[PEMBULATAN]]*O76</f>
        <v>48000</v>
      </c>
    </row>
    <row r="77" spans="1:16" ht="27" customHeight="1" x14ac:dyDescent="0.2">
      <c r="A77" s="108"/>
      <c r="B77" s="72"/>
      <c r="C77" s="84" t="s">
        <v>1981</v>
      </c>
      <c r="D77" s="75" t="s">
        <v>53</v>
      </c>
      <c r="E77" s="13">
        <v>44435</v>
      </c>
      <c r="F77" s="73" t="s">
        <v>58</v>
      </c>
      <c r="G77" s="13">
        <v>44409</v>
      </c>
      <c r="H77" s="74" t="s">
        <v>1314</v>
      </c>
      <c r="I77" s="15">
        <v>90</v>
      </c>
      <c r="J77" s="15">
        <v>51</v>
      </c>
      <c r="K77" s="15">
        <v>24</v>
      </c>
      <c r="L77" s="15">
        <v>7</v>
      </c>
      <c r="M77" s="79">
        <v>27.54</v>
      </c>
      <c r="N77" s="69">
        <v>28</v>
      </c>
      <c r="O77" s="61">
        <v>3000</v>
      </c>
      <c r="P77" s="62">
        <f>Table224523689101112131415161718192021222423456723456891011121314151617181920[[#This Row],[PEMBULATAN]]*O77</f>
        <v>84000</v>
      </c>
    </row>
    <row r="78" spans="1:16" ht="27" customHeight="1" x14ac:dyDescent="0.2">
      <c r="A78" s="108"/>
      <c r="B78" s="72"/>
      <c r="C78" s="84" t="s">
        <v>1982</v>
      </c>
      <c r="D78" s="75" t="s">
        <v>53</v>
      </c>
      <c r="E78" s="13">
        <v>44435</v>
      </c>
      <c r="F78" s="73" t="s">
        <v>58</v>
      </c>
      <c r="G78" s="13">
        <v>44409</v>
      </c>
      <c r="H78" s="74" t="s">
        <v>1314</v>
      </c>
      <c r="I78" s="15">
        <v>45</v>
      </c>
      <c r="J78" s="15">
        <v>32</v>
      </c>
      <c r="K78" s="15">
        <v>21</v>
      </c>
      <c r="L78" s="15">
        <v>11</v>
      </c>
      <c r="M78" s="79">
        <v>7.56</v>
      </c>
      <c r="N78" s="69">
        <v>11</v>
      </c>
      <c r="O78" s="61">
        <v>3000</v>
      </c>
      <c r="P78" s="62">
        <f>Table224523689101112131415161718192021222423456723456891011121314151617181920[[#This Row],[PEMBULATAN]]*O78</f>
        <v>33000</v>
      </c>
    </row>
    <row r="79" spans="1:16" ht="27" customHeight="1" x14ac:dyDescent="0.2">
      <c r="A79" s="108"/>
      <c r="B79" s="72"/>
      <c r="C79" s="84" t="s">
        <v>1983</v>
      </c>
      <c r="D79" s="75" t="s">
        <v>53</v>
      </c>
      <c r="E79" s="13">
        <v>44435</v>
      </c>
      <c r="F79" s="73" t="s">
        <v>58</v>
      </c>
      <c r="G79" s="13">
        <v>44409</v>
      </c>
      <c r="H79" s="74" t="s">
        <v>1314</v>
      </c>
      <c r="I79" s="15">
        <v>80</v>
      </c>
      <c r="J79" s="15">
        <v>60</v>
      </c>
      <c r="K79" s="15">
        <v>22</v>
      </c>
      <c r="L79" s="15">
        <v>4</v>
      </c>
      <c r="M79" s="79">
        <v>26.4</v>
      </c>
      <c r="N79" s="69">
        <v>26</v>
      </c>
      <c r="O79" s="61">
        <v>3000</v>
      </c>
      <c r="P79" s="62">
        <f>Table224523689101112131415161718192021222423456723456891011121314151617181920[[#This Row],[PEMBULATAN]]*O79</f>
        <v>78000</v>
      </c>
    </row>
    <row r="80" spans="1:16" ht="27" customHeight="1" x14ac:dyDescent="0.2">
      <c r="A80" s="108"/>
      <c r="B80" s="72"/>
      <c r="C80" s="84" t="s">
        <v>1984</v>
      </c>
      <c r="D80" s="75" t="s">
        <v>53</v>
      </c>
      <c r="E80" s="13">
        <v>44435</v>
      </c>
      <c r="F80" s="73" t="s">
        <v>58</v>
      </c>
      <c r="G80" s="13">
        <v>44409</v>
      </c>
      <c r="H80" s="74" t="s">
        <v>1314</v>
      </c>
      <c r="I80" s="15">
        <v>85</v>
      </c>
      <c r="J80" s="15">
        <v>58</v>
      </c>
      <c r="K80" s="15">
        <v>23</v>
      </c>
      <c r="L80" s="15">
        <v>6</v>
      </c>
      <c r="M80" s="79">
        <v>28.3475</v>
      </c>
      <c r="N80" s="69">
        <v>28</v>
      </c>
      <c r="O80" s="61">
        <v>3000</v>
      </c>
      <c r="P80" s="62">
        <f>Table224523689101112131415161718192021222423456723456891011121314151617181920[[#This Row],[PEMBULATAN]]*O80</f>
        <v>84000</v>
      </c>
    </row>
    <row r="81" spans="1:16" ht="27" customHeight="1" x14ac:dyDescent="0.2">
      <c r="A81" s="108"/>
      <c r="B81" s="72"/>
      <c r="C81" s="84" t="s">
        <v>1985</v>
      </c>
      <c r="D81" s="75" t="s">
        <v>53</v>
      </c>
      <c r="E81" s="13">
        <v>44435</v>
      </c>
      <c r="F81" s="73" t="s">
        <v>58</v>
      </c>
      <c r="G81" s="13">
        <v>44409</v>
      </c>
      <c r="H81" s="74" t="s">
        <v>1314</v>
      </c>
      <c r="I81" s="15">
        <v>58</v>
      </c>
      <c r="J81" s="15">
        <v>40</v>
      </c>
      <c r="K81" s="15">
        <v>12</v>
      </c>
      <c r="L81" s="15">
        <v>3</v>
      </c>
      <c r="M81" s="79">
        <v>6.96</v>
      </c>
      <c r="N81" s="69">
        <v>7</v>
      </c>
      <c r="O81" s="61">
        <v>3000</v>
      </c>
      <c r="P81" s="62">
        <f>Table224523689101112131415161718192021222423456723456891011121314151617181920[[#This Row],[PEMBULATAN]]*O81</f>
        <v>21000</v>
      </c>
    </row>
    <row r="82" spans="1:16" ht="27" customHeight="1" x14ac:dyDescent="0.2">
      <c r="A82" s="108"/>
      <c r="B82" s="72"/>
      <c r="C82" s="84" t="s">
        <v>1986</v>
      </c>
      <c r="D82" s="75" t="s">
        <v>53</v>
      </c>
      <c r="E82" s="13">
        <v>44435</v>
      </c>
      <c r="F82" s="73" t="s">
        <v>58</v>
      </c>
      <c r="G82" s="13">
        <v>44409</v>
      </c>
      <c r="H82" s="74" t="s">
        <v>1314</v>
      </c>
      <c r="I82" s="15">
        <v>90</v>
      </c>
      <c r="J82" s="15">
        <v>51</v>
      </c>
      <c r="K82" s="15">
        <v>28</v>
      </c>
      <c r="L82" s="15">
        <v>2</v>
      </c>
      <c r="M82" s="79">
        <v>32.130000000000003</v>
      </c>
      <c r="N82" s="69">
        <v>32</v>
      </c>
      <c r="O82" s="61">
        <v>3000</v>
      </c>
      <c r="P82" s="62">
        <f>Table224523689101112131415161718192021222423456723456891011121314151617181920[[#This Row],[PEMBULATAN]]*O82</f>
        <v>96000</v>
      </c>
    </row>
    <row r="83" spans="1:16" ht="27" customHeight="1" x14ac:dyDescent="0.2">
      <c r="A83" s="108"/>
      <c r="B83" s="72"/>
      <c r="C83" s="84" t="s">
        <v>1987</v>
      </c>
      <c r="D83" s="75" t="s">
        <v>53</v>
      </c>
      <c r="E83" s="13">
        <v>44435</v>
      </c>
      <c r="F83" s="73" t="s">
        <v>58</v>
      </c>
      <c r="G83" s="13">
        <v>44409</v>
      </c>
      <c r="H83" s="74" t="s">
        <v>1314</v>
      </c>
      <c r="I83" s="15">
        <v>80</v>
      </c>
      <c r="J83" s="15">
        <v>48</v>
      </c>
      <c r="K83" s="15">
        <v>22</v>
      </c>
      <c r="L83" s="15">
        <v>4</v>
      </c>
      <c r="M83" s="79">
        <v>21.12</v>
      </c>
      <c r="N83" s="69">
        <v>21</v>
      </c>
      <c r="O83" s="61">
        <v>3000</v>
      </c>
      <c r="P83" s="62">
        <f>Table224523689101112131415161718192021222423456723456891011121314151617181920[[#This Row],[PEMBULATAN]]*O83</f>
        <v>63000</v>
      </c>
    </row>
    <row r="84" spans="1:16" ht="27" customHeight="1" x14ac:dyDescent="0.2">
      <c r="A84" s="108"/>
      <c r="B84" s="72"/>
      <c r="C84" s="84" t="s">
        <v>1988</v>
      </c>
      <c r="D84" s="75" t="s">
        <v>53</v>
      </c>
      <c r="E84" s="13">
        <v>44435</v>
      </c>
      <c r="F84" s="73" t="s">
        <v>58</v>
      </c>
      <c r="G84" s="13">
        <v>44409</v>
      </c>
      <c r="H84" s="74" t="s">
        <v>1314</v>
      </c>
      <c r="I84" s="15">
        <v>83</v>
      </c>
      <c r="J84" s="15">
        <v>44</v>
      </c>
      <c r="K84" s="15">
        <v>3</v>
      </c>
      <c r="L84" s="15">
        <v>32</v>
      </c>
      <c r="M84" s="79">
        <v>2.7389999999999999</v>
      </c>
      <c r="N84" s="69">
        <v>32</v>
      </c>
      <c r="O84" s="61">
        <v>3000</v>
      </c>
      <c r="P84" s="62">
        <f>Table224523689101112131415161718192021222423456723456891011121314151617181920[[#This Row],[PEMBULATAN]]*O84</f>
        <v>96000</v>
      </c>
    </row>
    <row r="85" spans="1:16" ht="27" customHeight="1" x14ac:dyDescent="0.2">
      <c r="A85" s="108"/>
      <c r="B85" s="72"/>
      <c r="C85" s="84" t="s">
        <v>1989</v>
      </c>
      <c r="D85" s="75" t="s">
        <v>53</v>
      </c>
      <c r="E85" s="13">
        <v>44435</v>
      </c>
      <c r="F85" s="73" t="s">
        <v>58</v>
      </c>
      <c r="G85" s="13">
        <v>44409</v>
      </c>
      <c r="H85" s="74" t="s">
        <v>1314</v>
      </c>
      <c r="I85" s="15">
        <v>75</v>
      </c>
      <c r="J85" s="15">
        <v>40</v>
      </c>
      <c r="K85" s="15">
        <v>16</v>
      </c>
      <c r="L85" s="15">
        <v>12</v>
      </c>
      <c r="M85" s="79">
        <v>12</v>
      </c>
      <c r="N85" s="69">
        <v>12</v>
      </c>
      <c r="O85" s="61">
        <v>3000</v>
      </c>
      <c r="P85" s="62">
        <f>Table224523689101112131415161718192021222423456723456891011121314151617181920[[#This Row],[PEMBULATAN]]*O85</f>
        <v>36000</v>
      </c>
    </row>
    <row r="86" spans="1:16" ht="27" customHeight="1" x14ac:dyDescent="0.2">
      <c r="A86" s="108"/>
      <c r="B86" s="72"/>
      <c r="C86" s="84" t="s">
        <v>1990</v>
      </c>
      <c r="D86" s="75" t="s">
        <v>53</v>
      </c>
      <c r="E86" s="13">
        <v>44435</v>
      </c>
      <c r="F86" s="73" t="s">
        <v>58</v>
      </c>
      <c r="G86" s="13">
        <v>44409</v>
      </c>
      <c r="H86" s="74" t="s">
        <v>1314</v>
      </c>
      <c r="I86" s="15">
        <v>95</v>
      </c>
      <c r="J86" s="15">
        <v>50</v>
      </c>
      <c r="K86" s="15">
        <v>23</v>
      </c>
      <c r="L86" s="15">
        <v>2</v>
      </c>
      <c r="M86" s="79">
        <v>27.3125</v>
      </c>
      <c r="N86" s="69">
        <v>27</v>
      </c>
      <c r="O86" s="61">
        <v>3000</v>
      </c>
      <c r="P86" s="62">
        <f>Table224523689101112131415161718192021222423456723456891011121314151617181920[[#This Row],[PEMBULATAN]]*O86</f>
        <v>81000</v>
      </c>
    </row>
    <row r="87" spans="1:16" ht="27" customHeight="1" x14ac:dyDescent="0.2">
      <c r="A87" s="108"/>
      <c r="B87" s="72"/>
      <c r="C87" s="84" t="s">
        <v>1991</v>
      </c>
      <c r="D87" s="75" t="s">
        <v>53</v>
      </c>
      <c r="E87" s="13">
        <v>44435</v>
      </c>
      <c r="F87" s="73" t="s">
        <v>58</v>
      </c>
      <c r="G87" s="13">
        <v>44409</v>
      </c>
      <c r="H87" s="74" t="s">
        <v>1314</v>
      </c>
      <c r="I87" s="15">
        <v>40</v>
      </c>
      <c r="J87" s="15">
        <v>25</v>
      </c>
      <c r="K87" s="15">
        <v>14</v>
      </c>
      <c r="L87" s="15">
        <v>12</v>
      </c>
      <c r="M87" s="79">
        <v>3.5</v>
      </c>
      <c r="N87" s="69">
        <v>12</v>
      </c>
      <c r="O87" s="61">
        <v>3000</v>
      </c>
      <c r="P87" s="62">
        <f>Table224523689101112131415161718192021222423456723456891011121314151617181920[[#This Row],[PEMBULATAN]]*O87</f>
        <v>36000</v>
      </c>
    </row>
    <row r="88" spans="1:16" ht="27" customHeight="1" x14ac:dyDescent="0.2">
      <c r="A88" s="108"/>
      <c r="B88" s="72"/>
      <c r="C88" s="84" t="s">
        <v>1992</v>
      </c>
      <c r="D88" s="75" t="s">
        <v>53</v>
      </c>
      <c r="E88" s="13">
        <v>44435</v>
      </c>
      <c r="F88" s="73" t="s">
        <v>58</v>
      </c>
      <c r="G88" s="13">
        <v>44409</v>
      </c>
      <c r="H88" s="74" t="s">
        <v>1314</v>
      </c>
      <c r="I88" s="15">
        <v>30</v>
      </c>
      <c r="J88" s="15">
        <v>21</v>
      </c>
      <c r="K88" s="15">
        <v>31</v>
      </c>
      <c r="L88" s="15">
        <v>20</v>
      </c>
      <c r="M88" s="79">
        <v>4.8825000000000003</v>
      </c>
      <c r="N88" s="69">
        <v>20</v>
      </c>
      <c r="O88" s="61">
        <v>3000</v>
      </c>
      <c r="P88" s="62">
        <f>Table224523689101112131415161718192021222423456723456891011121314151617181920[[#This Row],[PEMBULATAN]]*O88</f>
        <v>60000</v>
      </c>
    </row>
    <row r="89" spans="1:16" ht="27" customHeight="1" x14ac:dyDescent="0.2">
      <c r="A89" s="108"/>
      <c r="B89" s="72"/>
      <c r="C89" s="84" t="s">
        <v>1993</v>
      </c>
      <c r="D89" s="75" t="s">
        <v>53</v>
      </c>
      <c r="E89" s="13">
        <v>44435</v>
      </c>
      <c r="F89" s="73" t="s">
        <v>58</v>
      </c>
      <c r="G89" s="13">
        <v>44409</v>
      </c>
      <c r="H89" s="74" t="s">
        <v>1314</v>
      </c>
      <c r="I89" s="15">
        <v>58</v>
      </c>
      <c r="J89" s="15">
        <v>30</v>
      </c>
      <c r="K89" s="15">
        <v>15</v>
      </c>
      <c r="L89" s="15">
        <v>19</v>
      </c>
      <c r="M89" s="79">
        <v>6.5250000000000004</v>
      </c>
      <c r="N89" s="69">
        <v>19</v>
      </c>
      <c r="O89" s="61">
        <v>3000</v>
      </c>
      <c r="P89" s="62">
        <f>Table224523689101112131415161718192021222423456723456891011121314151617181920[[#This Row],[PEMBULATAN]]*O89</f>
        <v>57000</v>
      </c>
    </row>
    <row r="90" spans="1:16" ht="27" customHeight="1" x14ac:dyDescent="0.2">
      <c r="A90" s="108"/>
      <c r="B90" s="72"/>
      <c r="C90" s="84" t="s">
        <v>1994</v>
      </c>
      <c r="D90" s="75" t="s">
        <v>53</v>
      </c>
      <c r="E90" s="13">
        <v>44435</v>
      </c>
      <c r="F90" s="73" t="s">
        <v>58</v>
      </c>
      <c r="G90" s="13">
        <v>44409</v>
      </c>
      <c r="H90" s="74" t="s">
        <v>1314</v>
      </c>
      <c r="I90" s="15">
        <v>75</v>
      </c>
      <c r="J90" s="15">
        <v>40</v>
      </c>
      <c r="K90" s="15">
        <v>22</v>
      </c>
      <c r="L90" s="15">
        <v>14</v>
      </c>
      <c r="M90" s="79">
        <v>16.5</v>
      </c>
      <c r="N90" s="69">
        <v>17</v>
      </c>
      <c r="O90" s="61">
        <v>3000</v>
      </c>
      <c r="P90" s="62">
        <f>Table224523689101112131415161718192021222423456723456891011121314151617181920[[#This Row],[PEMBULATAN]]*O90</f>
        <v>51000</v>
      </c>
    </row>
    <row r="91" spans="1:16" ht="27" customHeight="1" x14ac:dyDescent="0.2">
      <c r="A91" s="108"/>
      <c r="B91" s="72"/>
      <c r="C91" s="84" t="s">
        <v>1995</v>
      </c>
      <c r="D91" s="75" t="s">
        <v>53</v>
      </c>
      <c r="E91" s="13">
        <v>44435</v>
      </c>
      <c r="F91" s="73" t="s">
        <v>58</v>
      </c>
      <c r="G91" s="13">
        <v>44409</v>
      </c>
      <c r="H91" s="74" t="s">
        <v>1314</v>
      </c>
      <c r="I91" s="15">
        <v>35</v>
      </c>
      <c r="J91" s="15">
        <v>28</v>
      </c>
      <c r="K91" s="15">
        <v>28</v>
      </c>
      <c r="L91" s="15">
        <v>6</v>
      </c>
      <c r="M91" s="79">
        <v>6.86</v>
      </c>
      <c r="N91" s="69">
        <v>7</v>
      </c>
      <c r="O91" s="61">
        <v>3000</v>
      </c>
      <c r="P91" s="62">
        <f>Table224523689101112131415161718192021222423456723456891011121314151617181920[[#This Row],[PEMBULATAN]]*O91</f>
        <v>21000</v>
      </c>
    </row>
    <row r="92" spans="1:16" ht="27" customHeight="1" x14ac:dyDescent="0.2">
      <c r="A92" s="108"/>
      <c r="B92" s="72"/>
      <c r="C92" s="84" t="s">
        <v>1996</v>
      </c>
      <c r="D92" s="75" t="s">
        <v>53</v>
      </c>
      <c r="E92" s="13">
        <v>44435</v>
      </c>
      <c r="F92" s="73" t="s">
        <v>58</v>
      </c>
      <c r="G92" s="13">
        <v>44409</v>
      </c>
      <c r="H92" s="74" t="s">
        <v>1314</v>
      </c>
      <c r="I92" s="15">
        <v>81</v>
      </c>
      <c r="J92" s="15">
        <v>15</v>
      </c>
      <c r="K92" s="15">
        <v>51</v>
      </c>
      <c r="L92" s="15">
        <v>6</v>
      </c>
      <c r="M92" s="79">
        <v>15.491250000000001</v>
      </c>
      <c r="N92" s="69">
        <v>15</v>
      </c>
      <c r="O92" s="61">
        <v>3000</v>
      </c>
      <c r="P92" s="62">
        <f>Table224523689101112131415161718192021222423456723456891011121314151617181920[[#This Row],[PEMBULATAN]]*O92</f>
        <v>45000</v>
      </c>
    </row>
    <row r="93" spans="1:16" ht="27" customHeight="1" x14ac:dyDescent="0.2">
      <c r="A93" s="108"/>
      <c r="B93" s="72"/>
      <c r="C93" s="84" t="s">
        <v>1997</v>
      </c>
      <c r="D93" s="75" t="s">
        <v>53</v>
      </c>
      <c r="E93" s="13">
        <v>44435</v>
      </c>
      <c r="F93" s="73" t="s">
        <v>58</v>
      </c>
      <c r="G93" s="13">
        <v>44409</v>
      </c>
      <c r="H93" s="74" t="s">
        <v>1314</v>
      </c>
      <c r="I93" s="15">
        <v>96</v>
      </c>
      <c r="J93" s="15">
        <v>28</v>
      </c>
      <c r="K93" s="15">
        <v>6</v>
      </c>
      <c r="L93" s="15">
        <v>14</v>
      </c>
      <c r="M93" s="79">
        <v>4.032</v>
      </c>
      <c r="N93" s="69">
        <v>14</v>
      </c>
      <c r="O93" s="61">
        <v>3000</v>
      </c>
      <c r="P93" s="62">
        <f>Table224523689101112131415161718192021222423456723456891011121314151617181920[[#This Row],[PEMBULATAN]]*O93</f>
        <v>42000</v>
      </c>
    </row>
    <row r="94" spans="1:16" ht="27" customHeight="1" x14ac:dyDescent="0.2">
      <c r="A94" s="108"/>
      <c r="B94" s="72"/>
      <c r="C94" s="84" t="s">
        <v>1998</v>
      </c>
      <c r="D94" s="75" t="s">
        <v>53</v>
      </c>
      <c r="E94" s="13">
        <v>44435</v>
      </c>
      <c r="F94" s="73" t="s">
        <v>58</v>
      </c>
      <c r="G94" s="13">
        <v>44409</v>
      </c>
      <c r="H94" s="74" t="s">
        <v>1314</v>
      </c>
      <c r="I94" s="15">
        <v>116</v>
      </c>
      <c r="J94" s="15">
        <v>22</v>
      </c>
      <c r="K94" s="15">
        <v>6</v>
      </c>
      <c r="L94" s="15">
        <v>13</v>
      </c>
      <c r="M94" s="79">
        <v>3.8279999999999998</v>
      </c>
      <c r="N94" s="69">
        <v>13</v>
      </c>
      <c r="O94" s="61">
        <v>3000</v>
      </c>
      <c r="P94" s="62">
        <f>Table224523689101112131415161718192021222423456723456891011121314151617181920[[#This Row],[PEMBULATAN]]*O94</f>
        <v>39000</v>
      </c>
    </row>
    <row r="95" spans="1:16" ht="27" customHeight="1" x14ac:dyDescent="0.2">
      <c r="A95" s="108"/>
      <c r="B95" s="72"/>
      <c r="C95" s="84" t="s">
        <v>1999</v>
      </c>
      <c r="D95" s="75" t="s">
        <v>53</v>
      </c>
      <c r="E95" s="13">
        <v>44435</v>
      </c>
      <c r="F95" s="73" t="s">
        <v>58</v>
      </c>
      <c r="G95" s="13">
        <v>44409</v>
      </c>
      <c r="H95" s="74" t="s">
        <v>1314</v>
      </c>
      <c r="I95" s="15">
        <v>60</v>
      </c>
      <c r="J95" s="15">
        <v>92</v>
      </c>
      <c r="K95" s="15">
        <v>33</v>
      </c>
      <c r="L95" s="15">
        <v>5</v>
      </c>
      <c r="M95" s="79">
        <v>45.54</v>
      </c>
      <c r="N95" s="69">
        <v>46</v>
      </c>
      <c r="O95" s="61">
        <v>3000</v>
      </c>
      <c r="P95" s="62">
        <f>Table224523689101112131415161718192021222423456723456891011121314151617181920[[#This Row],[PEMBULATAN]]*O95</f>
        <v>138000</v>
      </c>
    </row>
    <row r="96" spans="1:16" ht="27" customHeight="1" x14ac:dyDescent="0.2">
      <c r="A96" s="108"/>
      <c r="B96" s="72"/>
      <c r="C96" s="84" t="s">
        <v>2000</v>
      </c>
      <c r="D96" s="75" t="s">
        <v>53</v>
      </c>
      <c r="E96" s="13">
        <v>44435</v>
      </c>
      <c r="F96" s="73" t="s">
        <v>58</v>
      </c>
      <c r="G96" s="13">
        <v>44409</v>
      </c>
      <c r="H96" s="74" t="s">
        <v>1314</v>
      </c>
      <c r="I96" s="15">
        <v>104</v>
      </c>
      <c r="J96" s="15">
        <v>60</v>
      </c>
      <c r="K96" s="15">
        <v>22</v>
      </c>
      <c r="L96" s="15">
        <v>8</v>
      </c>
      <c r="M96" s="79">
        <v>34.32</v>
      </c>
      <c r="N96" s="69">
        <v>34</v>
      </c>
      <c r="O96" s="61">
        <v>3000</v>
      </c>
      <c r="P96" s="62">
        <f>Table224523689101112131415161718192021222423456723456891011121314151617181920[[#This Row],[PEMBULATAN]]*O96</f>
        <v>102000</v>
      </c>
    </row>
    <row r="97" spans="1:16" ht="27" customHeight="1" x14ac:dyDescent="0.2">
      <c r="A97" s="108"/>
      <c r="B97" s="72"/>
      <c r="C97" s="84" t="s">
        <v>2001</v>
      </c>
      <c r="D97" s="75" t="s">
        <v>53</v>
      </c>
      <c r="E97" s="13">
        <v>44435</v>
      </c>
      <c r="F97" s="73" t="s">
        <v>58</v>
      </c>
      <c r="G97" s="13">
        <v>44409</v>
      </c>
      <c r="H97" s="74" t="s">
        <v>1314</v>
      </c>
      <c r="I97" s="15">
        <v>101</v>
      </c>
      <c r="J97" s="15">
        <v>64</v>
      </c>
      <c r="K97" s="15">
        <v>30</v>
      </c>
      <c r="L97" s="15">
        <v>1</v>
      </c>
      <c r="M97" s="79">
        <v>48.48</v>
      </c>
      <c r="N97" s="69">
        <v>48</v>
      </c>
      <c r="O97" s="61">
        <v>3000</v>
      </c>
      <c r="P97" s="62">
        <f>Table224523689101112131415161718192021222423456723456891011121314151617181920[[#This Row],[PEMBULATAN]]*O97</f>
        <v>144000</v>
      </c>
    </row>
    <row r="98" spans="1:16" ht="27" customHeight="1" x14ac:dyDescent="0.2">
      <c r="A98" s="108"/>
      <c r="B98" s="72"/>
      <c r="C98" s="84" t="s">
        <v>2002</v>
      </c>
      <c r="D98" s="75" t="s">
        <v>53</v>
      </c>
      <c r="E98" s="13">
        <v>44435</v>
      </c>
      <c r="F98" s="73" t="s">
        <v>58</v>
      </c>
      <c r="G98" s="13">
        <v>44409</v>
      </c>
      <c r="H98" s="74" t="s">
        <v>1314</v>
      </c>
      <c r="I98" s="15">
        <v>64</v>
      </c>
      <c r="J98" s="15">
        <v>38</v>
      </c>
      <c r="K98" s="15">
        <v>12</v>
      </c>
      <c r="L98" s="15">
        <v>5</v>
      </c>
      <c r="M98" s="79">
        <v>7.2960000000000003</v>
      </c>
      <c r="N98" s="69">
        <v>7</v>
      </c>
      <c r="O98" s="61">
        <v>3000</v>
      </c>
      <c r="P98" s="62">
        <f>Table224523689101112131415161718192021222423456723456891011121314151617181920[[#This Row],[PEMBULATAN]]*O98</f>
        <v>21000</v>
      </c>
    </row>
    <row r="99" spans="1:16" ht="27" customHeight="1" x14ac:dyDescent="0.2">
      <c r="A99" s="108"/>
      <c r="B99" s="72"/>
      <c r="C99" s="84" t="s">
        <v>2003</v>
      </c>
      <c r="D99" s="75" t="s">
        <v>53</v>
      </c>
      <c r="E99" s="13">
        <v>44435</v>
      </c>
      <c r="F99" s="73" t="s">
        <v>58</v>
      </c>
      <c r="G99" s="13">
        <v>44409</v>
      </c>
      <c r="H99" s="74" t="s">
        <v>1314</v>
      </c>
      <c r="I99" s="15">
        <v>45</v>
      </c>
      <c r="J99" s="15">
        <v>36</v>
      </c>
      <c r="K99" s="15">
        <v>22</v>
      </c>
      <c r="L99" s="15">
        <v>9</v>
      </c>
      <c r="M99" s="79">
        <v>8.91</v>
      </c>
      <c r="N99" s="69">
        <v>9</v>
      </c>
      <c r="O99" s="61">
        <v>3000</v>
      </c>
      <c r="P99" s="62">
        <f>Table224523689101112131415161718192021222423456723456891011121314151617181920[[#This Row],[PEMBULATAN]]*O99</f>
        <v>27000</v>
      </c>
    </row>
    <row r="100" spans="1:16" ht="27" customHeight="1" x14ac:dyDescent="0.2">
      <c r="A100" s="108"/>
      <c r="B100" s="72"/>
      <c r="C100" s="84" t="s">
        <v>2004</v>
      </c>
      <c r="D100" s="75" t="s">
        <v>53</v>
      </c>
      <c r="E100" s="13">
        <v>44435</v>
      </c>
      <c r="F100" s="73" t="s">
        <v>58</v>
      </c>
      <c r="G100" s="13">
        <v>44409</v>
      </c>
      <c r="H100" s="74" t="s">
        <v>1314</v>
      </c>
      <c r="I100" s="15">
        <v>105</v>
      </c>
      <c r="J100" s="15">
        <v>63</v>
      </c>
      <c r="K100" s="15">
        <v>30</v>
      </c>
      <c r="L100" s="15">
        <v>11</v>
      </c>
      <c r="M100" s="79">
        <v>49.612499999999997</v>
      </c>
      <c r="N100" s="69">
        <v>50</v>
      </c>
      <c r="O100" s="61">
        <v>3000</v>
      </c>
      <c r="P100" s="62">
        <f>Table224523689101112131415161718192021222423456723456891011121314151617181920[[#This Row],[PEMBULATAN]]*O100</f>
        <v>150000</v>
      </c>
    </row>
    <row r="101" spans="1:16" ht="27" customHeight="1" x14ac:dyDescent="0.2">
      <c r="A101" s="108"/>
      <c r="B101" s="72"/>
      <c r="C101" s="84" t="s">
        <v>2005</v>
      </c>
      <c r="D101" s="75" t="s">
        <v>53</v>
      </c>
      <c r="E101" s="13">
        <v>44435</v>
      </c>
      <c r="F101" s="73" t="s">
        <v>58</v>
      </c>
      <c r="G101" s="13">
        <v>44409</v>
      </c>
      <c r="H101" s="74" t="s">
        <v>1314</v>
      </c>
      <c r="I101" s="15">
        <v>55</v>
      </c>
      <c r="J101" s="15">
        <v>45</v>
      </c>
      <c r="K101" s="15">
        <v>20</v>
      </c>
      <c r="L101" s="15">
        <v>10</v>
      </c>
      <c r="M101" s="79">
        <v>12.375</v>
      </c>
      <c r="N101" s="69">
        <v>12</v>
      </c>
      <c r="O101" s="61">
        <v>3000</v>
      </c>
      <c r="P101" s="62">
        <f>Table224523689101112131415161718192021222423456723456891011121314151617181920[[#This Row],[PEMBULATAN]]*O101</f>
        <v>36000</v>
      </c>
    </row>
    <row r="102" spans="1:16" ht="27" customHeight="1" x14ac:dyDescent="0.2">
      <c r="A102" s="108"/>
      <c r="B102" s="72"/>
      <c r="C102" s="89" t="s">
        <v>2006</v>
      </c>
      <c r="D102" s="90" t="s">
        <v>53</v>
      </c>
      <c r="E102" s="91">
        <v>44435</v>
      </c>
      <c r="F102" s="92" t="s">
        <v>58</v>
      </c>
      <c r="G102" s="91">
        <v>44409</v>
      </c>
      <c r="H102" s="93" t="s">
        <v>1314</v>
      </c>
      <c r="I102" s="94">
        <v>35</v>
      </c>
      <c r="J102" s="94">
        <v>50</v>
      </c>
      <c r="K102" s="94">
        <v>22</v>
      </c>
      <c r="L102" s="94">
        <v>14</v>
      </c>
      <c r="M102" s="95">
        <v>9.625</v>
      </c>
      <c r="N102" s="96">
        <v>14</v>
      </c>
      <c r="O102" s="61">
        <v>3000</v>
      </c>
      <c r="P102" s="62">
        <f>Table224523689101112131415161718192021222423456723456891011121314151617181920[[#This Row],[PEMBULATAN]]*O102</f>
        <v>42000</v>
      </c>
    </row>
    <row r="103" spans="1:16" ht="27" customHeight="1" x14ac:dyDescent="0.2">
      <c r="A103" s="108"/>
      <c r="B103" s="72"/>
      <c r="C103" s="89" t="s">
        <v>2007</v>
      </c>
      <c r="D103" s="90" t="s">
        <v>53</v>
      </c>
      <c r="E103" s="91">
        <v>44435</v>
      </c>
      <c r="F103" s="92" t="s">
        <v>58</v>
      </c>
      <c r="G103" s="91">
        <v>44409</v>
      </c>
      <c r="H103" s="93" t="s">
        <v>1314</v>
      </c>
      <c r="I103" s="94">
        <v>36</v>
      </c>
      <c r="J103" s="94">
        <v>27</v>
      </c>
      <c r="K103" s="94">
        <v>46</v>
      </c>
      <c r="L103" s="94">
        <v>13</v>
      </c>
      <c r="M103" s="95">
        <v>11.178000000000001</v>
      </c>
      <c r="N103" s="96">
        <v>13</v>
      </c>
      <c r="O103" s="61">
        <v>3000</v>
      </c>
      <c r="P103" s="62">
        <f>Table224523689101112131415161718192021222423456723456891011121314151617181920[[#This Row],[PEMBULATAN]]*O103</f>
        <v>39000</v>
      </c>
    </row>
    <row r="104" spans="1:16" ht="27" customHeight="1" x14ac:dyDescent="0.2">
      <c r="A104" s="108"/>
      <c r="B104" s="72"/>
      <c r="C104" s="89" t="s">
        <v>2008</v>
      </c>
      <c r="D104" s="90" t="s">
        <v>53</v>
      </c>
      <c r="E104" s="91">
        <v>44435</v>
      </c>
      <c r="F104" s="92" t="s">
        <v>58</v>
      </c>
      <c r="G104" s="91">
        <v>44409</v>
      </c>
      <c r="H104" s="93" t="s">
        <v>1314</v>
      </c>
      <c r="I104" s="94">
        <v>59</v>
      </c>
      <c r="J104" s="94">
        <v>59</v>
      </c>
      <c r="K104" s="94">
        <v>7</v>
      </c>
      <c r="L104" s="94">
        <v>10</v>
      </c>
      <c r="M104" s="95">
        <v>6.0917500000000002</v>
      </c>
      <c r="N104" s="96">
        <v>10</v>
      </c>
      <c r="O104" s="61">
        <v>3000</v>
      </c>
      <c r="P104" s="62">
        <f>Table224523689101112131415161718192021222423456723456891011121314151617181920[[#This Row],[PEMBULATAN]]*O104</f>
        <v>30000</v>
      </c>
    </row>
    <row r="105" spans="1:16" ht="27" customHeight="1" x14ac:dyDescent="0.2">
      <c r="A105" s="108"/>
      <c r="B105" s="72"/>
      <c r="C105" s="89" t="s">
        <v>2009</v>
      </c>
      <c r="D105" s="90" t="s">
        <v>53</v>
      </c>
      <c r="E105" s="91">
        <v>44435</v>
      </c>
      <c r="F105" s="92" t="s">
        <v>58</v>
      </c>
      <c r="G105" s="91">
        <v>44409</v>
      </c>
      <c r="H105" s="93" t="s">
        <v>1314</v>
      </c>
      <c r="I105" s="94">
        <v>33</v>
      </c>
      <c r="J105" s="94">
        <v>28</v>
      </c>
      <c r="K105" s="94">
        <v>30</v>
      </c>
      <c r="L105" s="94">
        <v>6</v>
      </c>
      <c r="M105" s="95">
        <v>6.93</v>
      </c>
      <c r="N105" s="96">
        <v>7</v>
      </c>
      <c r="O105" s="61">
        <v>3000</v>
      </c>
      <c r="P105" s="62">
        <f>Table224523689101112131415161718192021222423456723456891011121314151617181920[[#This Row],[PEMBULATAN]]*O105</f>
        <v>21000</v>
      </c>
    </row>
    <row r="106" spans="1:16" ht="27" customHeight="1" x14ac:dyDescent="0.2">
      <c r="A106" s="108"/>
      <c r="B106" s="72"/>
      <c r="C106" s="89" t="s">
        <v>2010</v>
      </c>
      <c r="D106" s="90" t="s">
        <v>53</v>
      </c>
      <c r="E106" s="91">
        <v>44435</v>
      </c>
      <c r="F106" s="92" t="s">
        <v>58</v>
      </c>
      <c r="G106" s="91">
        <v>44409</v>
      </c>
      <c r="H106" s="93" t="s">
        <v>1314</v>
      </c>
      <c r="I106" s="94">
        <v>93</v>
      </c>
      <c r="J106" s="94">
        <v>60</v>
      </c>
      <c r="K106" s="94">
        <v>20</v>
      </c>
      <c r="L106" s="94">
        <v>10</v>
      </c>
      <c r="M106" s="95">
        <v>27.9</v>
      </c>
      <c r="N106" s="96">
        <v>28</v>
      </c>
      <c r="O106" s="61">
        <v>3000</v>
      </c>
      <c r="P106" s="62">
        <f>Table224523689101112131415161718192021222423456723456891011121314151617181920[[#This Row],[PEMBULATAN]]*O106</f>
        <v>84000</v>
      </c>
    </row>
    <row r="107" spans="1:16" ht="27" customHeight="1" x14ac:dyDescent="0.2">
      <c r="A107" s="108"/>
      <c r="B107" s="72"/>
      <c r="C107" s="89" t="s">
        <v>2011</v>
      </c>
      <c r="D107" s="90" t="s">
        <v>53</v>
      </c>
      <c r="E107" s="91">
        <v>44435</v>
      </c>
      <c r="F107" s="92" t="s">
        <v>58</v>
      </c>
      <c r="G107" s="91">
        <v>44409</v>
      </c>
      <c r="H107" s="93" t="s">
        <v>1314</v>
      </c>
      <c r="I107" s="94">
        <v>59</v>
      </c>
      <c r="J107" s="94">
        <v>59</v>
      </c>
      <c r="K107" s="94">
        <v>7</v>
      </c>
      <c r="L107" s="94">
        <v>9</v>
      </c>
      <c r="M107" s="95">
        <v>6.0917500000000002</v>
      </c>
      <c r="N107" s="96">
        <v>9</v>
      </c>
      <c r="O107" s="61">
        <v>3000</v>
      </c>
      <c r="P107" s="62">
        <f>Table224523689101112131415161718192021222423456723456891011121314151617181920[[#This Row],[PEMBULATAN]]*O107</f>
        <v>27000</v>
      </c>
    </row>
    <row r="108" spans="1:16" ht="27" customHeight="1" x14ac:dyDescent="0.2">
      <c r="A108" s="108"/>
      <c r="B108" s="72"/>
      <c r="C108" s="89" t="s">
        <v>2012</v>
      </c>
      <c r="D108" s="90" t="s">
        <v>53</v>
      </c>
      <c r="E108" s="91">
        <v>44435</v>
      </c>
      <c r="F108" s="92" t="s">
        <v>58</v>
      </c>
      <c r="G108" s="91">
        <v>44409</v>
      </c>
      <c r="H108" s="93" t="s">
        <v>1314</v>
      </c>
      <c r="I108" s="94">
        <v>87</v>
      </c>
      <c r="J108" s="94">
        <v>50</v>
      </c>
      <c r="K108" s="94">
        <v>40</v>
      </c>
      <c r="L108" s="94">
        <v>10</v>
      </c>
      <c r="M108" s="95">
        <v>43.5</v>
      </c>
      <c r="N108" s="96">
        <v>44</v>
      </c>
      <c r="O108" s="61">
        <v>3000</v>
      </c>
      <c r="P108" s="62">
        <f>Table224523689101112131415161718192021222423456723456891011121314151617181920[[#This Row],[PEMBULATAN]]*O108</f>
        <v>132000</v>
      </c>
    </row>
    <row r="109" spans="1:16" ht="27" customHeight="1" x14ac:dyDescent="0.2">
      <c r="A109" s="108"/>
      <c r="B109" s="72"/>
      <c r="C109" s="89" t="s">
        <v>2013</v>
      </c>
      <c r="D109" s="90" t="s">
        <v>53</v>
      </c>
      <c r="E109" s="91">
        <v>44435</v>
      </c>
      <c r="F109" s="92" t="s">
        <v>58</v>
      </c>
      <c r="G109" s="91">
        <v>44409</v>
      </c>
      <c r="H109" s="93" t="s">
        <v>1314</v>
      </c>
      <c r="I109" s="94">
        <v>66</v>
      </c>
      <c r="J109" s="94">
        <v>52</v>
      </c>
      <c r="K109" s="94">
        <v>35</v>
      </c>
      <c r="L109" s="94">
        <v>12</v>
      </c>
      <c r="M109" s="95">
        <v>30.03</v>
      </c>
      <c r="N109" s="96">
        <v>30</v>
      </c>
      <c r="O109" s="61">
        <v>3000</v>
      </c>
      <c r="P109" s="62">
        <f>Table224523689101112131415161718192021222423456723456891011121314151617181920[[#This Row],[PEMBULATAN]]*O109</f>
        <v>90000</v>
      </c>
    </row>
    <row r="110" spans="1:16" ht="27" customHeight="1" x14ac:dyDescent="0.2">
      <c r="A110" s="108"/>
      <c r="B110" s="72"/>
      <c r="C110" s="89" t="s">
        <v>2014</v>
      </c>
      <c r="D110" s="90" t="s">
        <v>53</v>
      </c>
      <c r="E110" s="91">
        <v>44435</v>
      </c>
      <c r="F110" s="92" t="s">
        <v>58</v>
      </c>
      <c r="G110" s="91">
        <v>44409</v>
      </c>
      <c r="H110" s="93" t="s">
        <v>1314</v>
      </c>
      <c r="I110" s="94">
        <v>35</v>
      </c>
      <c r="J110" s="94">
        <v>27</v>
      </c>
      <c r="K110" s="94">
        <v>23</v>
      </c>
      <c r="L110" s="94">
        <v>2</v>
      </c>
      <c r="M110" s="95">
        <v>5.4337499999999999</v>
      </c>
      <c r="N110" s="96">
        <v>5</v>
      </c>
      <c r="O110" s="61">
        <v>3000</v>
      </c>
      <c r="P110" s="62">
        <f>Table224523689101112131415161718192021222423456723456891011121314151617181920[[#This Row],[PEMBULATAN]]*O110</f>
        <v>15000</v>
      </c>
    </row>
    <row r="111" spans="1:16" ht="27" customHeight="1" x14ac:dyDescent="0.2">
      <c r="A111" s="108"/>
      <c r="B111" s="72"/>
      <c r="C111" s="89" t="s">
        <v>2015</v>
      </c>
      <c r="D111" s="90" t="s">
        <v>53</v>
      </c>
      <c r="E111" s="91">
        <v>44435</v>
      </c>
      <c r="F111" s="92" t="s">
        <v>58</v>
      </c>
      <c r="G111" s="91">
        <v>44409</v>
      </c>
      <c r="H111" s="93" t="s">
        <v>1314</v>
      </c>
      <c r="I111" s="94">
        <v>54</v>
      </c>
      <c r="J111" s="94">
        <v>44</v>
      </c>
      <c r="K111" s="94">
        <v>25</v>
      </c>
      <c r="L111" s="94">
        <v>1</v>
      </c>
      <c r="M111" s="95">
        <v>14.85</v>
      </c>
      <c r="N111" s="96">
        <v>15</v>
      </c>
      <c r="O111" s="61">
        <v>3000</v>
      </c>
      <c r="P111" s="62">
        <f>Table224523689101112131415161718192021222423456723456891011121314151617181920[[#This Row],[PEMBULATAN]]*O111</f>
        <v>45000</v>
      </c>
    </row>
    <row r="112" spans="1:16" ht="27" customHeight="1" x14ac:dyDescent="0.2">
      <c r="A112" s="108"/>
      <c r="B112" s="72"/>
      <c r="C112" s="89" t="s">
        <v>2016</v>
      </c>
      <c r="D112" s="90" t="s">
        <v>53</v>
      </c>
      <c r="E112" s="91">
        <v>44435</v>
      </c>
      <c r="F112" s="92" t="s">
        <v>58</v>
      </c>
      <c r="G112" s="91">
        <v>44409</v>
      </c>
      <c r="H112" s="93" t="s">
        <v>1314</v>
      </c>
      <c r="I112" s="94">
        <v>50</v>
      </c>
      <c r="J112" s="94">
        <v>35</v>
      </c>
      <c r="K112" s="94">
        <v>13</v>
      </c>
      <c r="L112" s="94">
        <v>24</v>
      </c>
      <c r="M112" s="95">
        <v>5.6875</v>
      </c>
      <c r="N112" s="96">
        <v>24</v>
      </c>
      <c r="O112" s="61">
        <v>3000</v>
      </c>
      <c r="P112" s="62">
        <f>Table224523689101112131415161718192021222423456723456891011121314151617181920[[#This Row],[PEMBULATAN]]*O112</f>
        <v>72000</v>
      </c>
    </row>
    <row r="113" spans="1:16" ht="27" customHeight="1" x14ac:dyDescent="0.2">
      <c r="A113" s="108"/>
      <c r="B113" s="72"/>
      <c r="C113" s="89" t="s">
        <v>2017</v>
      </c>
      <c r="D113" s="90" t="s">
        <v>53</v>
      </c>
      <c r="E113" s="91">
        <v>44435</v>
      </c>
      <c r="F113" s="92" t="s">
        <v>58</v>
      </c>
      <c r="G113" s="91">
        <v>44409</v>
      </c>
      <c r="H113" s="93" t="s">
        <v>1314</v>
      </c>
      <c r="I113" s="94">
        <v>57</v>
      </c>
      <c r="J113" s="94">
        <v>35</v>
      </c>
      <c r="K113" s="94">
        <v>17</v>
      </c>
      <c r="L113" s="94">
        <v>1</v>
      </c>
      <c r="M113" s="95">
        <v>8.4787499999999998</v>
      </c>
      <c r="N113" s="96">
        <v>8</v>
      </c>
      <c r="O113" s="61">
        <v>3000</v>
      </c>
      <c r="P113" s="62">
        <f>Table224523689101112131415161718192021222423456723456891011121314151617181920[[#This Row],[PEMBULATAN]]*O113</f>
        <v>24000</v>
      </c>
    </row>
    <row r="114" spans="1:16" ht="27" customHeight="1" x14ac:dyDescent="0.2">
      <c r="A114" s="108"/>
      <c r="B114" s="72"/>
      <c r="C114" s="89" t="s">
        <v>2018</v>
      </c>
      <c r="D114" s="90" t="s">
        <v>53</v>
      </c>
      <c r="E114" s="91">
        <v>44435</v>
      </c>
      <c r="F114" s="92" t="s">
        <v>58</v>
      </c>
      <c r="G114" s="91">
        <v>44409</v>
      </c>
      <c r="H114" s="93" t="s">
        <v>1314</v>
      </c>
      <c r="I114" s="94">
        <v>106</v>
      </c>
      <c r="J114" s="94">
        <v>33</v>
      </c>
      <c r="K114" s="94">
        <v>13</v>
      </c>
      <c r="L114" s="94">
        <v>13</v>
      </c>
      <c r="M114" s="95">
        <v>11.368499999999999</v>
      </c>
      <c r="N114" s="96">
        <v>13</v>
      </c>
      <c r="O114" s="61">
        <v>3000</v>
      </c>
      <c r="P114" s="62">
        <f>Table224523689101112131415161718192021222423456723456891011121314151617181920[[#This Row],[PEMBULATAN]]*O114</f>
        <v>39000</v>
      </c>
    </row>
    <row r="115" spans="1:16" ht="27" customHeight="1" x14ac:dyDescent="0.2">
      <c r="A115" s="108"/>
      <c r="B115" s="72"/>
      <c r="C115" s="89" t="s">
        <v>2019</v>
      </c>
      <c r="D115" s="90" t="s">
        <v>53</v>
      </c>
      <c r="E115" s="91">
        <v>44435</v>
      </c>
      <c r="F115" s="92" t="s">
        <v>58</v>
      </c>
      <c r="G115" s="91">
        <v>44409</v>
      </c>
      <c r="H115" s="93" t="s">
        <v>1314</v>
      </c>
      <c r="I115" s="94">
        <v>49</v>
      </c>
      <c r="J115" s="94">
        <v>29</v>
      </c>
      <c r="K115" s="94">
        <v>41</v>
      </c>
      <c r="L115" s="94">
        <v>21</v>
      </c>
      <c r="M115" s="95">
        <v>14.565250000000001</v>
      </c>
      <c r="N115" s="96">
        <v>21</v>
      </c>
      <c r="O115" s="61">
        <v>3000</v>
      </c>
      <c r="P115" s="62">
        <f>Table224523689101112131415161718192021222423456723456891011121314151617181920[[#This Row],[PEMBULATAN]]*O115</f>
        <v>63000</v>
      </c>
    </row>
    <row r="116" spans="1:16" ht="27" customHeight="1" x14ac:dyDescent="0.2">
      <c r="A116" s="108"/>
      <c r="B116" s="72"/>
      <c r="C116" s="89" t="s">
        <v>2020</v>
      </c>
      <c r="D116" s="90" t="s">
        <v>53</v>
      </c>
      <c r="E116" s="91">
        <v>44435</v>
      </c>
      <c r="F116" s="92" t="s">
        <v>58</v>
      </c>
      <c r="G116" s="91">
        <v>44409</v>
      </c>
      <c r="H116" s="93" t="s">
        <v>1314</v>
      </c>
      <c r="I116" s="94">
        <v>123</v>
      </c>
      <c r="J116" s="94">
        <v>40</v>
      </c>
      <c r="K116" s="94">
        <v>7</v>
      </c>
      <c r="L116" s="94">
        <v>23</v>
      </c>
      <c r="M116" s="95">
        <v>8.61</v>
      </c>
      <c r="N116" s="96">
        <v>23</v>
      </c>
      <c r="O116" s="61">
        <v>3000</v>
      </c>
      <c r="P116" s="62">
        <f>Table224523689101112131415161718192021222423456723456891011121314151617181920[[#This Row],[PEMBULATAN]]*O116</f>
        <v>69000</v>
      </c>
    </row>
    <row r="117" spans="1:16" ht="27" customHeight="1" x14ac:dyDescent="0.2">
      <c r="A117" s="108"/>
      <c r="B117" s="72"/>
      <c r="C117" s="89" t="s">
        <v>2021</v>
      </c>
      <c r="D117" s="90" t="s">
        <v>53</v>
      </c>
      <c r="E117" s="91">
        <v>44435</v>
      </c>
      <c r="F117" s="92" t="s">
        <v>58</v>
      </c>
      <c r="G117" s="91">
        <v>44409</v>
      </c>
      <c r="H117" s="93" t="s">
        <v>1314</v>
      </c>
      <c r="I117" s="94">
        <v>85</v>
      </c>
      <c r="J117" s="94">
        <v>37</v>
      </c>
      <c r="K117" s="94">
        <v>10</v>
      </c>
      <c r="L117" s="94">
        <v>10</v>
      </c>
      <c r="M117" s="95">
        <v>7.8624999999999998</v>
      </c>
      <c r="N117" s="96">
        <v>10</v>
      </c>
      <c r="O117" s="61">
        <v>3000</v>
      </c>
      <c r="P117" s="62">
        <f>Table224523689101112131415161718192021222423456723456891011121314151617181920[[#This Row],[PEMBULATAN]]*O117</f>
        <v>30000</v>
      </c>
    </row>
    <row r="118" spans="1:16" ht="27" customHeight="1" x14ac:dyDescent="0.2">
      <c r="A118" s="108"/>
      <c r="B118" s="72"/>
      <c r="C118" s="89" t="s">
        <v>2022</v>
      </c>
      <c r="D118" s="90" t="s">
        <v>53</v>
      </c>
      <c r="E118" s="91">
        <v>44435</v>
      </c>
      <c r="F118" s="92" t="s">
        <v>58</v>
      </c>
      <c r="G118" s="91">
        <v>44409</v>
      </c>
      <c r="H118" s="93" t="s">
        <v>1314</v>
      </c>
      <c r="I118" s="94">
        <v>43</v>
      </c>
      <c r="J118" s="94">
        <v>43</v>
      </c>
      <c r="K118" s="94">
        <v>29</v>
      </c>
      <c r="L118" s="94">
        <v>9</v>
      </c>
      <c r="M118" s="95">
        <v>13.405250000000001</v>
      </c>
      <c r="N118" s="96">
        <v>13</v>
      </c>
      <c r="O118" s="61">
        <v>3000</v>
      </c>
      <c r="P118" s="62">
        <f>Table224523689101112131415161718192021222423456723456891011121314151617181920[[#This Row],[PEMBULATAN]]*O118</f>
        <v>39000</v>
      </c>
    </row>
    <row r="119" spans="1:16" ht="27" customHeight="1" x14ac:dyDescent="0.2">
      <c r="A119" s="108"/>
      <c r="B119" s="72"/>
      <c r="C119" s="89" t="s">
        <v>2023</v>
      </c>
      <c r="D119" s="90" t="s">
        <v>53</v>
      </c>
      <c r="E119" s="91">
        <v>44435</v>
      </c>
      <c r="F119" s="92" t="s">
        <v>58</v>
      </c>
      <c r="G119" s="91">
        <v>44409</v>
      </c>
      <c r="H119" s="93" t="s">
        <v>1314</v>
      </c>
      <c r="I119" s="94">
        <v>77</v>
      </c>
      <c r="J119" s="94">
        <v>13</v>
      </c>
      <c r="K119" s="94">
        <v>6</v>
      </c>
      <c r="L119" s="94">
        <v>13</v>
      </c>
      <c r="M119" s="95">
        <v>1.5015000000000001</v>
      </c>
      <c r="N119" s="96">
        <v>13</v>
      </c>
      <c r="O119" s="61">
        <v>3000</v>
      </c>
      <c r="P119" s="62">
        <f>Table224523689101112131415161718192021222423456723456891011121314151617181920[[#This Row],[PEMBULATAN]]*O119</f>
        <v>39000</v>
      </c>
    </row>
    <row r="120" spans="1:16" ht="27" customHeight="1" x14ac:dyDescent="0.2">
      <c r="A120" s="108"/>
      <c r="B120" s="72"/>
      <c r="C120" s="89" t="s">
        <v>2024</v>
      </c>
      <c r="D120" s="90" t="s">
        <v>53</v>
      </c>
      <c r="E120" s="91">
        <v>44435</v>
      </c>
      <c r="F120" s="92" t="s">
        <v>58</v>
      </c>
      <c r="G120" s="91">
        <v>44409</v>
      </c>
      <c r="H120" s="93" t="s">
        <v>1314</v>
      </c>
      <c r="I120" s="94">
        <v>121</v>
      </c>
      <c r="J120" s="94">
        <v>19</v>
      </c>
      <c r="K120" s="94">
        <v>11</v>
      </c>
      <c r="L120" s="94">
        <v>17</v>
      </c>
      <c r="M120" s="95">
        <v>6.3222500000000004</v>
      </c>
      <c r="N120" s="96">
        <v>17</v>
      </c>
      <c r="O120" s="61">
        <v>3000</v>
      </c>
      <c r="P120" s="62">
        <f>Table224523689101112131415161718192021222423456723456891011121314151617181920[[#This Row],[PEMBULATAN]]*O120</f>
        <v>51000</v>
      </c>
    </row>
    <row r="121" spans="1:16" ht="27" customHeight="1" x14ac:dyDescent="0.2">
      <c r="A121" s="108"/>
      <c r="B121" s="72"/>
      <c r="C121" s="89" t="s">
        <v>2025</v>
      </c>
      <c r="D121" s="90" t="s">
        <v>53</v>
      </c>
      <c r="E121" s="91">
        <v>44435</v>
      </c>
      <c r="F121" s="92" t="s">
        <v>58</v>
      </c>
      <c r="G121" s="91">
        <v>44409</v>
      </c>
      <c r="H121" s="93" t="s">
        <v>1314</v>
      </c>
      <c r="I121" s="94">
        <v>57</v>
      </c>
      <c r="J121" s="94">
        <v>47</v>
      </c>
      <c r="K121" s="94">
        <v>17</v>
      </c>
      <c r="L121" s="94">
        <v>7</v>
      </c>
      <c r="M121" s="95">
        <v>11.38575</v>
      </c>
      <c r="N121" s="96">
        <v>11</v>
      </c>
      <c r="O121" s="61">
        <v>3000</v>
      </c>
      <c r="P121" s="62">
        <f>Table224523689101112131415161718192021222423456723456891011121314151617181920[[#This Row],[PEMBULATAN]]*O121</f>
        <v>33000</v>
      </c>
    </row>
    <row r="122" spans="1:16" ht="27" customHeight="1" x14ac:dyDescent="0.2">
      <c r="A122" s="108"/>
      <c r="B122" s="72"/>
      <c r="C122" s="89" t="s">
        <v>2026</v>
      </c>
      <c r="D122" s="90" t="s">
        <v>53</v>
      </c>
      <c r="E122" s="91">
        <v>44435</v>
      </c>
      <c r="F122" s="92" t="s">
        <v>58</v>
      </c>
      <c r="G122" s="91">
        <v>44409</v>
      </c>
      <c r="H122" s="93" t="s">
        <v>1314</v>
      </c>
      <c r="I122" s="94">
        <v>49</v>
      </c>
      <c r="J122" s="94">
        <v>40</v>
      </c>
      <c r="K122" s="94">
        <v>31</v>
      </c>
      <c r="L122" s="94">
        <v>10</v>
      </c>
      <c r="M122" s="95">
        <v>15.19</v>
      </c>
      <c r="N122" s="96">
        <v>15</v>
      </c>
      <c r="O122" s="61">
        <v>3000</v>
      </c>
      <c r="P122" s="62">
        <f>Table224523689101112131415161718192021222423456723456891011121314151617181920[[#This Row],[PEMBULATAN]]*O122</f>
        <v>45000</v>
      </c>
    </row>
    <row r="123" spans="1:16" ht="27" customHeight="1" x14ac:dyDescent="0.2">
      <c r="A123" s="108"/>
      <c r="B123" s="72"/>
      <c r="C123" s="89" t="s">
        <v>2027</v>
      </c>
      <c r="D123" s="90" t="s">
        <v>53</v>
      </c>
      <c r="E123" s="91">
        <v>44435</v>
      </c>
      <c r="F123" s="92" t="s">
        <v>58</v>
      </c>
      <c r="G123" s="91">
        <v>44409</v>
      </c>
      <c r="H123" s="93" t="s">
        <v>1314</v>
      </c>
      <c r="I123" s="94">
        <v>100</v>
      </c>
      <c r="J123" s="94">
        <v>85</v>
      </c>
      <c r="K123" s="94">
        <v>30</v>
      </c>
      <c r="L123" s="94">
        <v>11</v>
      </c>
      <c r="M123" s="95">
        <v>63.75</v>
      </c>
      <c r="N123" s="96">
        <v>64</v>
      </c>
      <c r="O123" s="61">
        <v>3000</v>
      </c>
      <c r="P123" s="62">
        <f>Table224523689101112131415161718192021222423456723456891011121314151617181920[[#This Row],[PEMBULATAN]]*O123</f>
        <v>192000</v>
      </c>
    </row>
    <row r="124" spans="1:16" ht="27" customHeight="1" x14ac:dyDescent="0.2">
      <c r="A124" s="108"/>
      <c r="B124" s="72"/>
      <c r="C124" s="89" t="s">
        <v>2028</v>
      </c>
      <c r="D124" s="90" t="s">
        <v>53</v>
      </c>
      <c r="E124" s="91">
        <v>44435</v>
      </c>
      <c r="F124" s="92" t="s">
        <v>58</v>
      </c>
      <c r="G124" s="91">
        <v>44409</v>
      </c>
      <c r="H124" s="93" t="s">
        <v>1314</v>
      </c>
      <c r="I124" s="94">
        <v>43</v>
      </c>
      <c r="J124" s="94">
        <v>26</v>
      </c>
      <c r="K124" s="94">
        <v>31</v>
      </c>
      <c r="L124" s="94">
        <v>16</v>
      </c>
      <c r="M124" s="95">
        <v>8.6645000000000003</v>
      </c>
      <c r="N124" s="96">
        <v>16</v>
      </c>
      <c r="O124" s="61">
        <v>3000</v>
      </c>
      <c r="P124" s="62">
        <f>Table224523689101112131415161718192021222423456723456891011121314151617181920[[#This Row],[PEMBULATAN]]*O124</f>
        <v>48000</v>
      </c>
    </row>
    <row r="125" spans="1:16" ht="27" customHeight="1" x14ac:dyDescent="0.2">
      <c r="A125" s="108"/>
      <c r="B125" s="72"/>
      <c r="C125" s="89" t="s">
        <v>2029</v>
      </c>
      <c r="D125" s="90" t="s">
        <v>53</v>
      </c>
      <c r="E125" s="91">
        <v>44435</v>
      </c>
      <c r="F125" s="92" t="s">
        <v>58</v>
      </c>
      <c r="G125" s="91">
        <v>44409</v>
      </c>
      <c r="H125" s="93" t="s">
        <v>1314</v>
      </c>
      <c r="I125" s="94">
        <v>90</v>
      </c>
      <c r="J125" s="94">
        <v>55</v>
      </c>
      <c r="K125" s="94">
        <v>28</v>
      </c>
      <c r="L125" s="94">
        <v>13</v>
      </c>
      <c r="M125" s="95">
        <v>34.65</v>
      </c>
      <c r="N125" s="96">
        <v>35</v>
      </c>
      <c r="O125" s="61">
        <v>3000</v>
      </c>
      <c r="P125" s="62">
        <f>Table224523689101112131415161718192021222423456723456891011121314151617181920[[#This Row],[PEMBULATAN]]*O125</f>
        <v>105000</v>
      </c>
    </row>
    <row r="126" spans="1:16" ht="27" customHeight="1" x14ac:dyDescent="0.2">
      <c r="A126" s="108"/>
      <c r="B126" s="72"/>
      <c r="C126" s="89" t="s">
        <v>2030</v>
      </c>
      <c r="D126" s="90" t="s">
        <v>53</v>
      </c>
      <c r="E126" s="91">
        <v>44435</v>
      </c>
      <c r="F126" s="92" t="s">
        <v>58</v>
      </c>
      <c r="G126" s="91">
        <v>44409</v>
      </c>
      <c r="H126" s="93" t="s">
        <v>1314</v>
      </c>
      <c r="I126" s="94">
        <v>43</v>
      </c>
      <c r="J126" s="94">
        <v>35</v>
      </c>
      <c r="K126" s="94">
        <v>30</v>
      </c>
      <c r="L126" s="94">
        <v>12</v>
      </c>
      <c r="M126" s="95">
        <v>11.2875</v>
      </c>
      <c r="N126" s="96">
        <v>12</v>
      </c>
      <c r="O126" s="61">
        <v>3000</v>
      </c>
      <c r="P126" s="62">
        <f>Table224523689101112131415161718192021222423456723456891011121314151617181920[[#This Row],[PEMBULATAN]]*O126</f>
        <v>36000</v>
      </c>
    </row>
    <row r="127" spans="1:16" ht="27" customHeight="1" x14ac:dyDescent="0.2">
      <c r="A127" s="108"/>
      <c r="B127" s="72"/>
      <c r="C127" s="89" t="s">
        <v>2031</v>
      </c>
      <c r="D127" s="90" t="s">
        <v>53</v>
      </c>
      <c r="E127" s="91">
        <v>44435</v>
      </c>
      <c r="F127" s="92" t="s">
        <v>58</v>
      </c>
      <c r="G127" s="91">
        <v>44409</v>
      </c>
      <c r="H127" s="93" t="s">
        <v>1314</v>
      </c>
      <c r="I127" s="94">
        <v>40</v>
      </c>
      <c r="J127" s="94">
        <v>22</v>
      </c>
      <c r="K127" s="94">
        <v>42</v>
      </c>
      <c r="L127" s="94">
        <v>14</v>
      </c>
      <c r="M127" s="95">
        <v>9.24</v>
      </c>
      <c r="N127" s="96">
        <v>14</v>
      </c>
      <c r="O127" s="61">
        <v>3000</v>
      </c>
      <c r="P127" s="62">
        <f>Table224523689101112131415161718192021222423456723456891011121314151617181920[[#This Row],[PEMBULATAN]]*O127</f>
        <v>42000</v>
      </c>
    </row>
    <row r="128" spans="1:16" ht="27" customHeight="1" x14ac:dyDescent="0.2">
      <c r="A128" s="108"/>
      <c r="B128" s="72"/>
      <c r="C128" s="89" t="s">
        <v>2032</v>
      </c>
      <c r="D128" s="90" t="s">
        <v>53</v>
      </c>
      <c r="E128" s="91">
        <v>44435</v>
      </c>
      <c r="F128" s="92" t="s">
        <v>58</v>
      </c>
      <c r="G128" s="91">
        <v>44409</v>
      </c>
      <c r="H128" s="93" t="s">
        <v>1314</v>
      </c>
      <c r="I128" s="94">
        <v>54</v>
      </c>
      <c r="J128" s="94">
        <v>16</v>
      </c>
      <c r="K128" s="94">
        <v>8</v>
      </c>
      <c r="L128" s="94">
        <v>8</v>
      </c>
      <c r="M128" s="95">
        <v>1.728</v>
      </c>
      <c r="N128" s="96">
        <v>8</v>
      </c>
      <c r="O128" s="61">
        <v>3000</v>
      </c>
      <c r="P128" s="62">
        <f>Table224523689101112131415161718192021222423456723456891011121314151617181920[[#This Row],[PEMBULATAN]]*O128</f>
        <v>24000</v>
      </c>
    </row>
    <row r="129" spans="1:16" ht="27" customHeight="1" x14ac:dyDescent="0.2">
      <c r="A129" s="108"/>
      <c r="B129" s="72"/>
      <c r="C129" s="89" t="s">
        <v>2033</v>
      </c>
      <c r="D129" s="90" t="s">
        <v>53</v>
      </c>
      <c r="E129" s="91">
        <v>44435</v>
      </c>
      <c r="F129" s="92" t="s">
        <v>58</v>
      </c>
      <c r="G129" s="91">
        <v>44409</v>
      </c>
      <c r="H129" s="93" t="s">
        <v>1314</v>
      </c>
      <c r="I129" s="94">
        <v>28</v>
      </c>
      <c r="J129" s="94">
        <v>40</v>
      </c>
      <c r="K129" s="94">
        <v>97</v>
      </c>
      <c r="L129" s="94">
        <v>12</v>
      </c>
      <c r="M129" s="95">
        <v>27.16</v>
      </c>
      <c r="N129" s="96">
        <v>27</v>
      </c>
      <c r="O129" s="61">
        <v>3000</v>
      </c>
      <c r="P129" s="62">
        <f>Table224523689101112131415161718192021222423456723456891011121314151617181920[[#This Row],[PEMBULATAN]]*O129</f>
        <v>81000</v>
      </c>
    </row>
    <row r="130" spans="1:16" ht="27" customHeight="1" x14ac:dyDescent="0.2">
      <c r="A130" s="108"/>
      <c r="B130" s="72"/>
      <c r="C130" s="89" t="s">
        <v>2034</v>
      </c>
      <c r="D130" s="90" t="s">
        <v>53</v>
      </c>
      <c r="E130" s="91">
        <v>44435</v>
      </c>
      <c r="F130" s="92" t="s">
        <v>58</v>
      </c>
      <c r="G130" s="91">
        <v>44409</v>
      </c>
      <c r="H130" s="93" t="s">
        <v>1314</v>
      </c>
      <c r="I130" s="94">
        <v>58</v>
      </c>
      <c r="J130" s="94">
        <v>38</v>
      </c>
      <c r="K130" s="94">
        <v>31</v>
      </c>
      <c r="L130" s="94">
        <v>9</v>
      </c>
      <c r="M130" s="95">
        <v>17.081</v>
      </c>
      <c r="N130" s="96">
        <v>17</v>
      </c>
      <c r="O130" s="61">
        <v>3000</v>
      </c>
      <c r="P130" s="62">
        <f>Table224523689101112131415161718192021222423456723456891011121314151617181920[[#This Row],[PEMBULATAN]]*O130</f>
        <v>51000</v>
      </c>
    </row>
    <row r="131" spans="1:16" ht="27" customHeight="1" x14ac:dyDescent="0.2">
      <c r="A131" s="108"/>
      <c r="B131" s="72"/>
      <c r="C131" s="89" t="s">
        <v>2035</v>
      </c>
      <c r="D131" s="90" t="s">
        <v>53</v>
      </c>
      <c r="E131" s="91">
        <v>44435</v>
      </c>
      <c r="F131" s="92" t="s">
        <v>58</v>
      </c>
      <c r="G131" s="91">
        <v>44409</v>
      </c>
      <c r="H131" s="93" t="s">
        <v>1314</v>
      </c>
      <c r="I131" s="94">
        <v>50</v>
      </c>
      <c r="J131" s="94">
        <v>37</v>
      </c>
      <c r="K131" s="94">
        <v>19</v>
      </c>
      <c r="L131" s="94">
        <v>23</v>
      </c>
      <c r="M131" s="95">
        <v>8.7874999999999996</v>
      </c>
      <c r="N131" s="96">
        <v>23</v>
      </c>
      <c r="O131" s="61">
        <v>3000</v>
      </c>
      <c r="P131" s="62">
        <f>Table224523689101112131415161718192021222423456723456891011121314151617181920[[#This Row],[PEMBULATAN]]*O131</f>
        <v>69000</v>
      </c>
    </row>
    <row r="132" spans="1:16" ht="27" customHeight="1" x14ac:dyDescent="0.2">
      <c r="A132" s="108"/>
      <c r="B132" s="72"/>
      <c r="C132" s="89" t="s">
        <v>2036</v>
      </c>
      <c r="D132" s="90" t="s">
        <v>53</v>
      </c>
      <c r="E132" s="91">
        <v>44435</v>
      </c>
      <c r="F132" s="92" t="s">
        <v>58</v>
      </c>
      <c r="G132" s="91">
        <v>44409</v>
      </c>
      <c r="H132" s="93" t="s">
        <v>1314</v>
      </c>
      <c r="I132" s="94">
        <v>69</v>
      </c>
      <c r="J132" s="94">
        <v>40</v>
      </c>
      <c r="K132" s="94">
        <v>12</v>
      </c>
      <c r="L132" s="94">
        <v>14</v>
      </c>
      <c r="M132" s="95">
        <v>8.2799999999999994</v>
      </c>
      <c r="N132" s="96">
        <v>14</v>
      </c>
      <c r="O132" s="61">
        <v>3000</v>
      </c>
      <c r="P132" s="62">
        <f>Table224523689101112131415161718192021222423456723456891011121314151617181920[[#This Row],[PEMBULATAN]]*O132</f>
        <v>42000</v>
      </c>
    </row>
    <row r="133" spans="1:16" ht="27" customHeight="1" x14ac:dyDescent="0.2">
      <c r="A133" s="108"/>
      <c r="B133" s="72"/>
      <c r="C133" s="89" t="s">
        <v>2037</v>
      </c>
      <c r="D133" s="90" t="s">
        <v>53</v>
      </c>
      <c r="E133" s="91">
        <v>44435</v>
      </c>
      <c r="F133" s="92" t="s">
        <v>58</v>
      </c>
      <c r="G133" s="91">
        <v>44409</v>
      </c>
      <c r="H133" s="93" t="s">
        <v>1314</v>
      </c>
      <c r="I133" s="94">
        <v>101</v>
      </c>
      <c r="J133" s="94">
        <v>48</v>
      </c>
      <c r="K133" s="94">
        <v>26</v>
      </c>
      <c r="L133" s="94">
        <v>5</v>
      </c>
      <c r="M133" s="95">
        <v>31.512</v>
      </c>
      <c r="N133" s="96">
        <v>32</v>
      </c>
      <c r="O133" s="61">
        <v>3000</v>
      </c>
      <c r="P133" s="62">
        <f>Table224523689101112131415161718192021222423456723456891011121314151617181920[[#This Row],[PEMBULATAN]]*O133</f>
        <v>96000</v>
      </c>
    </row>
    <row r="134" spans="1:16" ht="27" customHeight="1" x14ac:dyDescent="0.2">
      <c r="A134" s="108"/>
      <c r="B134" s="72"/>
      <c r="C134" s="89" t="s">
        <v>2038</v>
      </c>
      <c r="D134" s="90" t="s">
        <v>53</v>
      </c>
      <c r="E134" s="91">
        <v>44435</v>
      </c>
      <c r="F134" s="92" t="s">
        <v>58</v>
      </c>
      <c r="G134" s="91">
        <v>44409</v>
      </c>
      <c r="H134" s="93" t="s">
        <v>1314</v>
      </c>
      <c r="I134" s="94">
        <v>62</v>
      </c>
      <c r="J134" s="94">
        <v>27</v>
      </c>
      <c r="K134" s="94">
        <v>20</v>
      </c>
      <c r="L134" s="94">
        <v>10</v>
      </c>
      <c r="M134" s="95">
        <v>8.3699999999999992</v>
      </c>
      <c r="N134" s="96">
        <v>10</v>
      </c>
      <c r="O134" s="61">
        <v>3000</v>
      </c>
      <c r="P134" s="62">
        <f>Table224523689101112131415161718192021222423456723456891011121314151617181920[[#This Row],[PEMBULATAN]]*O134</f>
        <v>30000</v>
      </c>
    </row>
    <row r="135" spans="1:16" ht="27" customHeight="1" x14ac:dyDescent="0.2">
      <c r="A135" s="108"/>
      <c r="B135" s="72"/>
      <c r="C135" s="89" t="s">
        <v>2039</v>
      </c>
      <c r="D135" s="90" t="s">
        <v>53</v>
      </c>
      <c r="E135" s="91">
        <v>44435</v>
      </c>
      <c r="F135" s="92" t="s">
        <v>58</v>
      </c>
      <c r="G135" s="91">
        <v>44409</v>
      </c>
      <c r="H135" s="93" t="s">
        <v>1314</v>
      </c>
      <c r="I135" s="94">
        <v>88</v>
      </c>
      <c r="J135" s="94">
        <v>10</v>
      </c>
      <c r="K135" s="94">
        <v>10</v>
      </c>
      <c r="L135" s="94">
        <v>13</v>
      </c>
      <c r="M135" s="95">
        <v>2.2000000000000002</v>
      </c>
      <c r="N135" s="96">
        <v>13</v>
      </c>
      <c r="O135" s="61">
        <v>3000</v>
      </c>
      <c r="P135" s="62">
        <f>Table224523689101112131415161718192021222423456723456891011121314151617181920[[#This Row],[PEMBULATAN]]*O135</f>
        <v>39000</v>
      </c>
    </row>
    <row r="136" spans="1:16" ht="27" customHeight="1" x14ac:dyDescent="0.2">
      <c r="A136" s="108"/>
      <c r="B136" s="72"/>
      <c r="C136" s="89" t="s">
        <v>2040</v>
      </c>
      <c r="D136" s="90" t="s">
        <v>53</v>
      </c>
      <c r="E136" s="91">
        <v>44435</v>
      </c>
      <c r="F136" s="92" t="s">
        <v>58</v>
      </c>
      <c r="G136" s="91">
        <v>44409</v>
      </c>
      <c r="H136" s="93" t="s">
        <v>1314</v>
      </c>
      <c r="I136" s="94">
        <v>60</v>
      </c>
      <c r="J136" s="94">
        <v>38</v>
      </c>
      <c r="K136" s="94">
        <v>31</v>
      </c>
      <c r="L136" s="94">
        <v>17</v>
      </c>
      <c r="M136" s="95">
        <v>17.670000000000002</v>
      </c>
      <c r="N136" s="96">
        <v>18</v>
      </c>
      <c r="O136" s="61">
        <v>3000</v>
      </c>
      <c r="P136" s="62">
        <f>Table224523689101112131415161718192021222423456723456891011121314151617181920[[#This Row],[PEMBULATAN]]*O136</f>
        <v>54000</v>
      </c>
    </row>
    <row r="137" spans="1:16" ht="27" customHeight="1" x14ac:dyDescent="0.2">
      <c r="A137" s="108"/>
      <c r="B137" s="72"/>
      <c r="C137" s="89" t="s">
        <v>2041</v>
      </c>
      <c r="D137" s="90" t="s">
        <v>53</v>
      </c>
      <c r="E137" s="91">
        <v>44435</v>
      </c>
      <c r="F137" s="92" t="s">
        <v>58</v>
      </c>
      <c r="G137" s="91">
        <v>44409</v>
      </c>
      <c r="H137" s="93" t="s">
        <v>1314</v>
      </c>
      <c r="I137" s="94">
        <v>70</v>
      </c>
      <c r="J137" s="94">
        <v>24</v>
      </c>
      <c r="K137" s="94">
        <v>11</v>
      </c>
      <c r="L137" s="94">
        <v>8</v>
      </c>
      <c r="M137" s="95">
        <v>4.62</v>
      </c>
      <c r="N137" s="96">
        <v>8</v>
      </c>
      <c r="O137" s="61">
        <v>3000</v>
      </c>
      <c r="P137" s="62">
        <f>Table224523689101112131415161718192021222423456723456891011121314151617181920[[#This Row],[PEMBULATAN]]*O137</f>
        <v>24000</v>
      </c>
    </row>
    <row r="138" spans="1:16" ht="27" customHeight="1" x14ac:dyDescent="0.2">
      <c r="A138" s="108"/>
      <c r="B138" s="72"/>
      <c r="C138" s="89" t="s">
        <v>2042</v>
      </c>
      <c r="D138" s="90" t="s">
        <v>53</v>
      </c>
      <c r="E138" s="91">
        <v>44435</v>
      </c>
      <c r="F138" s="92" t="s">
        <v>58</v>
      </c>
      <c r="G138" s="91">
        <v>44409</v>
      </c>
      <c r="H138" s="93" t="s">
        <v>1314</v>
      </c>
      <c r="I138" s="94">
        <v>103</v>
      </c>
      <c r="J138" s="94">
        <v>60</v>
      </c>
      <c r="K138" s="94">
        <v>28</v>
      </c>
      <c r="L138" s="94">
        <v>14</v>
      </c>
      <c r="M138" s="95">
        <v>43.26</v>
      </c>
      <c r="N138" s="96">
        <v>43</v>
      </c>
      <c r="O138" s="61">
        <v>3000</v>
      </c>
      <c r="P138" s="62">
        <f>Table224523689101112131415161718192021222423456723456891011121314151617181920[[#This Row],[PEMBULATAN]]*O138</f>
        <v>129000</v>
      </c>
    </row>
    <row r="139" spans="1:16" ht="27" customHeight="1" x14ac:dyDescent="0.2">
      <c r="A139" s="108"/>
      <c r="B139" s="72"/>
      <c r="C139" s="89" t="s">
        <v>2043</v>
      </c>
      <c r="D139" s="90" t="s">
        <v>53</v>
      </c>
      <c r="E139" s="91">
        <v>44435</v>
      </c>
      <c r="F139" s="92" t="s">
        <v>58</v>
      </c>
      <c r="G139" s="91">
        <v>44409</v>
      </c>
      <c r="H139" s="93" t="s">
        <v>1314</v>
      </c>
      <c r="I139" s="94">
        <v>55</v>
      </c>
      <c r="J139" s="94">
        <v>44</v>
      </c>
      <c r="K139" s="94">
        <v>55</v>
      </c>
      <c r="L139" s="94">
        <v>13</v>
      </c>
      <c r="M139" s="95">
        <v>33.274999999999999</v>
      </c>
      <c r="N139" s="96">
        <v>33</v>
      </c>
      <c r="O139" s="61">
        <v>3000</v>
      </c>
      <c r="P139" s="62">
        <f>Table224523689101112131415161718192021222423456723456891011121314151617181920[[#This Row],[PEMBULATAN]]*O139</f>
        <v>99000</v>
      </c>
    </row>
    <row r="140" spans="1:16" ht="27" customHeight="1" x14ac:dyDescent="0.2">
      <c r="A140" s="108"/>
      <c r="B140" s="72"/>
      <c r="C140" s="89" t="s">
        <v>2044</v>
      </c>
      <c r="D140" s="90" t="s">
        <v>53</v>
      </c>
      <c r="E140" s="91">
        <v>44435</v>
      </c>
      <c r="F140" s="92" t="s">
        <v>58</v>
      </c>
      <c r="G140" s="91">
        <v>44409</v>
      </c>
      <c r="H140" s="93" t="s">
        <v>1314</v>
      </c>
      <c r="I140" s="94">
        <v>52</v>
      </c>
      <c r="J140" s="94">
        <v>41</v>
      </c>
      <c r="K140" s="94">
        <v>87</v>
      </c>
      <c r="L140" s="94">
        <v>10</v>
      </c>
      <c r="M140" s="95">
        <v>46.371000000000002</v>
      </c>
      <c r="N140" s="96">
        <v>46</v>
      </c>
      <c r="O140" s="61">
        <v>3000</v>
      </c>
      <c r="P140" s="62">
        <f>Table224523689101112131415161718192021222423456723456891011121314151617181920[[#This Row],[PEMBULATAN]]*O140</f>
        <v>138000</v>
      </c>
    </row>
    <row r="141" spans="1:16" ht="27" customHeight="1" x14ac:dyDescent="0.2">
      <c r="A141" s="108"/>
      <c r="B141" s="72"/>
      <c r="C141" s="89" t="s">
        <v>2045</v>
      </c>
      <c r="D141" s="90" t="s">
        <v>53</v>
      </c>
      <c r="E141" s="91">
        <v>44435</v>
      </c>
      <c r="F141" s="92" t="s">
        <v>58</v>
      </c>
      <c r="G141" s="91">
        <v>44409</v>
      </c>
      <c r="H141" s="93" t="s">
        <v>1314</v>
      </c>
      <c r="I141" s="94">
        <v>105</v>
      </c>
      <c r="J141" s="94">
        <v>9</v>
      </c>
      <c r="K141" s="94">
        <v>9</v>
      </c>
      <c r="L141" s="94">
        <v>11</v>
      </c>
      <c r="M141" s="95">
        <v>2.1262500000000002</v>
      </c>
      <c r="N141" s="96">
        <v>11</v>
      </c>
      <c r="O141" s="61">
        <v>3000</v>
      </c>
      <c r="P141" s="62">
        <f>Table224523689101112131415161718192021222423456723456891011121314151617181920[[#This Row],[PEMBULATAN]]*O141</f>
        <v>33000</v>
      </c>
    </row>
    <row r="142" spans="1:16" ht="27" customHeight="1" x14ac:dyDescent="0.2">
      <c r="A142" s="108"/>
      <c r="B142" s="72"/>
      <c r="C142" s="89" t="s">
        <v>2046</v>
      </c>
      <c r="D142" s="90" t="s">
        <v>53</v>
      </c>
      <c r="E142" s="91">
        <v>44435</v>
      </c>
      <c r="F142" s="92" t="s">
        <v>58</v>
      </c>
      <c r="G142" s="91">
        <v>44409</v>
      </c>
      <c r="H142" s="93" t="s">
        <v>1314</v>
      </c>
      <c r="I142" s="94">
        <v>64</v>
      </c>
      <c r="J142" s="94">
        <v>40</v>
      </c>
      <c r="K142" s="94">
        <v>7</v>
      </c>
      <c r="L142" s="94">
        <v>21</v>
      </c>
      <c r="M142" s="95">
        <v>4.4800000000000004</v>
      </c>
      <c r="N142" s="96">
        <v>21</v>
      </c>
      <c r="O142" s="61">
        <v>3000</v>
      </c>
      <c r="P142" s="62">
        <f>Table224523689101112131415161718192021222423456723456891011121314151617181920[[#This Row],[PEMBULATAN]]*O142</f>
        <v>63000</v>
      </c>
    </row>
    <row r="143" spans="1:16" ht="27" customHeight="1" x14ac:dyDescent="0.2">
      <c r="A143" s="108"/>
      <c r="B143" s="72"/>
      <c r="C143" s="89" t="s">
        <v>2047</v>
      </c>
      <c r="D143" s="90" t="s">
        <v>53</v>
      </c>
      <c r="E143" s="91">
        <v>44435</v>
      </c>
      <c r="F143" s="92" t="s">
        <v>58</v>
      </c>
      <c r="G143" s="91">
        <v>44409</v>
      </c>
      <c r="H143" s="93" t="s">
        <v>1314</v>
      </c>
      <c r="I143" s="94">
        <v>35</v>
      </c>
      <c r="J143" s="94">
        <v>35</v>
      </c>
      <c r="K143" s="94">
        <v>40</v>
      </c>
      <c r="L143" s="94">
        <v>1</v>
      </c>
      <c r="M143" s="95">
        <v>12.25</v>
      </c>
      <c r="N143" s="96">
        <v>12</v>
      </c>
      <c r="O143" s="61">
        <v>3000</v>
      </c>
      <c r="P143" s="62">
        <f>Table224523689101112131415161718192021222423456723456891011121314151617181920[[#This Row],[PEMBULATAN]]*O143</f>
        <v>36000</v>
      </c>
    </row>
    <row r="144" spans="1:16" ht="27" customHeight="1" x14ac:dyDescent="0.2">
      <c r="A144" s="108"/>
      <c r="B144" s="72"/>
      <c r="C144" s="89" t="s">
        <v>2048</v>
      </c>
      <c r="D144" s="90" t="s">
        <v>53</v>
      </c>
      <c r="E144" s="91">
        <v>44435</v>
      </c>
      <c r="F144" s="92" t="s">
        <v>58</v>
      </c>
      <c r="G144" s="91">
        <v>44409</v>
      </c>
      <c r="H144" s="93" t="s">
        <v>1314</v>
      </c>
      <c r="I144" s="94">
        <v>123</v>
      </c>
      <c r="J144" s="94">
        <v>19</v>
      </c>
      <c r="K144" s="94">
        <v>13</v>
      </c>
      <c r="L144" s="94">
        <v>10</v>
      </c>
      <c r="M144" s="95">
        <v>7.5952500000000001</v>
      </c>
      <c r="N144" s="96">
        <v>10</v>
      </c>
      <c r="O144" s="61">
        <v>3000</v>
      </c>
      <c r="P144" s="62">
        <f>Table224523689101112131415161718192021222423456723456891011121314151617181920[[#This Row],[PEMBULATAN]]*O144</f>
        <v>30000</v>
      </c>
    </row>
    <row r="145" spans="1:16" ht="27" customHeight="1" x14ac:dyDescent="0.2">
      <c r="A145" s="108"/>
      <c r="B145" s="72"/>
      <c r="C145" s="89" t="s">
        <v>2049</v>
      </c>
      <c r="D145" s="90" t="s">
        <v>53</v>
      </c>
      <c r="E145" s="91">
        <v>44435</v>
      </c>
      <c r="F145" s="92" t="s">
        <v>58</v>
      </c>
      <c r="G145" s="91">
        <v>44409</v>
      </c>
      <c r="H145" s="93" t="s">
        <v>1314</v>
      </c>
      <c r="I145" s="94">
        <v>46</v>
      </c>
      <c r="J145" s="94">
        <v>27</v>
      </c>
      <c r="K145" s="94">
        <v>26</v>
      </c>
      <c r="L145" s="94">
        <v>15</v>
      </c>
      <c r="M145" s="95">
        <v>8.0730000000000004</v>
      </c>
      <c r="N145" s="96">
        <v>15</v>
      </c>
      <c r="O145" s="61">
        <v>3000</v>
      </c>
      <c r="P145" s="62">
        <f>Table224523689101112131415161718192021222423456723456891011121314151617181920[[#This Row],[PEMBULATAN]]*O145</f>
        <v>45000</v>
      </c>
    </row>
    <row r="146" spans="1:16" ht="27" customHeight="1" x14ac:dyDescent="0.2">
      <c r="A146" s="108"/>
      <c r="B146" s="72"/>
      <c r="C146" s="89" t="s">
        <v>2050</v>
      </c>
      <c r="D146" s="90" t="s">
        <v>53</v>
      </c>
      <c r="E146" s="91">
        <v>44435</v>
      </c>
      <c r="F146" s="92" t="s">
        <v>58</v>
      </c>
      <c r="G146" s="91">
        <v>44409</v>
      </c>
      <c r="H146" s="93" t="s">
        <v>1314</v>
      </c>
      <c r="I146" s="94">
        <v>35</v>
      </c>
      <c r="J146" s="94">
        <v>35</v>
      </c>
      <c r="K146" s="94">
        <v>20</v>
      </c>
      <c r="L146" s="94">
        <v>10</v>
      </c>
      <c r="M146" s="95">
        <v>6.125</v>
      </c>
      <c r="N146" s="96">
        <v>10</v>
      </c>
      <c r="O146" s="61">
        <v>3000</v>
      </c>
      <c r="P146" s="62">
        <f>Table224523689101112131415161718192021222423456723456891011121314151617181920[[#This Row],[PEMBULATAN]]*O146</f>
        <v>30000</v>
      </c>
    </row>
    <row r="147" spans="1:16" ht="27" customHeight="1" x14ac:dyDescent="0.2">
      <c r="A147" s="108"/>
      <c r="B147" s="72"/>
      <c r="C147" s="89" t="s">
        <v>2051</v>
      </c>
      <c r="D147" s="90" t="s">
        <v>53</v>
      </c>
      <c r="E147" s="91">
        <v>44435</v>
      </c>
      <c r="F147" s="92" t="s">
        <v>58</v>
      </c>
      <c r="G147" s="91">
        <v>44409</v>
      </c>
      <c r="H147" s="93" t="s">
        <v>1314</v>
      </c>
      <c r="I147" s="94">
        <v>43</v>
      </c>
      <c r="J147" s="94">
        <v>20</v>
      </c>
      <c r="K147" s="94">
        <v>9</v>
      </c>
      <c r="L147" s="94">
        <v>21</v>
      </c>
      <c r="M147" s="95">
        <v>1.9350000000000001</v>
      </c>
      <c r="N147" s="96">
        <v>21</v>
      </c>
      <c r="O147" s="61">
        <v>3000</v>
      </c>
      <c r="P147" s="62">
        <f>Table224523689101112131415161718192021222423456723456891011121314151617181920[[#This Row],[PEMBULATAN]]*O147</f>
        <v>63000</v>
      </c>
    </row>
    <row r="148" spans="1:16" ht="27" customHeight="1" x14ac:dyDescent="0.2">
      <c r="A148" s="108"/>
      <c r="B148" s="72"/>
      <c r="C148" s="89" t="s">
        <v>2052</v>
      </c>
      <c r="D148" s="90" t="s">
        <v>53</v>
      </c>
      <c r="E148" s="91">
        <v>44435</v>
      </c>
      <c r="F148" s="92" t="s">
        <v>58</v>
      </c>
      <c r="G148" s="91">
        <v>44409</v>
      </c>
      <c r="H148" s="93" t="s">
        <v>1314</v>
      </c>
      <c r="I148" s="94">
        <v>58</v>
      </c>
      <c r="J148" s="94">
        <v>38</v>
      </c>
      <c r="K148" s="94">
        <v>31</v>
      </c>
      <c r="L148" s="94">
        <v>15</v>
      </c>
      <c r="M148" s="95">
        <v>17.081</v>
      </c>
      <c r="N148" s="96">
        <v>17</v>
      </c>
      <c r="O148" s="61">
        <v>3000</v>
      </c>
      <c r="P148" s="62">
        <f>Table224523689101112131415161718192021222423456723456891011121314151617181920[[#This Row],[PEMBULATAN]]*O148</f>
        <v>51000</v>
      </c>
    </row>
    <row r="149" spans="1:16" ht="27" customHeight="1" x14ac:dyDescent="0.2">
      <c r="A149" s="108"/>
      <c r="B149" s="72"/>
      <c r="C149" s="89" t="s">
        <v>2053</v>
      </c>
      <c r="D149" s="90" t="s">
        <v>53</v>
      </c>
      <c r="E149" s="91">
        <v>44435</v>
      </c>
      <c r="F149" s="92" t="s">
        <v>58</v>
      </c>
      <c r="G149" s="91">
        <v>44409</v>
      </c>
      <c r="H149" s="93" t="s">
        <v>1314</v>
      </c>
      <c r="I149" s="94">
        <v>60</v>
      </c>
      <c r="J149" s="94">
        <v>30</v>
      </c>
      <c r="K149" s="94">
        <v>30</v>
      </c>
      <c r="L149" s="94">
        <v>16</v>
      </c>
      <c r="M149" s="95">
        <v>13.5</v>
      </c>
      <c r="N149" s="96">
        <v>16</v>
      </c>
      <c r="O149" s="61">
        <v>3000</v>
      </c>
      <c r="P149" s="62">
        <f>Table224523689101112131415161718192021222423456723456891011121314151617181920[[#This Row],[PEMBULATAN]]*O149</f>
        <v>48000</v>
      </c>
    </row>
    <row r="150" spans="1:16" ht="27" customHeight="1" x14ac:dyDescent="0.2">
      <c r="A150" s="108"/>
      <c r="B150" s="72"/>
      <c r="C150" s="89" t="s">
        <v>2054</v>
      </c>
      <c r="D150" s="90" t="s">
        <v>53</v>
      </c>
      <c r="E150" s="91">
        <v>44435</v>
      </c>
      <c r="F150" s="92" t="s">
        <v>58</v>
      </c>
      <c r="G150" s="91">
        <v>44409</v>
      </c>
      <c r="H150" s="93" t="s">
        <v>1314</v>
      </c>
      <c r="I150" s="94">
        <v>57</v>
      </c>
      <c r="J150" s="94">
        <v>38</v>
      </c>
      <c r="K150" s="94">
        <v>31</v>
      </c>
      <c r="L150" s="94">
        <v>8</v>
      </c>
      <c r="M150" s="95">
        <v>16.7865</v>
      </c>
      <c r="N150" s="96">
        <v>17</v>
      </c>
      <c r="O150" s="61">
        <v>3000</v>
      </c>
      <c r="P150" s="62">
        <f>Table224523689101112131415161718192021222423456723456891011121314151617181920[[#This Row],[PEMBULATAN]]*O150</f>
        <v>51000</v>
      </c>
    </row>
    <row r="151" spans="1:16" ht="27" customHeight="1" x14ac:dyDescent="0.2">
      <c r="A151" s="108"/>
      <c r="B151" s="72"/>
      <c r="C151" s="89" t="s">
        <v>2055</v>
      </c>
      <c r="D151" s="90" t="s">
        <v>53</v>
      </c>
      <c r="E151" s="91">
        <v>44435</v>
      </c>
      <c r="F151" s="92" t="s">
        <v>58</v>
      </c>
      <c r="G151" s="91">
        <v>44409</v>
      </c>
      <c r="H151" s="93" t="s">
        <v>1314</v>
      </c>
      <c r="I151" s="94">
        <v>40</v>
      </c>
      <c r="J151" s="94">
        <v>30</v>
      </c>
      <c r="K151" s="94">
        <v>35</v>
      </c>
      <c r="L151" s="94">
        <v>23</v>
      </c>
      <c r="M151" s="95">
        <v>10.5</v>
      </c>
      <c r="N151" s="96">
        <v>23</v>
      </c>
      <c r="O151" s="61">
        <v>3000</v>
      </c>
      <c r="P151" s="62">
        <f>Table224523689101112131415161718192021222423456723456891011121314151617181920[[#This Row],[PEMBULATAN]]*O151</f>
        <v>69000</v>
      </c>
    </row>
    <row r="152" spans="1:16" ht="27" customHeight="1" x14ac:dyDescent="0.2">
      <c r="A152" s="108"/>
      <c r="B152" s="72"/>
      <c r="C152" s="89" t="s">
        <v>2056</v>
      </c>
      <c r="D152" s="90" t="s">
        <v>53</v>
      </c>
      <c r="E152" s="91">
        <v>44435</v>
      </c>
      <c r="F152" s="92" t="s">
        <v>58</v>
      </c>
      <c r="G152" s="91">
        <v>44409</v>
      </c>
      <c r="H152" s="93" t="s">
        <v>1314</v>
      </c>
      <c r="I152" s="94">
        <v>44</v>
      </c>
      <c r="J152" s="94">
        <v>44</v>
      </c>
      <c r="K152" s="94">
        <v>31</v>
      </c>
      <c r="L152" s="94">
        <v>16</v>
      </c>
      <c r="M152" s="95">
        <v>15.004</v>
      </c>
      <c r="N152" s="96">
        <v>16</v>
      </c>
      <c r="O152" s="61">
        <v>3000</v>
      </c>
      <c r="P152" s="62">
        <f>Table224523689101112131415161718192021222423456723456891011121314151617181920[[#This Row],[PEMBULATAN]]*O152</f>
        <v>48000</v>
      </c>
    </row>
    <row r="153" spans="1:16" ht="27" customHeight="1" x14ac:dyDescent="0.2">
      <c r="A153" s="108"/>
      <c r="B153" s="72"/>
      <c r="C153" s="89" t="s">
        <v>2057</v>
      </c>
      <c r="D153" s="90" t="s">
        <v>53</v>
      </c>
      <c r="E153" s="91">
        <v>44435</v>
      </c>
      <c r="F153" s="92" t="s">
        <v>58</v>
      </c>
      <c r="G153" s="91">
        <v>44409</v>
      </c>
      <c r="H153" s="93" t="s">
        <v>1314</v>
      </c>
      <c r="I153" s="94">
        <v>37</v>
      </c>
      <c r="J153" s="94">
        <v>33</v>
      </c>
      <c r="K153" s="94">
        <v>40</v>
      </c>
      <c r="L153" s="94">
        <v>2</v>
      </c>
      <c r="M153" s="95">
        <v>12.21</v>
      </c>
      <c r="N153" s="96">
        <v>12</v>
      </c>
      <c r="O153" s="61">
        <v>3000</v>
      </c>
      <c r="P153" s="62">
        <f>Table224523689101112131415161718192021222423456723456891011121314151617181920[[#This Row],[PEMBULATAN]]*O153</f>
        <v>36000</v>
      </c>
    </row>
    <row r="154" spans="1:16" ht="27" customHeight="1" x14ac:dyDescent="0.2">
      <c r="A154" s="108"/>
      <c r="B154" s="72"/>
      <c r="C154" s="89" t="s">
        <v>2058</v>
      </c>
      <c r="D154" s="90" t="s">
        <v>53</v>
      </c>
      <c r="E154" s="91">
        <v>44435</v>
      </c>
      <c r="F154" s="92" t="s">
        <v>58</v>
      </c>
      <c r="G154" s="91">
        <v>44409</v>
      </c>
      <c r="H154" s="93" t="s">
        <v>1314</v>
      </c>
      <c r="I154" s="94">
        <v>66</v>
      </c>
      <c r="J154" s="94">
        <v>46</v>
      </c>
      <c r="K154" s="94">
        <v>17</v>
      </c>
      <c r="L154" s="94">
        <v>18</v>
      </c>
      <c r="M154" s="95">
        <v>12.903</v>
      </c>
      <c r="N154" s="96">
        <v>18</v>
      </c>
      <c r="O154" s="61">
        <v>3000</v>
      </c>
      <c r="P154" s="62">
        <f>Table224523689101112131415161718192021222423456723456891011121314151617181920[[#This Row],[PEMBULATAN]]*O154</f>
        <v>54000</v>
      </c>
    </row>
    <row r="155" spans="1:16" ht="27" customHeight="1" x14ac:dyDescent="0.2">
      <c r="A155" s="108"/>
      <c r="B155" s="72"/>
      <c r="C155" s="89" t="s">
        <v>2059</v>
      </c>
      <c r="D155" s="90" t="s">
        <v>53</v>
      </c>
      <c r="E155" s="91">
        <v>44435</v>
      </c>
      <c r="F155" s="92" t="s">
        <v>58</v>
      </c>
      <c r="G155" s="91">
        <v>44409</v>
      </c>
      <c r="H155" s="93" t="s">
        <v>1314</v>
      </c>
      <c r="I155" s="94">
        <v>43</v>
      </c>
      <c r="J155" s="94">
        <v>43</v>
      </c>
      <c r="K155" s="94">
        <v>29</v>
      </c>
      <c r="L155" s="94">
        <v>12</v>
      </c>
      <c r="M155" s="95">
        <v>13.405250000000001</v>
      </c>
      <c r="N155" s="96">
        <v>13</v>
      </c>
      <c r="O155" s="61">
        <v>3000</v>
      </c>
      <c r="P155" s="62">
        <f>Table224523689101112131415161718192021222423456723456891011121314151617181920[[#This Row],[PEMBULATAN]]*O155</f>
        <v>39000</v>
      </c>
    </row>
    <row r="156" spans="1:16" ht="27" customHeight="1" x14ac:dyDescent="0.2">
      <c r="A156" s="108"/>
      <c r="B156" s="72"/>
      <c r="C156" s="89" t="s">
        <v>2060</v>
      </c>
      <c r="D156" s="90" t="s">
        <v>53</v>
      </c>
      <c r="E156" s="91">
        <v>44435</v>
      </c>
      <c r="F156" s="92" t="s">
        <v>58</v>
      </c>
      <c r="G156" s="91">
        <v>44409</v>
      </c>
      <c r="H156" s="93" t="s">
        <v>1314</v>
      </c>
      <c r="I156" s="94">
        <v>76</v>
      </c>
      <c r="J156" s="94">
        <v>16</v>
      </c>
      <c r="K156" s="94">
        <v>22</v>
      </c>
      <c r="L156" s="94">
        <v>16</v>
      </c>
      <c r="M156" s="95">
        <v>6.6879999999999997</v>
      </c>
      <c r="N156" s="96">
        <v>16</v>
      </c>
      <c r="O156" s="61">
        <v>3000</v>
      </c>
      <c r="P156" s="62">
        <f>Table224523689101112131415161718192021222423456723456891011121314151617181920[[#This Row],[PEMBULATAN]]*O156</f>
        <v>48000</v>
      </c>
    </row>
    <row r="157" spans="1:16" ht="27" customHeight="1" x14ac:dyDescent="0.2">
      <c r="A157" s="108"/>
      <c r="B157" s="72"/>
      <c r="C157" s="89" t="s">
        <v>2061</v>
      </c>
      <c r="D157" s="90" t="s">
        <v>53</v>
      </c>
      <c r="E157" s="91">
        <v>44435</v>
      </c>
      <c r="F157" s="92" t="s">
        <v>58</v>
      </c>
      <c r="G157" s="91">
        <v>44409</v>
      </c>
      <c r="H157" s="93" t="s">
        <v>1314</v>
      </c>
      <c r="I157" s="94">
        <v>33</v>
      </c>
      <c r="J157" s="94">
        <v>33</v>
      </c>
      <c r="K157" s="94">
        <v>8</v>
      </c>
      <c r="L157" s="94">
        <v>9</v>
      </c>
      <c r="M157" s="95">
        <v>2.1779999999999999</v>
      </c>
      <c r="N157" s="96">
        <v>9</v>
      </c>
      <c r="O157" s="61">
        <v>3000</v>
      </c>
      <c r="P157" s="62">
        <f>Table224523689101112131415161718192021222423456723456891011121314151617181920[[#This Row],[PEMBULATAN]]*O157</f>
        <v>27000</v>
      </c>
    </row>
    <row r="158" spans="1:16" ht="27" customHeight="1" x14ac:dyDescent="0.2">
      <c r="A158" s="108"/>
      <c r="B158" s="72"/>
      <c r="C158" s="89" t="s">
        <v>2062</v>
      </c>
      <c r="D158" s="90" t="s">
        <v>53</v>
      </c>
      <c r="E158" s="91">
        <v>44435</v>
      </c>
      <c r="F158" s="92" t="s">
        <v>58</v>
      </c>
      <c r="G158" s="91">
        <v>44409</v>
      </c>
      <c r="H158" s="93" t="s">
        <v>1314</v>
      </c>
      <c r="I158" s="94">
        <v>66</v>
      </c>
      <c r="J158" s="94">
        <v>40</v>
      </c>
      <c r="K158" s="94">
        <v>18</v>
      </c>
      <c r="L158" s="94">
        <v>9</v>
      </c>
      <c r="M158" s="95">
        <v>11.88</v>
      </c>
      <c r="N158" s="96">
        <v>12</v>
      </c>
      <c r="O158" s="61">
        <v>3000</v>
      </c>
      <c r="P158" s="62">
        <f>Table224523689101112131415161718192021222423456723456891011121314151617181920[[#This Row],[PEMBULATAN]]*O158</f>
        <v>36000</v>
      </c>
    </row>
    <row r="159" spans="1:16" ht="27" customHeight="1" x14ac:dyDescent="0.2">
      <c r="A159" s="108"/>
      <c r="B159" s="72"/>
      <c r="C159" s="89" t="s">
        <v>2063</v>
      </c>
      <c r="D159" s="90" t="s">
        <v>53</v>
      </c>
      <c r="E159" s="91">
        <v>44435</v>
      </c>
      <c r="F159" s="92" t="s">
        <v>58</v>
      </c>
      <c r="G159" s="91">
        <v>44409</v>
      </c>
      <c r="H159" s="93" t="s">
        <v>1314</v>
      </c>
      <c r="I159" s="94">
        <v>74</v>
      </c>
      <c r="J159" s="94">
        <v>29</v>
      </c>
      <c r="K159" s="94">
        <v>50</v>
      </c>
      <c r="L159" s="94">
        <v>11</v>
      </c>
      <c r="M159" s="95">
        <v>26.824999999999999</v>
      </c>
      <c r="N159" s="96">
        <v>27</v>
      </c>
      <c r="O159" s="61">
        <v>3000</v>
      </c>
      <c r="P159" s="62">
        <f>Table224523689101112131415161718192021222423456723456891011121314151617181920[[#This Row],[PEMBULATAN]]*O159</f>
        <v>81000</v>
      </c>
    </row>
    <row r="160" spans="1:16" ht="27" customHeight="1" x14ac:dyDescent="0.2">
      <c r="A160" s="108"/>
      <c r="B160" s="72"/>
      <c r="C160" s="89" t="s">
        <v>2064</v>
      </c>
      <c r="D160" s="90" t="s">
        <v>53</v>
      </c>
      <c r="E160" s="91">
        <v>44435</v>
      </c>
      <c r="F160" s="92" t="s">
        <v>58</v>
      </c>
      <c r="G160" s="91">
        <v>44409</v>
      </c>
      <c r="H160" s="93" t="s">
        <v>1314</v>
      </c>
      <c r="I160" s="94">
        <v>41</v>
      </c>
      <c r="J160" s="94">
        <v>41</v>
      </c>
      <c r="K160" s="94">
        <v>12</v>
      </c>
      <c r="L160" s="94">
        <v>12</v>
      </c>
      <c r="M160" s="95">
        <v>5.0430000000000001</v>
      </c>
      <c r="N160" s="96">
        <v>12</v>
      </c>
      <c r="O160" s="61">
        <v>3000</v>
      </c>
      <c r="P160" s="62">
        <f>Table224523689101112131415161718192021222423456723456891011121314151617181920[[#This Row],[PEMBULATAN]]*O160</f>
        <v>36000</v>
      </c>
    </row>
    <row r="161" spans="1:16" ht="27" customHeight="1" x14ac:dyDescent="0.2">
      <c r="A161" s="108"/>
      <c r="B161" s="72"/>
      <c r="C161" s="89" t="s">
        <v>2065</v>
      </c>
      <c r="D161" s="90" t="s">
        <v>53</v>
      </c>
      <c r="E161" s="91">
        <v>44435</v>
      </c>
      <c r="F161" s="92" t="s">
        <v>58</v>
      </c>
      <c r="G161" s="91">
        <v>44409</v>
      </c>
      <c r="H161" s="93" t="s">
        <v>1314</v>
      </c>
      <c r="I161" s="94">
        <v>110</v>
      </c>
      <c r="J161" s="94">
        <v>40</v>
      </c>
      <c r="K161" s="94">
        <v>13</v>
      </c>
      <c r="L161" s="94">
        <v>12</v>
      </c>
      <c r="M161" s="95">
        <v>14.3</v>
      </c>
      <c r="N161" s="96">
        <v>14</v>
      </c>
      <c r="O161" s="61">
        <v>3000</v>
      </c>
      <c r="P161" s="62">
        <f>Table224523689101112131415161718192021222423456723456891011121314151617181920[[#This Row],[PEMBULATAN]]*O161</f>
        <v>42000</v>
      </c>
    </row>
    <row r="162" spans="1:16" ht="27" customHeight="1" x14ac:dyDescent="0.2">
      <c r="A162" s="108"/>
      <c r="B162" s="72"/>
      <c r="C162" s="89" t="s">
        <v>2066</v>
      </c>
      <c r="D162" s="90" t="s">
        <v>53</v>
      </c>
      <c r="E162" s="91">
        <v>44435</v>
      </c>
      <c r="F162" s="92" t="s">
        <v>58</v>
      </c>
      <c r="G162" s="91">
        <v>44409</v>
      </c>
      <c r="H162" s="93" t="s">
        <v>1314</v>
      </c>
      <c r="I162" s="94">
        <v>57</v>
      </c>
      <c r="J162" s="94">
        <v>55</v>
      </c>
      <c r="K162" s="94">
        <v>33</v>
      </c>
      <c r="L162" s="94">
        <v>18</v>
      </c>
      <c r="M162" s="95">
        <v>25.86375</v>
      </c>
      <c r="N162" s="96">
        <v>26</v>
      </c>
      <c r="O162" s="61">
        <v>3000</v>
      </c>
      <c r="P162" s="62">
        <f>Table224523689101112131415161718192021222423456723456891011121314151617181920[[#This Row],[PEMBULATAN]]*O162</f>
        <v>78000</v>
      </c>
    </row>
    <row r="163" spans="1:16" ht="27" customHeight="1" x14ac:dyDescent="0.2">
      <c r="A163" s="108"/>
      <c r="B163" s="72"/>
      <c r="C163" s="89" t="s">
        <v>2067</v>
      </c>
      <c r="D163" s="90" t="s">
        <v>53</v>
      </c>
      <c r="E163" s="91">
        <v>44435</v>
      </c>
      <c r="F163" s="92" t="s">
        <v>58</v>
      </c>
      <c r="G163" s="91">
        <v>44409</v>
      </c>
      <c r="H163" s="93" t="s">
        <v>1314</v>
      </c>
      <c r="I163" s="94">
        <v>80</v>
      </c>
      <c r="J163" s="94">
        <v>52</v>
      </c>
      <c r="K163" s="94">
        <v>26</v>
      </c>
      <c r="L163" s="94">
        <v>20</v>
      </c>
      <c r="M163" s="95">
        <v>27.04</v>
      </c>
      <c r="N163" s="96">
        <v>27</v>
      </c>
      <c r="O163" s="61">
        <v>3000</v>
      </c>
      <c r="P163" s="62">
        <f>Table224523689101112131415161718192021222423456723456891011121314151617181920[[#This Row],[PEMBULATAN]]*O163</f>
        <v>81000</v>
      </c>
    </row>
    <row r="164" spans="1:16" ht="27" customHeight="1" x14ac:dyDescent="0.2">
      <c r="A164" s="108"/>
      <c r="B164" s="72"/>
      <c r="C164" s="89" t="s">
        <v>2068</v>
      </c>
      <c r="D164" s="90" t="s">
        <v>53</v>
      </c>
      <c r="E164" s="91">
        <v>44435</v>
      </c>
      <c r="F164" s="92" t="s">
        <v>58</v>
      </c>
      <c r="G164" s="91">
        <v>44409</v>
      </c>
      <c r="H164" s="93" t="s">
        <v>1314</v>
      </c>
      <c r="I164" s="94">
        <v>45</v>
      </c>
      <c r="J164" s="94">
        <v>40</v>
      </c>
      <c r="K164" s="94">
        <v>38</v>
      </c>
      <c r="L164" s="94">
        <v>20</v>
      </c>
      <c r="M164" s="95">
        <v>17.100000000000001</v>
      </c>
      <c r="N164" s="96">
        <v>20</v>
      </c>
      <c r="O164" s="61">
        <v>3000</v>
      </c>
      <c r="P164" s="62">
        <f>Table224523689101112131415161718192021222423456723456891011121314151617181920[[#This Row],[PEMBULATAN]]*O164</f>
        <v>60000</v>
      </c>
    </row>
    <row r="165" spans="1:16" ht="27" customHeight="1" x14ac:dyDescent="0.2">
      <c r="A165" s="108"/>
      <c r="B165" s="72"/>
      <c r="C165" s="89" t="s">
        <v>2069</v>
      </c>
      <c r="D165" s="90" t="s">
        <v>53</v>
      </c>
      <c r="E165" s="91">
        <v>44435</v>
      </c>
      <c r="F165" s="92" t="s">
        <v>58</v>
      </c>
      <c r="G165" s="91">
        <v>44409</v>
      </c>
      <c r="H165" s="93" t="s">
        <v>1314</v>
      </c>
      <c r="I165" s="94">
        <v>68</v>
      </c>
      <c r="J165" s="94">
        <v>22</v>
      </c>
      <c r="K165" s="94">
        <v>22</v>
      </c>
      <c r="L165" s="94">
        <v>17</v>
      </c>
      <c r="M165" s="95">
        <v>8.2279999999999998</v>
      </c>
      <c r="N165" s="96">
        <v>17</v>
      </c>
      <c r="O165" s="61">
        <v>3000</v>
      </c>
      <c r="P165" s="62">
        <f>Table224523689101112131415161718192021222423456723456891011121314151617181920[[#This Row],[PEMBULATAN]]*O165</f>
        <v>51000</v>
      </c>
    </row>
    <row r="166" spans="1:16" ht="27" customHeight="1" x14ac:dyDescent="0.2">
      <c r="A166" s="108"/>
      <c r="B166" s="72"/>
      <c r="C166" s="89" t="s">
        <v>2070</v>
      </c>
      <c r="D166" s="90" t="s">
        <v>53</v>
      </c>
      <c r="E166" s="91">
        <v>44435</v>
      </c>
      <c r="F166" s="92" t="s">
        <v>58</v>
      </c>
      <c r="G166" s="91">
        <v>44409</v>
      </c>
      <c r="H166" s="93" t="s">
        <v>1314</v>
      </c>
      <c r="I166" s="94">
        <v>90</v>
      </c>
      <c r="J166" s="94">
        <v>55</v>
      </c>
      <c r="K166" s="94">
        <v>28</v>
      </c>
      <c r="L166" s="94">
        <v>7</v>
      </c>
      <c r="M166" s="95">
        <v>34.65</v>
      </c>
      <c r="N166" s="96">
        <v>35</v>
      </c>
      <c r="O166" s="61">
        <v>3000</v>
      </c>
      <c r="P166" s="62">
        <f>Table224523689101112131415161718192021222423456723456891011121314151617181920[[#This Row],[PEMBULATAN]]*O166</f>
        <v>105000</v>
      </c>
    </row>
    <row r="167" spans="1:16" ht="27" customHeight="1" x14ac:dyDescent="0.2">
      <c r="A167" s="108"/>
      <c r="B167" s="72"/>
      <c r="C167" s="89" t="s">
        <v>2071</v>
      </c>
      <c r="D167" s="90" t="s">
        <v>53</v>
      </c>
      <c r="E167" s="91">
        <v>44435</v>
      </c>
      <c r="F167" s="92" t="s">
        <v>58</v>
      </c>
      <c r="G167" s="91">
        <v>44409</v>
      </c>
      <c r="H167" s="93" t="s">
        <v>1314</v>
      </c>
      <c r="I167" s="94">
        <v>69</v>
      </c>
      <c r="J167" s="94">
        <v>43</v>
      </c>
      <c r="K167" s="94">
        <v>62</v>
      </c>
      <c r="L167" s="94">
        <v>12</v>
      </c>
      <c r="M167" s="95">
        <v>45.988500000000002</v>
      </c>
      <c r="N167" s="96">
        <v>46</v>
      </c>
      <c r="O167" s="61">
        <v>3000</v>
      </c>
      <c r="P167" s="62">
        <f>Table224523689101112131415161718192021222423456723456891011121314151617181920[[#This Row],[PEMBULATAN]]*O167</f>
        <v>138000</v>
      </c>
    </row>
    <row r="168" spans="1:16" ht="27" customHeight="1" x14ac:dyDescent="0.2">
      <c r="A168" s="108"/>
      <c r="B168" s="72"/>
      <c r="C168" s="89" t="s">
        <v>2072</v>
      </c>
      <c r="D168" s="90" t="s">
        <v>53</v>
      </c>
      <c r="E168" s="91">
        <v>44435</v>
      </c>
      <c r="F168" s="92" t="s">
        <v>58</v>
      </c>
      <c r="G168" s="91">
        <v>44409</v>
      </c>
      <c r="H168" s="93" t="s">
        <v>1314</v>
      </c>
      <c r="I168" s="94">
        <v>90</v>
      </c>
      <c r="J168" s="94">
        <v>60</v>
      </c>
      <c r="K168" s="94">
        <v>28</v>
      </c>
      <c r="L168" s="94">
        <v>19</v>
      </c>
      <c r="M168" s="95">
        <v>37.799999999999997</v>
      </c>
      <c r="N168" s="96">
        <v>38</v>
      </c>
      <c r="O168" s="61">
        <v>3000</v>
      </c>
      <c r="P168" s="62">
        <f>Table224523689101112131415161718192021222423456723456891011121314151617181920[[#This Row],[PEMBULATAN]]*O168</f>
        <v>114000</v>
      </c>
    </row>
    <row r="169" spans="1:16" ht="27" customHeight="1" x14ac:dyDescent="0.2">
      <c r="A169" s="108"/>
      <c r="B169" s="72"/>
      <c r="C169" s="89" t="s">
        <v>2073</v>
      </c>
      <c r="D169" s="90" t="s">
        <v>53</v>
      </c>
      <c r="E169" s="91">
        <v>44435</v>
      </c>
      <c r="F169" s="92" t="s">
        <v>58</v>
      </c>
      <c r="G169" s="91">
        <v>44409</v>
      </c>
      <c r="H169" s="93" t="s">
        <v>1314</v>
      </c>
      <c r="I169" s="94">
        <v>94</v>
      </c>
      <c r="J169" s="94">
        <v>60</v>
      </c>
      <c r="K169" s="94">
        <v>30</v>
      </c>
      <c r="L169" s="94">
        <v>14</v>
      </c>
      <c r="M169" s="95">
        <v>42.3</v>
      </c>
      <c r="N169" s="96">
        <v>42</v>
      </c>
      <c r="O169" s="61">
        <v>3000</v>
      </c>
      <c r="P169" s="62">
        <f>Table224523689101112131415161718192021222423456723456891011121314151617181920[[#This Row],[PEMBULATAN]]*O169</f>
        <v>126000</v>
      </c>
    </row>
    <row r="170" spans="1:16" ht="27" customHeight="1" x14ac:dyDescent="0.2">
      <c r="A170" s="108"/>
      <c r="B170" s="72"/>
      <c r="C170" s="84" t="s">
        <v>2074</v>
      </c>
      <c r="D170" s="75" t="s">
        <v>53</v>
      </c>
      <c r="E170" s="13">
        <v>44435</v>
      </c>
      <c r="F170" s="73" t="s">
        <v>58</v>
      </c>
      <c r="G170" s="13">
        <v>44409</v>
      </c>
      <c r="H170" s="74" t="s">
        <v>1314</v>
      </c>
      <c r="I170" s="15">
        <v>95</v>
      </c>
      <c r="J170" s="15">
        <v>56</v>
      </c>
      <c r="K170" s="15">
        <v>22</v>
      </c>
      <c r="L170" s="15">
        <v>8</v>
      </c>
      <c r="M170" s="79">
        <v>29.26</v>
      </c>
      <c r="N170" s="69">
        <v>29</v>
      </c>
      <c r="O170" s="61">
        <v>3000</v>
      </c>
      <c r="P170" s="62">
        <f>Table224523689101112131415161718192021222423456723456891011121314151617181920[[#This Row],[PEMBULATAN]]*O170</f>
        <v>87000</v>
      </c>
    </row>
    <row r="171" spans="1:16" ht="27" customHeight="1" x14ac:dyDescent="0.2">
      <c r="A171" s="108"/>
      <c r="B171" s="72"/>
      <c r="C171" s="84" t="s">
        <v>2075</v>
      </c>
      <c r="D171" s="75" t="s">
        <v>53</v>
      </c>
      <c r="E171" s="13">
        <v>44435</v>
      </c>
      <c r="F171" s="73" t="s">
        <v>58</v>
      </c>
      <c r="G171" s="13">
        <v>44409</v>
      </c>
      <c r="H171" s="74" t="s">
        <v>1314</v>
      </c>
      <c r="I171" s="15">
        <v>40</v>
      </c>
      <c r="J171" s="15">
        <v>50</v>
      </c>
      <c r="K171" s="15">
        <v>18</v>
      </c>
      <c r="L171" s="15">
        <v>17</v>
      </c>
      <c r="M171" s="79">
        <v>9</v>
      </c>
      <c r="N171" s="69">
        <v>17</v>
      </c>
      <c r="O171" s="61">
        <v>3000</v>
      </c>
      <c r="P171" s="62">
        <f>Table224523689101112131415161718192021222423456723456891011121314151617181920[[#This Row],[PEMBULATAN]]*O171</f>
        <v>51000</v>
      </c>
    </row>
    <row r="172" spans="1:16" ht="27" customHeight="1" x14ac:dyDescent="0.2">
      <c r="A172" s="108"/>
      <c r="B172" s="72"/>
      <c r="C172" s="84" t="s">
        <v>2076</v>
      </c>
      <c r="D172" s="75" t="s">
        <v>53</v>
      </c>
      <c r="E172" s="13">
        <v>44435</v>
      </c>
      <c r="F172" s="73" t="s">
        <v>58</v>
      </c>
      <c r="G172" s="13">
        <v>44409</v>
      </c>
      <c r="H172" s="74" t="s">
        <v>1314</v>
      </c>
      <c r="I172" s="15">
        <v>40</v>
      </c>
      <c r="J172" s="15">
        <v>40</v>
      </c>
      <c r="K172" s="15">
        <v>30</v>
      </c>
      <c r="L172" s="15">
        <v>10</v>
      </c>
      <c r="M172" s="79">
        <v>12</v>
      </c>
      <c r="N172" s="69">
        <v>12</v>
      </c>
      <c r="O172" s="61">
        <v>3000</v>
      </c>
      <c r="P172" s="62">
        <f>Table224523689101112131415161718192021222423456723456891011121314151617181920[[#This Row],[PEMBULATAN]]*O172</f>
        <v>36000</v>
      </c>
    </row>
    <row r="173" spans="1:16" ht="27" customHeight="1" x14ac:dyDescent="0.2">
      <c r="A173" s="108"/>
      <c r="B173" s="72"/>
      <c r="C173" s="84" t="s">
        <v>2077</v>
      </c>
      <c r="D173" s="75" t="s">
        <v>53</v>
      </c>
      <c r="E173" s="13">
        <v>44435</v>
      </c>
      <c r="F173" s="73" t="s">
        <v>58</v>
      </c>
      <c r="G173" s="13">
        <v>44409</v>
      </c>
      <c r="H173" s="74" t="s">
        <v>1314</v>
      </c>
      <c r="I173" s="15">
        <v>92</v>
      </c>
      <c r="J173" s="15">
        <v>51</v>
      </c>
      <c r="K173" s="15">
        <v>20</v>
      </c>
      <c r="L173" s="15">
        <v>13</v>
      </c>
      <c r="M173" s="79">
        <v>23.46</v>
      </c>
      <c r="N173" s="69">
        <v>23</v>
      </c>
      <c r="O173" s="61">
        <v>3000</v>
      </c>
      <c r="P173" s="62">
        <f>Table224523689101112131415161718192021222423456723456891011121314151617181920[[#This Row],[PEMBULATAN]]*O173</f>
        <v>69000</v>
      </c>
    </row>
    <row r="174" spans="1:16" ht="27" customHeight="1" x14ac:dyDescent="0.2">
      <c r="A174" s="108"/>
      <c r="B174" s="72"/>
      <c r="C174" s="84" t="s">
        <v>2078</v>
      </c>
      <c r="D174" s="75" t="s">
        <v>53</v>
      </c>
      <c r="E174" s="13">
        <v>44435</v>
      </c>
      <c r="F174" s="73" t="s">
        <v>58</v>
      </c>
      <c r="G174" s="13">
        <v>44409</v>
      </c>
      <c r="H174" s="74" t="s">
        <v>1314</v>
      </c>
      <c r="I174" s="15">
        <v>102</v>
      </c>
      <c r="J174" s="15">
        <v>68</v>
      </c>
      <c r="K174" s="15">
        <v>30</v>
      </c>
      <c r="L174" s="15">
        <v>21</v>
      </c>
      <c r="M174" s="79">
        <v>52.02</v>
      </c>
      <c r="N174" s="69">
        <v>52</v>
      </c>
      <c r="O174" s="61">
        <v>3000</v>
      </c>
      <c r="P174" s="62">
        <f>Table224523689101112131415161718192021222423456723456891011121314151617181920[[#This Row],[PEMBULATAN]]*O174</f>
        <v>156000</v>
      </c>
    </row>
    <row r="175" spans="1:16" ht="27" customHeight="1" x14ac:dyDescent="0.2">
      <c r="A175" s="108"/>
      <c r="B175" s="72"/>
      <c r="C175" s="84" t="s">
        <v>2079</v>
      </c>
      <c r="D175" s="75" t="s">
        <v>53</v>
      </c>
      <c r="E175" s="13">
        <v>44435</v>
      </c>
      <c r="F175" s="73" t="s">
        <v>58</v>
      </c>
      <c r="G175" s="13">
        <v>44409</v>
      </c>
      <c r="H175" s="74" t="s">
        <v>1314</v>
      </c>
      <c r="I175" s="15">
        <v>106</v>
      </c>
      <c r="J175" s="15">
        <v>52</v>
      </c>
      <c r="K175" s="15">
        <v>28</v>
      </c>
      <c r="L175" s="15">
        <v>8</v>
      </c>
      <c r="M175" s="79">
        <v>38.584000000000003</v>
      </c>
      <c r="N175" s="69">
        <v>39</v>
      </c>
      <c r="O175" s="61">
        <v>3000</v>
      </c>
      <c r="P175" s="62">
        <f>Table224523689101112131415161718192021222423456723456891011121314151617181920[[#This Row],[PEMBULATAN]]*O175</f>
        <v>117000</v>
      </c>
    </row>
    <row r="176" spans="1:16" ht="27" customHeight="1" x14ac:dyDescent="0.2">
      <c r="A176" s="108"/>
      <c r="B176" s="72"/>
      <c r="C176" s="84" t="s">
        <v>2080</v>
      </c>
      <c r="D176" s="75" t="s">
        <v>53</v>
      </c>
      <c r="E176" s="13">
        <v>44435</v>
      </c>
      <c r="F176" s="73" t="s">
        <v>58</v>
      </c>
      <c r="G176" s="13">
        <v>44409</v>
      </c>
      <c r="H176" s="74" t="s">
        <v>1314</v>
      </c>
      <c r="I176" s="15">
        <v>68</v>
      </c>
      <c r="J176" s="15">
        <v>47</v>
      </c>
      <c r="K176" s="15">
        <v>7</v>
      </c>
      <c r="L176" s="15">
        <v>8</v>
      </c>
      <c r="M176" s="79">
        <v>5.593</v>
      </c>
      <c r="N176" s="69">
        <v>8</v>
      </c>
      <c r="O176" s="61">
        <v>3000</v>
      </c>
      <c r="P176" s="62">
        <f>Table224523689101112131415161718192021222423456723456891011121314151617181920[[#This Row],[PEMBULATAN]]*O176</f>
        <v>24000</v>
      </c>
    </row>
    <row r="177" spans="1:16" ht="27" customHeight="1" x14ac:dyDescent="0.2">
      <c r="A177" s="108"/>
      <c r="B177" s="72"/>
      <c r="C177" s="84" t="s">
        <v>2081</v>
      </c>
      <c r="D177" s="75" t="s">
        <v>53</v>
      </c>
      <c r="E177" s="13">
        <v>44435</v>
      </c>
      <c r="F177" s="73" t="s">
        <v>58</v>
      </c>
      <c r="G177" s="13">
        <v>44409</v>
      </c>
      <c r="H177" s="74" t="s">
        <v>1314</v>
      </c>
      <c r="I177" s="15">
        <v>114</v>
      </c>
      <c r="J177" s="15">
        <v>33</v>
      </c>
      <c r="K177" s="15">
        <v>7</v>
      </c>
      <c r="L177" s="15">
        <v>14</v>
      </c>
      <c r="M177" s="79">
        <v>6.5834999999999999</v>
      </c>
      <c r="N177" s="69">
        <v>14</v>
      </c>
      <c r="O177" s="61">
        <v>3000</v>
      </c>
      <c r="P177" s="62">
        <f>Table224523689101112131415161718192021222423456723456891011121314151617181920[[#This Row],[PEMBULATAN]]*O177</f>
        <v>42000</v>
      </c>
    </row>
    <row r="178" spans="1:16" ht="27" customHeight="1" x14ac:dyDescent="0.2">
      <c r="A178" s="108"/>
      <c r="B178" s="72"/>
      <c r="C178" s="84" t="s">
        <v>2082</v>
      </c>
      <c r="D178" s="75" t="s">
        <v>53</v>
      </c>
      <c r="E178" s="13">
        <v>44435</v>
      </c>
      <c r="F178" s="73" t="s">
        <v>58</v>
      </c>
      <c r="G178" s="13">
        <v>44409</v>
      </c>
      <c r="H178" s="74" t="s">
        <v>1314</v>
      </c>
      <c r="I178" s="15">
        <v>63</v>
      </c>
      <c r="J178" s="15">
        <v>34</v>
      </c>
      <c r="K178" s="15">
        <v>29</v>
      </c>
      <c r="L178" s="15">
        <v>11</v>
      </c>
      <c r="M178" s="79">
        <v>15.529500000000001</v>
      </c>
      <c r="N178" s="69">
        <v>16</v>
      </c>
      <c r="O178" s="61">
        <v>3000</v>
      </c>
      <c r="P178" s="62">
        <f>Table224523689101112131415161718192021222423456723456891011121314151617181920[[#This Row],[PEMBULATAN]]*O178</f>
        <v>48000</v>
      </c>
    </row>
    <row r="179" spans="1:16" ht="27" customHeight="1" x14ac:dyDescent="0.2">
      <c r="A179" s="108"/>
      <c r="B179" s="72"/>
      <c r="C179" s="84" t="s">
        <v>2083</v>
      </c>
      <c r="D179" s="75" t="s">
        <v>53</v>
      </c>
      <c r="E179" s="13">
        <v>44435</v>
      </c>
      <c r="F179" s="73" t="s">
        <v>58</v>
      </c>
      <c r="G179" s="13">
        <v>44409</v>
      </c>
      <c r="H179" s="74" t="s">
        <v>1314</v>
      </c>
      <c r="I179" s="15">
        <v>60</v>
      </c>
      <c r="J179" s="15">
        <v>54</v>
      </c>
      <c r="K179" s="15">
        <v>29</v>
      </c>
      <c r="L179" s="15">
        <v>6</v>
      </c>
      <c r="M179" s="79">
        <v>23.49</v>
      </c>
      <c r="N179" s="69">
        <v>23</v>
      </c>
      <c r="O179" s="61">
        <v>3000</v>
      </c>
      <c r="P179" s="62">
        <f>Table224523689101112131415161718192021222423456723456891011121314151617181920[[#This Row],[PEMBULATAN]]*O179</f>
        <v>69000</v>
      </c>
    </row>
    <row r="180" spans="1:16" ht="27" customHeight="1" x14ac:dyDescent="0.2">
      <c r="A180" s="108"/>
      <c r="B180" s="72"/>
      <c r="C180" s="84" t="s">
        <v>2084</v>
      </c>
      <c r="D180" s="75" t="s">
        <v>53</v>
      </c>
      <c r="E180" s="13">
        <v>44435</v>
      </c>
      <c r="F180" s="73" t="s">
        <v>58</v>
      </c>
      <c r="G180" s="13">
        <v>44409</v>
      </c>
      <c r="H180" s="74" t="s">
        <v>1314</v>
      </c>
      <c r="I180" s="15">
        <v>58</v>
      </c>
      <c r="J180" s="15">
        <v>31</v>
      </c>
      <c r="K180" s="15">
        <v>20</v>
      </c>
      <c r="L180" s="15">
        <v>8</v>
      </c>
      <c r="M180" s="79">
        <v>8.99</v>
      </c>
      <c r="N180" s="69">
        <v>9</v>
      </c>
      <c r="O180" s="61">
        <v>3000</v>
      </c>
      <c r="P180" s="62">
        <f>Table224523689101112131415161718192021222423456723456891011121314151617181920[[#This Row],[PEMBULATAN]]*O180</f>
        <v>27000</v>
      </c>
    </row>
    <row r="181" spans="1:16" ht="27" customHeight="1" x14ac:dyDescent="0.2">
      <c r="A181" s="108"/>
      <c r="B181" s="72"/>
      <c r="C181" s="84" t="s">
        <v>2085</v>
      </c>
      <c r="D181" s="75" t="s">
        <v>53</v>
      </c>
      <c r="E181" s="13">
        <v>44435</v>
      </c>
      <c r="F181" s="73" t="s">
        <v>58</v>
      </c>
      <c r="G181" s="13">
        <v>44409</v>
      </c>
      <c r="H181" s="74" t="s">
        <v>1314</v>
      </c>
      <c r="I181" s="15">
        <v>65</v>
      </c>
      <c r="J181" s="15">
        <v>54</v>
      </c>
      <c r="K181" s="15">
        <v>26</v>
      </c>
      <c r="L181" s="15">
        <v>8</v>
      </c>
      <c r="M181" s="79">
        <v>22.815000000000001</v>
      </c>
      <c r="N181" s="69">
        <v>23</v>
      </c>
      <c r="O181" s="61">
        <v>3000</v>
      </c>
      <c r="P181" s="62">
        <f>Table224523689101112131415161718192021222423456723456891011121314151617181920[[#This Row],[PEMBULATAN]]*O181</f>
        <v>69000</v>
      </c>
    </row>
    <row r="182" spans="1:16" ht="27" customHeight="1" x14ac:dyDescent="0.2">
      <c r="A182" s="108"/>
      <c r="B182" s="72"/>
      <c r="C182" s="84" t="s">
        <v>2086</v>
      </c>
      <c r="D182" s="75" t="s">
        <v>53</v>
      </c>
      <c r="E182" s="13">
        <v>44435</v>
      </c>
      <c r="F182" s="73" t="s">
        <v>58</v>
      </c>
      <c r="G182" s="13">
        <v>44409</v>
      </c>
      <c r="H182" s="74" t="s">
        <v>1314</v>
      </c>
      <c r="I182" s="15">
        <v>88</v>
      </c>
      <c r="J182" s="15">
        <v>51</v>
      </c>
      <c r="K182" s="15">
        <v>12</v>
      </c>
      <c r="L182" s="15">
        <v>28</v>
      </c>
      <c r="M182" s="79">
        <v>13.464</v>
      </c>
      <c r="N182" s="69">
        <v>28</v>
      </c>
      <c r="O182" s="61">
        <v>3000</v>
      </c>
      <c r="P182" s="62">
        <f>Table224523689101112131415161718192021222423456723456891011121314151617181920[[#This Row],[PEMBULATAN]]*O182</f>
        <v>84000</v>
      </c>
    </row>
    <row r="183" spans="1:16" ht="27" customHeight="1" x14ac:dyDescent="0.2">
      <c r="A183" s="108"/>
      <c r="B183" s="72"/>
      <c r="C183" s="84" t="s">
        <v>2087</v>
      </c>
      <c r="D183" s="75" t="s">
        <v>53</v>
      </c>
      <c r="E183" s="13">
        <v>44435</v>
      </c>
      <c r="F183" s="73" t="s">
        <v>58</v>
      </c>
      <c r="G183" s="13">
        <v>44409</v>
      </c>
      <c r="H183" s="74" t="s">
        <v>1314</v>
      </c>
      <c r="I183" s="15">
        <v>40</v>
      </c>
      <c r="J183" s="15">
        <v>40</v>
      </c>
      <c r="K183" s="15">
        <v>15</v>
      </c>
      <c r="L183" s="15">
        <v>5</v>
      </c>
      <c r="M183" s="79">
        <v>6</v>
      </c>
      <c r="N183" s="69">
        <v>6</v>
      </c>
      <c r="O183" s="61">
        <v>3000</v>
      </c>
      <c r="P183" s="62">
        <f>Table224523689101112131415161718192021222423456723456891011121314151617181920[[#This Row],[PEMBULATAN]]*O183</f>
        <v>18000</v>
      </c>
    </row>
    <row r="184" spans="1:16" ht="27" customHeight="1" x14ac:dyDescent="0.2">
      <c r="A184" s="108"/>
      <c r="B184" s="72"/>
      <c r="C184" s="84" t="s">
        <v>2088</v>
      </c>
      <c r="D184" s="75" t="s">
        <v>53</v>
      </c>
      <c r="E184" s="13">
        <v>44435</v>
      </c>
      <c r="F184" s="73" t="s">
        <v>58</v>
      </c>
      <c r="G184" s="13">
        <v>44409</v>
      </c>
      <c r="H184" s="74" t="s">
        <v>1314</v>
      </c>
      <c r="I184" s="15">
        <v>56</v>
      </c>
      <c r="J184" s="15">
        <v>22</v>
      </c>
      <c r="K184" s="15">
        <v>36</v>
      </c>
      <c r="L184" s="15">
        <v>4</v>
      </c>
      <c r="M184" s="79">
        <v>11.087999999999999</v>
      </c>
      <c r="N184" s="69">
        <v>11</v>
      </c>
      <c r="O184" s="61">
        <v>3000</v>
      </c>
      <c r="P184" s="62">
        <f>Table224523689101112131415161718192021222423456723456891011121314151617181920[[#This Row],[PEMBULATAN]]*O184</f>
        <v>33000</v>
      </c>
    </row>
    <row r="185" spans="1:16" ht="27" customHeight="1" x14ac:dyDescent="0.2">
      <c r="A185" s="108"/>
      <c r="B185" s="72"/>
      <c r="C185" s="84" t="s">
        <v>2089</v>
      </c>
      <c r="D185" s="75" t="s">
        <v>53</v>
      </c>
      <c r="E185" s="13">
        <v>44435</v>
      </c>
      <c r="F185" s="73" t="s">
        <v>58</v>
      </c>
      <c r="G185" s="13">
        <v>44409</v>
      </c>
      <c r="H185" s="74" t="s">
        <v>1314</v>
      </c>
      <c r="I185" s="15">
        <v>60</v>
      </c>
      <c r="J185" s="15">
        <v>38</v>
      </c>
      <c r="K185" s="15">
        <v>17</v>
      </c>
      <c r="L185" s="15">
        <v>23</v>
      </c>
      <c r="M185" s="79">
        <v>9.69</v>
      </c>
      <c r="N185" s="69">
        <v>23</v>
      </c>
      <c r="O185" s="61">
        <v>3000</v>
      </c>
      <c r="P185" s="62">
        <f>Table224523689101112131415161718192021222423456723456891011121314151617181920[[#This Row],[PEMBULATAN]]*O185</f>
        <v>69000</v>
      </c>
    </row>
    <row r="186" spans="1:16" ht="27" customHeight="1" x14ac:dyDescent="0.2">
      <c r="A186" s="108"/>
      <c r="B186" s="72"/>
      <c r="C186" s="84" t="s">
        <v>2090</v>
      </c>
      <c r="D186" s="75" t="s">
        <v>53</v>
      </c>
      <c r="E186" s="13">
        <v>44435</v>
      </c>
      <c r="F186" s="73" t="s">
        <v>58</v>
      </c>
      <c r="G186" s="13">
        <v>44409</v>
      </c>
      <c r="H186" s="74" t="s">
        <v>1314</v>
      </c>
      <c r="I186" s="15">
        <v>51</v>
      </c>
      <c r="J186" s="15">
        <v>39</v>
      </c>
      <c r="K186" s="15">
        <v>26</v>
      </c>
      <c r="L186" s="15">
        <v>10</v>
      </c>
      <c r="M186" s="79">
        <v>12.9285</v>
      </c>
      <c r="N186" s="69">
        <v>13</v>
      </c>
      <c r="O186" s="61">
        <v>3000</v>
      </c>
      <c r="P186" s="62">
        <f>Table224523689101112131415161718192021222423456723456891011121314151617181920[[#This Row],[PEMBULATAN]]*O186</f>
        <v>39000</v>
      </c>
    </row>
    <row r="187" spans="1:16" ht="27" customHeight="1" x14ac:dyDescent="0.2">
      <c r="A187" s="108"/>
      <c r="B187" s="72"/>
      <c r="C187" s="84" t="s">
        <v>2091</v>
      </c>
      <c r="D187" s="75" t="s">
        <v>53</v>
      </c>
      <c r="E187" s="13">
        <v>44435</v>
      </c>
      <c r="F187" s="73" t="s">
        <v>58</v>
      </c>
      <c r="G187" s="13">
        <v>44409</v>
      </c>
      <c r="H187" s="74" t="s">
        <v>1314</v>
      </c>
      <c r="I187" s="15">
        <v>94</v>
      </c>
      <c r="J187" s="15">
        <v>44</v>
      </c>
      <c r="K187" s="15">
        <v>37</v>
      </c>
      <c r="L187" s="15">
        <v>30</v>
      </c>
      <c r="M187" s="79">
        <v>38.258000000000003</v>
      </c>
      <c r="N187" s="69">
        <v>38</v>
      </c>
      <c r="O187" s="61">
        <v>3000</v>
      </c>
      <c r="P187" s="62">
        <f>Table224523689101112131415161718192021222423456723456891011121314151617181920[[#This Row],[PEMBULATAN]]*O187</f>
        <v>114000</v>
      </c>
    </row>
    <row r="188" spans="1:16" ht="27" customHeight="1" x14ac:dyDescent="0.2">
      <c r="A188" s="108"/>
      <c r="B188" s="72"/>
      <c r="C188" s="84" t="s">
        <v>2092</v>
      </c>
      <c r="D188" s="75" t="s">
        <v>53</v>
      </c>
      <c r="E188" s="13">
        <v>44435</v>
      </c>
      <c r="F188" s="73" t="s">
        <v>58</v>
      </c>
      <c r="G188" s="13">
        <v>44409</v>
      </c>
      <c r="H188" s="74" t="s">
        <v>1314</v>
      </c>
      <c r="I188" s="15">
        <v>60</v>
      </c>
      <c r="J188" s="15">
        <v>34</v>
      </c>
      <c r="K188" s="15">
        <v>37</v>
      </c>
      <c r="L188" s="15">
        <v>12</v>
      </c>
      <c r="M188" s="79">
        <v>18.87</v>
      </c>
      <c r="N188" s="69">
        <v>19</v>
      </c>
      <c r="O188" s="61">
        <v>3000</v>
      </c>
      <c r="P188" s="62">
        <f>Table224523689101112131415161718192021222423456723456891011121314151617181920[[#This Row],[PEMBULATAN]]*O188</f>
        <v>57000</v>
      </c>
    </row>
    <row r="189" spans="1:16" ht="27" customHeight="1" x14ac:dyDescent="0.2">
      <c r="A189" s="108"/>
      <c r="B189" s="72"/>
      <c r="C189" s="84" t="s">
        <v>2093</v>
      </c>
      <c r="D189" s="75" t="s">
        <v>53</v>
      </c>
      <c r="E189" s="13">
        <v>44435</v>
      </c>
      <c r="F189" s="73" t="s">
        <v>58</v>
      </c>
      <c r="G189" s="13">
        <v>44409</v>
      </c>
      <c r="H189" s="74" t="s">
        <v>1314</v>
      </c>
      <c r="I189" s="15">
        <v>53</v>
      </c>
      <c r="J189" s="15">
        <v>32</v>
      </c>
      <c r="K189" s="15">
        <v>20</v>
      </c>
      <c r="L189" s="15">
        <v>3</v>
      </c>
      <c r="M189" s="79">
        <v>8.48</v>
      </c>
      <c r="N189" s="69">
        <v>8</v>
      </c>
      <c r="O189" s="61">
        <v>3000</v>
      </c>
      <c r="P189" s="62">
        <f>Table224523689101112131415161718192021222423456723456891011121314151617181920[[#This Row],[PEMBULATAN]]*O189</f>
        <v>24000</v>
      </c>
    </row>
    <row r="190" spans="1:16" ht="27" customHeight="1" x14ac:dyDescent="0.2">
      <c r="A190" s="108"/>
      <c r="B190" s="72"/>
      <c r="C190" s="84" t="s">
        <v>2094</v>
      </c>
      <c r="D190" s="75" t="s">
        <v>53</v>
      </c>
      <c r="E190" s="13">
        <v>44435</v>
      </c>
      <c r="F190" s="73" t="s">
        <v>58</v>
      </c>
      <c r="G190" s="13">
        <v>44409</v>
      </c>
      <c r="H190" s="74" t="s">
        <v>1314</v>
      </c>
      <c r="I190" s="15">
        <v>88</v>
      </c>
      <c r="J190" s="15">
        <v>56</v>
      </c>
      <c r="K190" s="15">
        <v>28</v>
      </c>
      <c r="L190" s="15">
        <v>23</v>
      </c>
      <c r="M190" s="79">
        <v>34.496000000000002</v>
      </c>
      <c r="N190" s="69">
        <v>34</v>
      </c>
      <c r="O190" s="61">
        <v>3000</v>
      </c>
      <c r="P190" s="62">
        <f>Table224523689101112131415161718192021222423456723456891011121314151617181920[[#This Row],[PEMBULATAN]]*O190</f>
        <v>102000</v>
      </c>
    </row>
    <row r="191" spans="1:16" ht="27" customHeight="1" x14ac:dyDescent="0.2">
      <c r="A191" s="108"/>
      <c r="B191" s="72"/>
      <c r="C191" s="84" t="s">
        <v>2095</v>
      </c>
      <c r="D191" s="75" t="s">
        <v>53</v>
      </c>
      <c r="E191" s="13">
        <v>44435</v>
      </c>
      <c r="F191" s="73" t="s">
        <v>58</v>
      </c>
      <c r="G191" s="13">
        <v>44409</v>
      </c>
      <c r="H191" s="74" t="s">
        <v>1314</v>
      </c>
      <c r="I191" s="15">
        <v>86</v>
      </c>
      <c r="J191" s="15">
        <v>63</v>
      </c>
      <c r="K191" s="15">
        <v>26</v>
      </c>
      <c r="L191" s="15">
        <v>11</v>
      </c>
      <c r="M191" s="79">
        <v>35.216999999999999</v>
      </c>
      <c r="N191" s="69">
        <v>35</v>
      </c>
      <c r="O191" s="61">
        <v>3000</v>
      </c>
      <c r="P191" s="62">
        <f>Table224523689101112131415161718192021222423456723456891011121314151617181920[[#This Row],[PEMBULATAN]]*O191</f>
        <v>105000</v>
      </c>
    </row>
    <row r="192" spans="1:16" ht="27" customHeight="1" x14ac:dyDescent="0.2">
      <c r="A192" s="108"/>
      <c r="B192" s="72"/>
      <c r="C192" s="84" t="s">
        <v>2096</v>
      </c>
      <c r="D192" s="75" t="s">
        <v>53</v>
      </c>
      <c r="E192" s="13">
        <v>44435</v>
      </c>
      <c r="F192" s="73" t="s">
        <v>58</v>
      </c>
      <c r="G192" s="13">
        <v>44409</v>
      </c>
      <c r="H192" s="74" t="s">
        <v>1314</v>
      </c>
      <c r="I192" s="15">
        <v>80</v>
      </c>
      <c r="J192" s="15">
        <v>52</v>
      </c>
      <c r="K192" s="15">
        <v>22</v>
      </c>
      <c r="L192" s="15">
        <v>14</v>
      </c>
      <c r="M192" s="79">
        <v>22.88</v>
      </c>
      <c r="N192" s="69">
        <v>23</v>
      </c>
      <c r="O192" s="61">
        <v>3000</v>
      </c>
      <c r="P192" s="62">
        <f>Table224523689101112131415161718192021222423456723456891011121314151617181920[[#This Row],[PEMBULATAN]]*O192</f>
        <v>69000</v>
      </c>
    </row>
    <row r="193" spans="1:16" ht="27" customHeight="1" x14ac:dyDescent="0.2">
      <c r="A193" s="108"/>
      <c r="B193" s="72"/>
      <c r="C193" s="84" t="s">
        <v>2097</v>
      </c>
      <c r="D193" s="75" t="s">
        <v>53</v>
      </c>
      <c r="E193" s="13">
        <v>44435</v>
      </c>
      <c r="F193" s="73" t="s">
        <v>58</v>
      </c>
      <c r="G193" s="13">
        <v>44409</v>
      </c>
      <c r="H193" s="74" t="s">
        <v>1314</v>
      </c>
      <c r="I193" s="15">
        <v>70</v>
      </c>
      <c r="J193" s="15">
        <v>49</v>
      </c>
      <c r="K193" s="15">
        <v>6</v>
      </c>
      <c r="L193" s="15">
        <v>11</v>
      </c>
      <c r="M193" s="79">
        <v>5.1449999999999996</v>
      </c>
      <c r="N193" s="69">
        <v>11</v>
      </c>
      <c r="O193" s="61">
        <v>3000</v>
      </c>
      <c r="P193" s="62">
        <f>Table224523689101112131415161718192021222423456723456891011121314151617181920[[#This Row],[PEMBULATAN]]*O193</f>
        <v>33000</v>
      </c>
    </row>
    <row r="194" spans="1:16" ht="27" customHeight="1" x14ac:dyDescent="0.2">
      <c r="A194" s="108"/>
      <c r="B194" s="72"/>
      <c r="C194" s="84" t="s">
        <v>2098</v>
      </c>
      <c r="D194" s="75" t="s">
        <v>53</v>
      </c>
      <c r="E194" s="13">
        <v>44435</v>
      </c>
      <c r="F194" s="73" t="s">
        <v>58</v>
      </c>
      <c r="G194" s="13">
        <v>44409</v>
      </c>
      <c r="H194" s="74" t="s">
        <v>1314</v>
      </c>
      <c r="I194" s="15">
        <v>100</v>
      </c>
      <c r="J194" s="15">
        <v>71</v>
      </c>
      <c r="K194" s="15">
        <v>6</v>
      </c>
      <c r="L194" s="15">
        <v>15</v>
      </c>
      <c r="M194" s="79">
        <v>10.65</v>
      </c>
      <c r="N194" s="69">
        <v>15</v>
      </c>
      <c r="O194" s="61">
        <v>3000</v>
      </c>
      <c r="P194" s="62">
        <f>Table224523689101112131415161718192021222423456723456891011121314151617181920[[#This Row],[PEMBULATAN]]*O194</f>
        <v>45000</v>
      </c>
    </row>
    <row r="195" spans="1:16" ht="27" customHeight="1" x14ac:dyDescent="0.2">
      <c r="A195" s="108"/>
      <c r="B195" s="72"/>
      <c r="C195" s="84" t="s">
        <v>2099</v>
      </c>
      <c r="D195" s="75" t="s">
        <v>53</v>
      </c>
      <c r="E195" s="13">
        <v>44435</v>
      </c>
      <c r="F195" s="73" t="s">
        <v>58</v>
      </c>
      <c r="G195" s="13">
        <v>44409</v>
      </c>
      <c r="H195" s="74" t="s">
        <v>1314</v>
      </c>
      <c r="I195" s="15">
        <v>100</v>
      </c>
      <c r="J195" s="15">
        <v>71</v>
      </c>
      <c r="K195" s="15">
        <v>2</v>
      </c>
      <c r="L195" s="15">
        <v>6</v>
      </c>
      <c r="M195" s="79">
        <v>3.55</v>
      </c>
      <c r="N195" s="69">
        <v>6</v>
      </c>
      <c r="O195" s="61">
        <v>3000</v>
      </c>
      <c r="P195" s="62">
        <f>Table224523689101112131415161718192021222423456723456891011121314151617181920[[#This Row],[PEMBULATAN]]*O195</f>
        <v>18000</v>
      </c>
    </row>
    <row r="196" spans="1:16" ht="27" customHeight="1" x14ac:dyDescent="0.2">
      <c r="A196" s="108"/>
      <c r="B196" s="72"/>
      <c r="C196" s="84" t="s">
        <v>2100</v>
      </c>
      <c r="D196" s="75" t="s">
        <v>53</v>
      </c>
      <c r="E196" s="13">
        <v>44435</v>
      </c>
      <c r="F196" s="73" t="s">
        <v>58</v>
      </c>
      <c r="G196" s="13">
        <v>44409</v>
      </c>
      <c r="H196" s="74" t="s">
        <v>1314</v>
      </c>
      <c r="I196" s="15">
        <v>33</v>
      </c>
      <c r="J196" s="15">
        <v>23</v>
      </c>
      <c r="K196" s="15">
        <v>20</v>
      </c>
      <c r="L196" s="15">
        <v>27</v>
      </c>
      <c r="M196" s="79">
        <v>3.7949999999999999</v>
      </c>
      <c r="N196" s="69">
        <v>27</v>
      </c>
      <c r="O196" s="61">
        <v>3000</v>
      </c>
      <c r="P196" s="62">
        <f>Table224523689101112131415161718192021222423456723456891011121314151617181920[[#This Row],[PEMBULATAN]]*O196</f>
        <v>81000</v>
      </c>
    </row>
    <row r="197" spans="1:16" ht="27" customHeight="1" x14ac:dyDescent="0.2">
      <c r="A197" s="108"/>
      <c r="B197" s="72"/>
      <c r="C197" s="84" t="s">
        <v>2101</v>
      </c>
      <c r="D197" s="75" t="s">
        <v>53</v>
      </c>
      <c r="E197" s="13">
        <v>44435</v>
      </c>
      <c r="F197" s="73" t="s">
        <v>58</v>
      </c>
      <c r="G197" s="13">
        <v>44409</v>
      </c>
      <c r="H197" s="74" t="s">
        <v>1314</v>
      </c>
      <c r="I197" s="15">
        <v>76</v>
      </c>
      <c r="J197" s="15">
        <v>70</v>
      </c>
      <c r="K197" s="15">
        <v>20</v>
      </c>
      <c r="L197" s="15">
        <v>10</v>
      </c>
      <c r="M197" s="79">
        <v>26.6</v>
      </c>
      <c r="N197" s="69">
        <v>27</v>
      </c>
      <c r="O197" s="61">
        <v>3000</v>
      </c>
      <c r="P197" s="62">
        <f>Table224523689101112131415161718192021222423456723456891011121314151617181920[[#This Row],[PEMBULATAN]]*O197</f>
        <v>81000</v>
      </c>
    </row>
    <row r="198" spans="1:16" ht="27" customHeight="1" x14ac:dyDescent="0.2">
      <c r="A198" s="108"/>
      <c r="B198" s="72"/>
      <c r="C198" s="84" t="s">
        <v>2102</v>
      </c>
      <c r="D198" s="75" t="s">
        <v>53</v>
      </c>
      <c r="E198" s="13">
        <v>44435</v>
      </c>
      <c r="F198" s="73" t="s">
        <v>58</v>
      </c>
      <c r="G198" s="13">
        <v>44409</v>
      </c>
      <c r="H198" s="74" t="s">
        <v>1314</v>
      </c>
      <c r="I198" s="15">
        <v>70</v>
      </c>
      <c r="J198" s="15">
        <v>58</v>
      </c>
      <c r="K198" s="15">
        <v>25</v>
      </c>
      <c r="L198" s="15">
        <v>6</v>
      </c>
      <c r="M198" s="79">
        <v>25.375</v>
      </c>
      <c r="N198" s="69">
        <v>25</v>
      </c>
      <c r="O198" s="61">
        <v>3000</v>
      </c>
      <c r="P198" s="62">
        <f>Table224523689101112131415161718192021222423456723456891011121314151617181920[[#This Row],[PEMBULATAN]]*O198</f>
        <v>75000</v>
      </c>
    </row>
    <row r="199" spans="1:16" ht="27" customHeight="1" x14ac:dyDescent="0.2">
      <c r="A199" s="108"/>
      <c r="B199" s="72"/>
      <c r="C199" s="84" t="s">
        <v>2103</v>
      </c>
      <c r="D199" s="75" t="s">
        <v>53</v>
      </c>
      <c r="E199" s="13">
        <v>44435</v>
      </c>
      <c r="F199" s="73" t="s">
        <v>58</v>
      </c>
      <c r="G199" s="13">
        <v>44409</v>
      </c>
      <c r="H199" s="74" t="s">
        <v>1314</v>
      </c>
      <c r="I199" s="15">
        <v>111</v>
      </c>
      <c r="J199" s="15">
        <v>55</v>
      </c>
      <c r="K199" s="15">
        <v>25</v>
      </c>
      <c r="L199" s="15">
        <v>16</v>
      </c>
      <c r="M199" s="79">
        <v>38.15625</v>
      </c>
      <c r="N199" s="69">
        <v>38</v>
      </c>
      <c r="O199" s="61">
        <v>3000</v>
      </c>
      <c r="P199" s="62">
        <f>Table224523689101112131415161718192021222423456723456891011121314151617181920[[#This Row],[PEMBULATAN]]*O199</f>
        <v>114000</v>
      </c>
    </row>
    <row r="200" spans="1:16" ht="27" customHeight="1" x14ac:dyDescent="0.2">
      <c r="A200" s="108"/>
      <c r="B200" s="72"/>
      <c r="C200" s="84" t="s">
        <v>2104</v>
      </c>
      <c r="D200" s="75" t="s">
        <v>53</v>
      </c>
      <c r="E200" s="13">
        <v>44435</v>
      </c>
      <c r="F200" s="73" t="s">
        <v>58</v>
      </c>
      <c r="G200" s="13">
        <v>44409</v>
      </c>
      <c r="H200" s="74" t="s">
        <v>1314</v>
      </c>
      <c r="I200" s="15">
        <v>39</v>
      </c>
      <c r="J200" s="15">
        <v>33</v>
      </c>
      <c r="K200" s="15">
        <v>37</v>
      </c>
      <c r="L200" s="15">
        <v>16</v>
      </c>
      <c r="M200" s="79">
        <v>11.90475</v>
      </c>
      <c r="N200" s="69">
        <v>16</v>
      </c>
      <c r="O200" s="61">
        <v>3000</v>
      </c>
      <c r="P200" s="62">
        <f>Table224523689101112131415161718192021222423456723456891011121314151617181920[[#This Row],[PEMBULATAN]]*O200</f>
        <v>48000</v>
      </c>
    </row>
    <row r="201" spans="1:16" ht="27" customHeight="1" x14ac:dyDescent="0.2">
      <c r="A201" s="108"/>
      <c r="B201" s="72"/>
      <c r="C201" s="84" t="s">
        <v>2105</v>
      </c>
      <c r="D201" s="75" t="s">
        <v>53</v>
      </c>
      <c r="E201" s="13">
        <v>44435</v>
      </c>
      <c r="F201" s="73" t="s">
        <v>58</v>
      </c>
      <c r="G201" s="13">
        <v>44409</v>
      </c>
      <c r="H201" s="74" t="s">
        <v>1314</v>
      </c>
      <c r="I201" s="15">
        <v>85</v>
      </c>
      <c r="J201" s="15">
        <v>59</v>
      </c>
      <c r="K201" s="15">
        <v>20</v>
      </c>
      <c r="L201" s="15">
        <v>15</v>
      </c>
      <c r="M201" s="79">
        <v>25.074999999999999</v>
      </c>
      <c r="N201" s="69">
        <v>25</v>
      </c>
      <c r="O201" s="61">
        <v>3000</v>
      </c>
      <c r="P201" s="62">
        <f>Table224523689101112131415161718192021222423456723456891011121314151617181920[[#This Row],[PEMBULATAN]]*O201</f>
        <v>75000</v>
      </c>
    </row>
    <row r="202" spans="1:16" ht="27" customHeight="1" x14ac:dyDescent="0.2">
      <c r="A202" s="108"/>
      <c r="B202" s="72"/>
      <c r="C202" s="84" t="s">
        <v>2106</v>
      </c>
      <c r="D202" s="75" t="s">
        <v>53</v>
      </c>
      <c r="E202" s="13">
        <v>44435</v>
      </c>
      <c r="F202" s="73" t="s">
        <v>58</v>
      </c>
      <c r="G202" s="13">
        <v>44409</v>
      </c>
      <c r="H202" s="74" t="s">
        <v>1314</v>
      </c>
      <c r="I202" s="15">
        <v>60</v>
      </c>
      <c r="J202" s="15">
        <v>20</v>
      </c>
      <c r="K202" s="15">
        <v>20</v>
      </c>
      <c r="L202" s="15">
        <v>15</v>
      </c>
      <c r="M202" s="79">
        <v>6</v>
      </c>
      <c r="N202" s="69">
        <v>15</v>
      </c>
      <c r="O202" s="61">
        <v>3000</v>
      </c>
      <c r="P202" s="62">
        <f>Table224523689101112131415161718192021222423456723456891011121314151617181920[[#This Row],[PEMBULATAN]]*O202</f>
        <v>45000</v>
      </c>
    </row>
    <row r="203" spans="1:16" ht="27" customHeight="1" x14ac:dyDescent="0.2">
      <c r="A203" s="108"/>
      <c r="B203" s="72"/>
      <c r="C203" s="84" t="s">
        <v>2107</v>
      </c>
      <c r="D203" s="75" t="s">
        <v>53</v>
      </c>
      <c r="E203" s="13">
        <v>44435</v>
      </c>
      <c r="F203" s="73" t="s">
        <v>58</v>
      </c>
      <c r="G203" s="13">
        <v>44409</v>
      </c>
      <c r="H203" s="74" t="s">
        <v>1314</v>
      </c>
      <c r="I203" s="15">
        <v>40</v>
      </c>
      <c r="J203" s="15">
        <v>33</v>
      </c>
      <c r="K203" s="15">
        <v>45</v>
      </c>
      <c r="L203" s="15">
        <v>21</v>
      </c>
      <c r="M203" s="79">
        <v>14.85</v>
      </c>
      <c r="N203" s="69">
        <v>21</v>
      </c>
      <c r="O203" s="61">
        <v>3000</v>
      </c>
      <c r="P203" s="62">
        <f>Table224523689101112131415161718192021222423456723456891011121314151617181920[[#This Row],[PEMBULATAN]]*O203</f>
        <v>63000</v>
      </c>
    </row>
    <row r="204" spans="1:16" ht="27" customHeight="1" x14ac:dyDescent="0.2">
      <c r="A204" s="108"/>
      <c r="B204" s="72"/>
      <c r="C204" s="84" t="s">
        <v>2108</v>
      </c>
      <c r="D204" s="75" t="s">
        <v>53</v>
      </c>
      <c r="E204" s="13">
        <v>44435</v>
      </c>
      <c r="F204" s="73" t="s">
        <v>58</v>
      </c>
      <c r="G204" s="13">
        <v>44409</v>
      </c>
      <c r="H204" s="74" t="s">
        <v>1314</v>
      </c>
      <c r="I204" s="15">
        <v>63</v>
      </c>
      <c r="J204" s="15">
        <v>63</v>
      </c>
      <c r="K204" s="15">
        <v>23</v>
      </c>
      <c r="L204" s="15">
        <v>16</v>
      </c>
      <c r="M204" s="79">
        <v>22.821750000000002</v>
      </c>
      <c r="N204" s="69">
        <v>23</v>
      </c>
      <c r="O204" s="61">
        <v>3000</v>
      </c>
      <c r="P204" s="62">
        <f>Table224523689101112131415161718192021222423456723456891011121314151617181920[[#This Row],[PEMBULATAN]]*O204</f>
        <v>69000</v>
      </c>
    </row>
    <row r="205" spans="1:16" ht="27" customHeight="1" x14ac:dyDescent="0.2">
      <c r="A205" s="108"/>
      <c r="B205" s="72"/>
      <c r="C205" s="84" t="s">
        <v>2109</v>
      </c>
      <c r="D205" s="75" t="s">
        <v>53</v>
      </c>
      <c r="E205" s="13">
        <v>44435</v>
      </c>
      <c r="F205" s="73" t="s">
        <v>58</v>
      </c>
      <c r="G205" s="13">
        <v>44409</v>
      </c>
      <c r="H205" s="74" t="s">
        <v>1314</v>
      </c>
      <c r="I205" s="15">
        <v>57</v>
      </c>
      <c r="J205" s="15">
        <v>38</v>
      </c>
      <c r="K205" s="15">
        <v>31</v>
      </c>
      <c r="L205" s="15">
        <v>15</v>
      </c>
      <c r="M205" s="79">
        <v>16.7865</v>
      </c>
      <c r="N205" s="69">
        <v>17</v>
      </c>
      <c r="O205" s="61">
        <v>3000</v>
      </c>
      <c r="P205" s="62">
        <f>Table224523689101112131415161718192021222423456723456891011121314151617181920[[#This Row],[PEMBULATAN]]*O205</f>
        <v>51000</v>
      </c>
    </row>
    <row r="206" spans="1:16" ht="27" customHeight="1" x14ac:dyDescent="0.2">
      <c r="A206" s="108"/>
      <c r="B206" s="72"/>
      <c r="C206" s="84" t="s">
        <v>2110</v>
      </c>
      <c r="D206" s="75" t="s">
        <v>53</v>
      </c>
      <c r="E206" s="13">
        <v>44435</v>
      </c>
      <c r="F206" s="73" t="s">
        <v>58</v>
      </c>
      <c r="G206" s="13">
        <v>44409</v>
      </c>
      <c r="H206" s="74" t="s">
        <v>1314</v>
      </c>
      <c r="I206" s="15">
        <v>134</v>
      </c>
      <c r="J206" s="15">
        <v>25</v>
      </c>
      <c r="K206" s="15">
        <v>120</v>
      </c>
      <c r="L206" s="15">
        <v>19</v>
      </c>
      <c r="M206" s="79">
        <v>100.5</v>
      </c>
      <c r="N206" s="69">
        <v>101</v>
      </c>
      <c r="O206" s="61">
        <v>3000</v>
      </c>
      <c r="P206" s="62">
        <f>Table224523689101112131415161718192021222423456723456891011121314151617181920[[#This Row],[PEMBULATAN]]*O206</f>
        <v>303000</v>
      </c>
    </row>
    <row r="207" spans="1:16" ht="27" customHeight="1" x14ac:dyDescent="0.2">
      <c r="A207" s="108"/>
      <c r="B207" s="72"/>
      <c r="C207" s="84" t="s">
        <v>2111</v>
      </c>
      <c r="D207" s="75" t="s">
        <v>53</v>
      </c>
      <c r="E207" s="13">
        <v>44435</v>
      </c>
      <c r="F207" s="73" t="s">
        <v>58</v>
      </c>
      <c r="G207" s="13">
        <v>44409</v>
      </c>
      <c r="H207" s="74" t="s">
        <v>1314</v>
      </c>
      <c r="I207" s="15">
        <v>55</v>
      </c>
      <c r="J207" s="15">
        <v>34</v>
      </c>
      <c r="K207" s="15">
        <v>15</v>
      </c>
      <c r="L207" s="15">
        <v>13</v>
      </c>
      <c r="M207" s="79">
        <v>7.0125000000000002</v>
      </c>
      <c r="N207" s="69">
        <v>13</v>
      </c>
      <c r="O207" s="61">
        <v>3000</v>
      </c>
      <c r="P207" s="62">
        <f>Table224523689101112131415161718192021222423456723456891011121314151617181920[[#This Row],[PEMBULATAN]]*O207</f>
        <v>39000</v>
      </c>
    </row>
    <row r="208" spans="1:16" ht="27" customHeight="1" x14ac:dyDescent="0.2">
      <c r="A208" s="108"/>
      <c r="B208" s="72"/>
      <c r="C208" s="84" t="s">
        <v>2112</v>
      </c>
      <c r="D208" s="75" t="s">
        <v>53</v>
      </c>
      <c r="E208" s="13">
        <v>44435</v>
      </c>
      <c r="F208" s="73" t="s">
        <v>58</v>
      </c>
      <c r="G208" s="13">
        <v>44409</v>
      </c>
      <c r="H208" s="74" t="s">
        <v>1314</v>
      </c>
      <c r="I208" s="15">
        <v>25</v>
      </c>
      <c r="J208" s="15">
        <v>10</v>
      </c>
      <c r="K208" s="15">
        <v>8</v>
      </c>
      <c r="L208" s="15">
        <v>9</v>
      </c>
      <c r="M208" s="79">
        <v>0.5</v>
      </c>
      <c r="N208" s="69">
        <v>9</v>
      </c>
      <c r="O208" s="61">
        <v>3000</v>
      </c>
      <c r="P208" s="62">
        <f>Table224523689101112131415161718192021222423456723456891011121314151617181920[[#This Row],[PEMBULATAN]]*O208</f>
        <v>27000</v>
      </c>
    </row>
    <row r="209" spans="1:16" ht="27" customHeight="1" x14ac:dyDescent="0.2">
      <c r="A209" s="108"/>
      <c r="B209" s="72"/>
      <c r="C209" s="84" t="s">
        <v>2113</v>
      </c>
      <c r="D209" s="75" t="s">
        <v>53</v>
      </c>
      <c r="E209" s="13">
        <v>44435</v>
      </c>
      <c r="F209" s="73" t="s">
        <v>58</v>
      </c>
      <c r="G209" s="13">
        <v>44409</v>
      </c>
      <c r="H209" s="74" t="s">
        <v>1314</v>
      </c>
      <c r="I209" s="15">
        <v>65</v>
      </c>
      <c r="J209" s="15">
        <v>50</v>
      </c>
      <c r="K209" s="15">
        <v>41</v>
      </c>
      <c r="L209" s="15">
        <v>8</v>
      </c>
      <c r="M209" s="79">
        <v>33.3125</v>
      </c>
      <c r="N209" s="69">
        <v>33</v>
      </c>
      <c r="O209" s="61">
        <v>3000</v>
      </c>
      <c r="P209" s="62">
        <f>Table224523689101112131415161718192021222423456723456891011121314151617181920[[#This Row],[PEMBULATAN]]*O209</f>
        <v>99000</v>
      </c>
    </row>
    <row r="210" spans="1:16" ht="27" customHeight="1" x14ac:dyDescent="0.2">
      <c r="A210" s="108"/>
      <c r="B210" s="72"/>
      <c r="C210" s="84" t="s">
        <v>2114</v>
      </c>
      <c r="D210" s="75" t="s">
        <v>53</v>
      </c>
      <c r="E210" s="13">
        <v>44435</v>
      </c>
      <c r="F210" s="73" t="s">
        <v>58</v>
      </c>
      <c r="G210" s="13">
        <v>44409</v>
      </c>
      <c r="H210" s="74" t="s">
        <v>1314</v>
      </c>
      <c r="I210" s="15">
        <v>92</v>
      </c>
      <c r="J210" s="15">
        <v>70</v>
      </c>
      <c r="K210" s="15">
        <v>23</v>
      </c>
      <c r="L210" s="15">
        <v>13</v>
      </c>
      <c r="M210" s="79">
        <v>37.03</v>
      </c>
      <c r="N210" s="69">
        <v>37</v>
      </c>
      <c r="O210" s="61">
        <v>3000</v>
      </c>
      <c r="P210" s="62">
        <f>Table224523689101112131415161718192021222423456723456891011121314151617181920[[#This Row],[PEMBULATAN]]*O210</f>
        <v>111000</v>
      </c>
    </row>
    <row r="211" spans="1:16" ht="27" customHeight="1" x14ac:dyDescent="0.2">
      <c r="A211" s="108"/>
      <c r="B211" s="72"/>
      <c r="C211" s="84" t="s">
        <v>2115</v>
      </c>
      <c r="D211" s="75" t="s">
        <v>53</v>
      </c>
      <c r="E211" s="13">
        <v>44435</v>
      </c>
      <c r="F211" s="73" t="s">
        <v>58</v>
      </c>
      <c r="G211" s="13">
        <v>44409</v>
      </c>
      <c r="H211" s="74" t="s">
        <v>1314</v>
      </c>
      <c r="I211" s="15">
        <v>65</v>
      </c>
      <c r="J211" s="15">
        <v>62</v>
      </c>
      <c r="K211" s="15">
        <v>8</v>
      </c>
      <c r="L211" s="15">
        <v>9</v>
      </c>
      <c r="M211" s="79">
        <v>8.06</v>
      </c>
      <c r="N211" s="69">
        <v>9</v>
      </c>
      <c r="O211" s="61">
        <v>3000</v>
      </c>
      <c r="P211" s="62">
        <f>Table224523689101112131415161718192021222423456723456891011121314151617181920[[#This Row],[PEMBULATAN]]*O211</f>
        <v>27000</v>
      </c>
    </row>
    <row r="212" spans="1:16" ht="27" customHeight="1" x14ac:dyDescent="0.2">
      <c r="A212" s="108"/>
      <c r="B212" s="72"/>
      <c r="C212" s="84" t="s">
        <v>2116</v>
      </c>
      <c r="D212" s="75" t="s">
        <v>53</v>
      </c>
      <c r="E212" s="13">
        <v>44435</v>
      </c>
      <c r="F212" s="73" t="s">
        <v>58</v>
      </c>
      <c r="G212" s="13">
        <v>44409</v>
      </c>
      <c r="H212" s="74" t="s">
        <v>1314</v>
      </c>
      <c r="I212" s="15">
        <v>43</v>
      </c>
      <c r="J212" s="15">
        <v>42</v>
      </c>
      <c r="K212" s="15">
        <v>12</v>
      </c>
      <c r="L212" s="15">
        <v>6</v>
      </c>
      <c r="M212" s="79">
        <v>5.4180000000000001</v>
      </c>
      <c r="N212" s="69">
        <v>6</v>
      </c>
      <c r="O212" s="61">
        <v>3000</v>
      </c>
      <c r="P212" s="62">
        <f>Table224523689101112131415161718192021222423456723456891011121314151617181920[[#This Row],[PEMBULATAN]]*O212</f>
        <v>18000</v>
      </c>
    </row>
    <row r="213" spans="1:16" ht="27" customHeight="1" x14ac:dyDescent="0.2">
      <c r="A213" s="108"/>
      <c r="B213" s="72"/>
      <c r="C213" s="84" t="s">
        <v>2117</v>
      </c>
      <c r="D213" s="75" t="s">
        <v>53</v>
      </c>
      <c r="E213" s="13">
        <v>44435</v>
      </c>
      <c r="F213" s="73" t="s">
        <v>58</v>
      </c>
      <c r="G213" s="13">
        <v>44409</v>
      </c>
      <c r="H213" s="74" t="s">
        <v>1314</v>
      </c>
      <c r="I213" s="15">
        <v>15</v>
      </c>
      <c r="J213" s="15">
        <v>15</v>
      </c>
      <c r="K213" s="15">
        <v>109</v>
      </c>
      <c r="L213" s="15">
        <v>12</v>
      </c>
      <c r="M213" s="79">
        <v>6.1312499999999996</v>
      </c>
      <c r="N213" s="69">
        <v>12</v>
      </c>
      <c r="O213" s="61">
        <v>3000</v>
      </c>
      <c r="P213" s="62">
        <f>Table224523689101112131415161718192021222423456723456891011121314151617181920[[#This Row],[PEMBULATAN]]*O213</f>
        <v>36000</v>
      </c>
    </row>
    <row r="214" spans="1:16" ht="27" customHeight="1" x14ac:dyDescent="0.2">
      <c r="A214" s="108"/>
      <c r="B214" s="72"/>
      <c r="C214" s="84" t="s">
        <v>2118</v>
      </c>
      <c r="D214" s="75" t="s">
        <v>53</v>
      </c>
      <c r="E214" s="13">
        <v>44435</v>
      </c>
      <c r="F214" s="73" t="s">
        <v>58</v>
      </c>
      <c r="G214" s="13">
        <v>44409</v>
      </c>
      <c r="H214" s="74" t="s">
        <v>1314</v>
      </c>
      <c r="I214" s="15">
        <v>52</v>
      </c>
      <c r="J214" s="15">
        <v>47</v>
      </c>
      <c r="K214" s="15">
        <v>85</v>
      </c>
      <c r="L214" s="15">
        <v>16</v>
      </c>
      <c r="M214" s="79">
        <v>51.935000000000002</v>
      </c>
      <c r="N214" s="69">
        <v>52</v>
      </c>
      <c r="O214" s="61">
        <v>3000</v>
      </c>
      <c r="P214" s="62">
        <f>Table224523689101112131415161718192021222423456723456891011121314151617181920[[#This Row],[PEMBULATAN]]*O214</f>
        <v>156000</v>
      </c>
    </row>
    <row r="215" spans="1:16" ht="27" customHeight="1" x14ac:dyDescent="0.2">
      <c r="A215" s="108"/>
      <c r="B215" s="72"/>
      <c r="C215" s="84" t="s">
        <v>2119</v>
      </c>
      <c r="D215" s="75" t="s">
        <v>53</v>
      </c>
      <c r="E215" s="13">
        <v>44435</v>
      </c>
      <c r="F215" s="73" t="s">
        <v>58</v>
      </c>
      <c r="G215" s="13">
        <v>44409</v>
      </c>
      <c r="H215" s="74" t="s">
        <v>1314</v>
      </c>
      <c r="I215" s="15">
        <v>44</v>
      </c>
      <c r="J215" s="15">
        <v>44</v>
      </c>
      <c r="K215" s="15">
        <v>91</v>
      </c>
      <c r="L215" s="15">
        <v>13</v>
      </c>
      <c r="M215" s="79">
        <v>44.043999999999997</v>
      </c>
      <c r="N215" s="69">
        <v>44</v>
      </c>
      <c r="O215" s="61">
        <v>3000</v>
      </c>
      <c r="P215" s="62">
        <f>Table224523689101112131415161718192021222423456723456891011121314151617181920[[#This Row],[PEMBULATAN]]*O215</f>
        <v>132000</v>
      </c>
    </row>
    <row r="216" spans="1:16" ht="27" customHeight="1" x14ac:dyDescent="0.2">
      <c r="A216" s="108"/>
      <c r="B216" s="72"/>
      <c r="C216" s="84" t="s">
        <v>2120</v>
      </c>
      <c r="D216" s="75" t="s">
        <v>53</v>
      </c>
      <c r="E216" s="13">
        <v>44435</v>
      </c>
      <c r="F216" s="73" t="s">
        <v>58</v>
      </c>
      <c r="G216" s="13">
        <v>44409</v>
      </c>
      <c r="H216" s="74" t="s">
        <v>1314</v>
      </c>
      <c r="I216" s="15">
        <v>60</v>
      </c>
      <c r="J216" s="15">
        <v>38</v>
      </c>
      <c r="K216" s="15">
        <v>31</v>
      </c>
      <c r="L216" s="15">
        <v>10</v>
      </c>
      <c r="M216" s="79">
        <v>17.670000000000002</v>
      </c>
      <c r="N216" s="69">
        <v>18</v>
      </c>
      <c r="O216" s="61">
        <v>3000</v>
      </c>
      <c r="P216" s="62">
        <f>Table224523689101112131415161718192021222423456723456891011121314151617181920[[#This Row],[PEMBULATAN]]*O216</f>
        <v>54000</v>
      </c>
    </row>
    <row r="217" spans="1:16" ht="27" customHeight="1" x14ac:dyDescent="0.2">
      <c r="A217" s="108"/>
      <c r="B217" s="72"/>
      <c r="C217" s="84" t="s">
        <v>2121</v>
      </c>
      <c r="D217" s="75" t="s">
        <v>53</v>
      </c>
      <c r="E217" s="13">
        <v>44435</v>
      </c>
      <c r="F217" s="73" t="s">
        <v>58</v>
      </c>
      <c r="G217" s="13">
        <v>44409</v>
      </c>
      <c r="H217" s="74" t="s">
        <v>1314</v>
      </c>
      <c r="I217" s="15">
        <v>35</v>
      </c>
      <c r="J217" s="15">
        <v>31</v>
      </c>
      <c r="K217" s="15">
        <v>14</v>
      </c>
      <c r="L217" s="15">
        <v>10</v>
      </c>
      <c r="M217" s="79">
        <v>3.7974999999999999</v>
      </c>
      <c r="N217" s="69">
        <v>10</v>
      </c>
      <c r="O217" s="61">
        <v>3000</v>
      </c>
      <c r="P217" s="62">
        <f>Table224523689101112131415161718192021222423456723456891011121314151617181920[[#This Row],[PEMBULATAN]]*O217</f>
        <v>30000</v>
      </c>
    </row>
    <row r="218" spans="1:16" ht="27" customHeight="1" x14ac:dyDescent="0.2">
      <c r="A218" s="108"/>
      <c r="B218" s="72"/>
      <c r="C218" s="84" t="s">
        <v>2122</v>
      </c>
      <c r="D218" s="75" t="s">
        <v>53</v>
      </c>
      <c r="E218" s="13">
        <v>44435</v>
      </c>
      <c r="F218" s="73" t="s">
        <v>58</v>
      </c>
      <c r="G218" s="13">
        <v>44409</v>
      </c>
      <c r="H218" s="74" t="s">
        <v>1314</v>
      </c>
      <c r="I218" s="15">
        <v>90</v>
      </c>
      <c r="J218" s="15">
        <v>58</v>
      </c>
      <c r="K218" s="15">
        <v>20</v>
      </c>
      <c r="L218" s="15">
        <v>14</v>
      </c>
      <c r="M218" s="79">
        <v>26.1</v>
      </c>
      <c r="N218" s="69">
        <v>26</v>
      </c>
      <c r="O218" s="61">
        <v>3000</v>
      </c>
      <c r="P218" s="62">
        <f>Table224523689101112131415161718192021222423456723456891011121314151617181920[[#This Row],[PEMBULATAN]]*O218</f>
        <v>78000</v>
      </c>
    </row>
    <row r="219" spans="1:16" ht="27" customHeight="1" x14ac:dyDescent="0.2">
      <c r="A219" s="108"/>
      <c r="B219" s="72"/>
      <c r="C219" s="84" t="s">
        <v>2123</v>
      </c>
      <c r="D219" s="75" t="s">
        <v>53</v>
      </c>
      <c r="E219" s="13">
        <v>44435</v>
      </c>
      <c r="F219" s="73" t="s">
        <v>58</v>
      </c>
      <c r="G219" s="13">
        <v>44409</v>
      </c>
      <c r="H219" s="74" t="s">
        <v>1314</v>
      </c>
      <c r="I219" s="15">
        <v>96</v>
      </c>
      <c r="J219" s="15">
        <v>55</v>
      </c>
      <c r="K219" s="15">
        <v>24</v>
      </c>
      <c r="L219" s="15">
        <v>10</v>
      </c>
      <c r="M219" s="79">
        <v>31.68</v>
      </c>
      <c r="N219" s="69">
        <v>32</v>
      </c>
      <c r="O219" s="61">
        <v>3000</v>
      </c>
      <c r="P219" s="62">
        <f>Table224523689101112131415161718192021222423456723456891011121314151617181920[[#This Row],[PEMBULATAN]]*O219</f>
        <v>96000</v>
      </c>
    </row>
    <row r="220" spans="1:16" ht="27" customHeight="1" x14ac:dyDescent="0.2">
      <c r="A220" s="108"/>
      <c r="B220" s="72"/>
      <c r="C220" s="84" t="s">
        <v>2124</v>
      </c>
      <c r="D220" s="75" t="s">
        <v>53</v>
      </c>
      <c r="E220" s="13">
        <v>44435</v>
      </c>
      <c r="F220" s="73" t="s">
        <v>58</v>
      </c>
      <c r="G220" s="13">
        <v>44409</v>
      </c>
      <c r="H220" s="74" t="s">
        <v>1314</v>
      </c>
      <c r="I220" s="15">
        <v>70</v>
      </c>
      <c r="J220" s="15">
        <v>60</v>
      </c>
      <c r="K220" s="15">
        <v>17</v>
      </c>
      <c r="L220" s="15">
        <v>11</v>
      </c>
      <c r="M220" s="79">
        <v>17.850000000000001</v>
      </c>
      <c r="N220" s="69">
        <v>18</v>
      </c>
      <c r="O220" s="61">
        <v>3000</v>
      </c>
      <c r="P220" s="62">
        <f>Table224523689101112131415161718192021222423456723456891011121314151617181920[[#This Row],[PEMBULATAN]]*O220</f>
        <v>54000</v>
      </c>
    </row>
    <row r="221" spans="1:16" ht="27" customHeight="1" x14ac:dyDescent="0.2">
      <c r="A221" s="108"/>
      <c r="B221" s="72"/>
      <c r="C221" s="84" t="s">
        <v>2125</v>
      </c>
      <c r="D221" s="75" t="s">
        <v>53</v>
      </c>
      <c r="E221" s="13">
        <v>44435</v>
      </c>
      <c r="F221" s="73" t="s">
        <v>58</v>
      </c>
      <c r="G221" s="13">
        <v>44409</v>
      </c>
      <c r="H221" s="74" t="s">
        <v>1314</v>
      </c>
      <c r="I221" s="15">
        <v>90</v>
      </c>
      <c r="J221" s="15">
        <v>58</v>
      </c>
      <c r="K221" s="15">
        <v>19</v>
      </c>
      <c r="L221" s="15">
        <v>19</v>
      </c>
      <c r="M221" s="79">
        <v>24.795000000000002</v>
      </c>
      <c r="N221" s="69">
        <v>25</v>
      </c>
      <c r="O221" s="61">
        <v>3000</v>
      </c>
      <c r="P221" s="62">
        <f>Table224523689101112131415161718192021222423456723456891011121314151617181920[[#This Row],[PEMBULATAN]]*O221</f>
        <v>75000</v>
      </c>
    </row>
    <row r="222" spans="1:16" ht="27" customHeight="1" x14ac:dyDescent="0.2">
      <c r="A222" s="108"/>
      <c r="B222" s="72"/>
      <c r="C222" s="84" t="s">
        <v>2126</v>
      </c>
      <c r="D222" s="75" t="s">
        <v>53</v>
      </c>
      <c r="E222" s="13">
        <v>44435</v>
      </c>
      <c r="F222" s="73" t="s">
        <v>58</v>
      </c>
      <c r="G222" s="13">
        <v>44409</v>
      </c>
      <c r="H222" s="74" t="s">
        <v>1314</v>
      </c>
      <c r="I222" s="15">
        <v>75</v>
      </c>
      <c r="J222" s="15">
        <v>60</v>
      </c>
      <c r="K222" s="15">
        <v>30</v>
      </c>
      <c r="L222" s="15">
        <v>19</v>
      </c>
      <c r="M222" s="79">
        <v>33.75</v>
      </c>
      <c r="N222" s="69">
        <v>34</v>
      </c>
      <c r="O222" s="61">
        <v>3000</v>
      </c>
      <c r="P222" s="62">
        <f>Table224523689101112131415161718192021222423456723456891011121314151617181920[[#This Row],[PEMBULATAN]]*O222</f>
        <v>102000</v>
      </c>
    </row>
    <row r="223" spans="1:16" ht="27" customHeight="1" x14ac:dyDescent="0.2">
      <c r="A223" s="108"/>
      <c r="B223" s="72"/>
      <c r="C223" s="84" t="s">
        <v>2127</v>
      </c>
      <c r="D223" s="75" t="s">
        <v>53</v>
      </c>
      <c r="E223" s="13">
        <v>44435</v>
      </c>
      <c r="F223" s="73" t="s">
        <v>58</v>
      </c>
      <c r="G223" s="13">
        <v>44409</v>
      </c>
      <c r="H223" s="74" t="s">
        <v>1314</v>
      </c>
      <c r="I223" s="15">
        <v>95</v>
      </c>
      <c r="J223" s="15">
        <v>58</v>
      </c>
      <c r="K223" s="15">
        <v>18</v>
      </c>
      <c r="L223" s="15">
        <v>1</v>
      </c>
      <c r="M223" s="79">
        <v>24.795000000000002</v>
      </c>
      <c r="N223" s="69">
        <v>25</v>
      </c>
      <c r="O223" s="61">
        <v>3000</v>
      </c>
      <c r="P223" s="62">
        <f>Table224523689101112131415161718192021222423456723456891011121314151617181920[[#This Row],[PEMBULATAN]]*O223</f>
        <v>75000</v>
      </c>
    </row>
    <row r="224" spans="1:16" ht="27" customHeight="1" x14ac:dyDescent="0.2">
      <c r="A224" s="108"/>
      <c r="B224" s="72"/>
      <c r="C224" s="84" t="s">
        <v>2128</v>
      </c>
      <c r="D224" s="75" t="s">
        <v>53</v>
      </c>
      <c r="E224" s="13">
        <v>44435</v>
      </c>
      <c r="F224" s="73" t="s">
        <v>58</v>
      </c>
      <c r="G224" s="13">
        <v>44409</v>
      </c>
      <c r="H224" s="74" t="s">
        <v>1314</v>
      </c>
      <c r="I224" s="15">
        <v>92</v>
      </c>
      <c r="J224" s="15">
        <v>57</v>
      </c>
      <c r="K224" s="15">
        <v>25</v>
      </c>
      <c r="L224" s="15">
        <v>16</v>
      </c>
      <c r="M224" s="79">
        <v>32.774999999999999</v>
      </c>
      <c r="N224" s="69">
        <v>33</v>
      </c>
      <c r="O224" s="61">
        <v>3000</v>
      </c>
      <c r="P224" s="62">
        <f>Table224523689101112131415161718192021222423456723456891011121314151617181920[[#This Row],[PEMBULATAN]]*O224</f>
        <v>99000</v>
      </c>
    </row>
    <row r="225" spans="1:16" ht="27" customHeight="1" x14ac:dyDescent="0.2">
      <c r="A225" s="108"/>
      <c r="B225" s="72"/>
      <c r="C225" s="84" t="s">
        <v>2129</v>
      </c>
      <c r="D225" s="75" t="s">
        <v>53</v>
      </c>
      <c r="E225" s="13">
        <v>44435</v>
      </c>
      <c r="F225" s="73" t="s">
        <v>58</v>
      </c>
      <c r="G225" s="13">
        <v>44409</v>
      </c>
      <c r="H225" s="74" t="s">
        <v>1314</v>
      </c>
      <c r="I225" s="15">
        <v>90</v>
      </c>
      <c r="J225" s="15">
        <v>40</v>
      </c>
      <c r="K225" s="15">
        <v>39</v>
      </c>
      <c r="L225" s="15">
        <v>17</v>
      </c>
      <c r="M225" s="79">
        <v>35.1</v>
      </c>
      <c r="N225" s="69">
        <v>35</v>
      </c>
      <c r="O225" s="61">
        <v>3000</v>
      </c>
      <c r="P225" s="62">
        <f>Table224523689101112131415161718192021222423456723456891011121314151617181920[[#This Row],[PEMBULATAN]]*O225</f>
        <v>105000</v>
      </c>
    </row>
    <row r="226" spans="1:16" ht="27" customHeight="1" x14ac:dyDescent="0.2">
      <c r="A226" s="108"/>
      <c r="B226" s="72"/>
      <c r="C226" s="84" t="s">
        <v>2130</v>
      </c>
      <c r="D226" s="75" t="s">
        <v>53</v>
      </c>
      <c r="E226" s="13">
        <v>44435</v>
      </c>
      <c r="F226" s="73" t="s">
        <v>58</v>
      </c>
      <c r="G226" s="13">
        <v>44409</v>
      </c>
      <c r="H226" s="74" t="s">
        <v>1314</v>
      </c>
      <c r="I226" s="15">
        <v>44</v>
      </c>
      <c r="J226" s="15">
        <v>30</v>
      </c>
      <c r="K226" s="15">
        <v>5</v>
      </c>
      <c r="L226" s="15">
        <v>19</v>
      </c>
      <c r="M226" s="79">
        <v>1.65</v>
      </c>
      <c r="N226" s="69">
        <v>19</v>
      </c>
      <c r="O226" s="61">
        <v>3000</v>
      </c>
      <c r="P226" s="62">
        <f>Table224523689101112131415161718192021222423456723456891011121314151617181920[[#This Row],[PEMBULATAN]]*O226</f>
        <v>57000</v>
      </c>
    </row>
    <row r="227" spans="1:16" ht="27" customHeight="1" x14ac:dyDescent="0.2">
      <c r="A227" s="108"/>
      <c r="B227" s="72"/>
      <c r="C227" s="84" t="s">
        <v>2131</v>
      </c>
      <c r="D227" s="75" t="s">
        <v>53</v>
      </c>
      <c r="E227" s="13">
        <v>44435</v>
      </c>
      <c r="F227" s="73" t="s">
        <v>58</v>
      </c>
      <c r="G227" s="13">
        <v>44409</v>
      </c>
      <c r="H227" s="74" t="s">
        <v>1314</v>
      </c>
      <c r="I227" s="15">
        <v>85</v>
      </c>
      <c r="J227" s="15">
        <v>50</v>
      </c>
      <c r="K227" s="15">
        <v>22</v>
      </c>
      <c r="L227" s="15">
        <v>13</v>
      </c>
      <c r="M227" s="79">
        <v>23.375</v>
      </c>
      <c r="N227" s="69">
        <v>23</v>
      </c>
      <c r="O227" s="61">
        <v>3000</v>
      </c>
      <c r="P227" s="62">
        <f>Table224523689101112131415161718192021222423456723456891011121314151617181920[[#This Row],[PEMBULATAN]]*O227</f>
        <v>69000</v>
      </c>
    </row>
    <row r="228" spans="1:16" ht="27" customHeight="1" x14ac:dyDescent="0.2">
      <c r="A228" s="108"/>
      <c r="B228" s="72"/>
      <c r="C228" s="84" t="s">
        <v>2132</v>
      </c>
      <c r="D228" s="75" t="s">
        <v>53</v>
      </c>
      <c r="E228" s="13">
        <v>44435</v>
      </c>
      <c r="F228" s="73" t="s">
        <v>58</v>
      </c>
      <c r="G228" s="13">
        <v>44409</v>
      </c>
      <c r="H228" s="74" t="s">
        <v>1314</v>
      </c>
      <c r="I228" s="15">
        <v>82</v>
      </c>
      <c r="J228" s="15">
        <v>60</v>
      </c>
      <c r="K228" s="15">
        <v>32</v>
      </c>
      <c r="L228" s="15">
        <v>16</v>
      </c>
      <c r="M228" s="79">
        <v>39.36</v>
      </c>
      <c r="N228" s="69">
        <v>39</v>
      </c>
      <c r="O228" s="61">
        <v>3000</v>
      </c>
      <c r="P228" s="62">
        <f>Table224523689101112131415161718192021222423456723456891011121314151617181920[[#This Row],[PEMBULATAN]]*O228</f>
        <v>117000</v>
      </c>
    </row>
    <row r="229" spans="1:16" ht="27" customHeight="1" x14ac:dyDescent="0.2">
      <c r="A229" s="108"/>
      <c r="B229" s="72"/>
      <c r="C229" s="84" t="s">
        <v>2133</v>
      </c>
      <c r="D229" s="75" t="s">
        <v>53</v>
      </c>
      <c r="E229" s="13">
        <v>44435</v>
      </c>
      <c r="F229" s="73" t="s">
        <v>58</v>
      </c>
      <c r="G229" s="13">
        <v>44409</v>
      </c>
      <c r="H229" s="74" t="s">
        <v>1314</v>
      </c>
      <c r="I229" s="15">
        <v>90</v>
      </c>
      <c r="J229" s="15">
        <v>40</v>
      </c>
      <c r="K229" s="15">
        <v>39</v>
      </c>
      <c r="L229" s="15">
        <v>7</v>
      </c>
      <c r="M229" s="79">
        <v>35.1</v>
      </c>
      <c r="N229" s="69">
        <v>35</v>
      </c>
      <c r="O229" s="61">
        <v>3000</v>
      </c>
      <c r="P229" s="62">
        <f>Table224523689101112131415161718192021222423456723456891011121314151617181920[[#This Row],[PEMBULATAN]]*O229</f>
        <v>105000</v>
      </c>
    </row>
    <row r="230" spans="1:16" ht="27" customHeight="1" x14ac:dyDescent="0.2">
      <c r="A230" s="108"/>
      <c r="B230" s="72"/>
      <c r="C230" s="84" t="s">
        <v>2134</v>
      </c>
      <c r="D230" s="75" t="s">
        <v>53</v>
      </c>
      <c r="E230" s="13">
        <v>44435</v>
      </c>
      <c r="F230" s="73" t="s">
        <v>58</v>
      </c>
      <c r="G230" s="13">
        <v>44409</v>
      </c>
      <c r="H230" s="74" t="s">
        <v>1314</v>
      </c>
      <c r="I230" s="15">
        <v>86</v>
      </c>
      <c r="J230" s="15">
        <v>60</v>
      </c>
      <c r="K230" s="15">
        <v>20</v>
      </c>
      <c r="L230" s="15">
        <v>15</v>
      </c>
      <c r="M230" s="79">
        <v>25.8</v>
      </c>
      <c r="N230" s="69">
        <v>26</v>
      </c>
      <c r="O230" s="61">
        <v>3000</v>
      </c>
      <c r="P230" s="62">
        <f>Table224523689101112131415161718192021222423456723456891011121314151617181920[[#This Row],[PEMBULATAN]]*O230</f>
        <v>78000</v>
      </c>
    </row>
    <row r="231" spans="1:16" ht="27" customHeight="1" x14ac:dyDescent="0.2">
      <c r="A231" s="108"/>
      <c r="B231" s="72"/>
      <c r="C231" s="84" t="s">
        <v>2135</v>
      </c>
      <c r="D231" s="75" t="s">
        <v>53</v>
      </c>
      <c r="E231" s="13">
        <v>44435</v>
      </c>
      <c r="F231" s="73" t="s">
        <v>58</v>
      </c>
      <c r="G231" s="13">
        <v>44409</v>
      </c>
      <c r="H231" s="74" t="s">
        <v>1314</v>
      </c>
      <c r="I231" s="15">
        <v>84</v>
      </c>
      <c r="J231" s="15">
        <v>50</v>
      </c>
      <c r="K231" s="15">
        <v>33</v>
      </c>
      <c r="L231" s="15">
        <v>23</v>
      </c>
      <c r="M231" s="79">
        <v>34.65</v>
      </c>
      <c r="N231" s="69">
        <v>35</v>
      </c>
      <c r="O231" s="61">
        <v>3000</v>
      </c>
      <c r="P231" s="62">
        <f>Table224523689101112131415161718192021222423456723456891011121314151617181920[[#This Row],[PEMBULATAN]]*O231</f>
        <v>105000</v>
      </c>
    </row>
    <row r="232" spans="1:16" ht="27" customHeight="1" x14ac:dyDescent="0.2">
      <c r="A232" s="108"/>
      <c r="B232" s="72"/>
      <c r="C232" s="84" t="s">
        <v>2136</v>
      </c>
      <c r="D232" s="75" t="s">
        <v>53</v>
      </c>
      <c r="E232" s="13">
        <v>44435</v>
      </c>
      <c r="F232" s="73" t="s">
        <v>58</v>
      </c>
      <c r="G232" s="13">
        <v>44409</v>
      </c>
      <c r="H232" s="74" t="s">
        <v>1314</v>
      </c>
      <c r="I232" s="15">
        <v>58</v>
      </c>
      <c r="J232" s="15">
        <v>50</v>
      </c>
      <c r="K232" s="15">
        <v>27</v>
      </c>
      <c r="L232" s="15">
        <v>15</v>
      </c>
      <c r="M232" s="79">
        <v>19.574999999999999</v>
      </c>
      <c r="N232" s="69">
        <v>20</v>
      </c>
      <c r="O232" s="61">
        <v>3000</v>
      </c>
      <c r="P232" s="62">
        <f>Table224523689101112131415161718192021222423456723456891011121314151617181920[[#This Row],[PEMBULATAN]]*O232</f>
        <v>60000</v>
      </c>
    </row>
    <row r="233" spans="1:16" ht="27" customHeight="1" x14ac:dyDescent="0.2">
      <c r="A233" s="108"/>
      <c r="B233" s="72"/>
      <c r="C233" s="84" t="s">
        <v>2137</v>
      </c>
      <c r="D233" s="75" t="s">
        <v>53</v>
      </c>
      <c r="E233" s="13">
        <v>44435</v>
      </c>
      <c r="F233" s="73" t="s">
        <v>58</v>
      </c>
      <c r="G233" s="13">
        <v>44409</v>
      </c>
      <c r="H233" s="74" t="s">
        <v>1314</v>
      </c>
      <c r="I233" s="15">
        <v>94</v>
      </c>
      <c r="J233" s="15">
        <v>63</v>
      </c>
      <c r="K233" s="15">
        <v>20</v>
      </c>
      <c r="L233" s="15">
        <v>17</v>
      </c>
      <c r="M233" s="79">
        <v>29.61</v>
      </c>
      <c r="N233" s="69">
        <v>30</v>
      </c>
      <c r="O233" s="61">
        <v>3000</v>
      </c>
      <c r="P233" s="62">
        <f>Table224523689101112131415161718192021222423456723456891011121314151617181920[[#This Row],[PEMBULATAN]]*O233</f>
        <v>90000</v>
      </c>
    </row>
    <row r="234" spans="1:16" ht="27" customHeight="1" x14ac:dyDescent="0.2">
      <c r="A234" s="108"/>
      <c r="B234" s="72"/>
      <c r="C234" s="84" t="s">
        <v>2138</v>
      </c>
      <c r="D234" s="75" t="s">
        <v>53</v>
      </c>
      <c r="E234" s="13">
        <v>44435</v>
      </c>
      <c r="F234" s="73" t="s">
        <v>58</v>
      </c>
      <c r="G234" s="13">
        <v>44409</v>
      </c>
      <c r="H234" s="74" t="s">
        <v>1314</v>
      </c>
      <c r="I234" s="15">
        <v>93</v>
      </c>
      <c r="J234" s="15">
        <v>54</v>
      </c>
      <c r="K234" s="15">
        <v>29</v>
      </c>
      <c r="L234" s="15">
        <v>18</v>
      </c>
      <c r="M234" s="79">
        <v>36.409500000000001</v>
      </c>
      <c r="N234" s="69">
        <v>36</v>
      </c>
      <c r="O234" s="61">
        <v>3000</v>
      </c>
      <c r="P234" s="62">
        <f>Table224523689101112131415161718192021222423456723456891011121314151617181920[[#This Row],[PEMBULATAN]]*O234</f>
        <v>108000</v>
      </c>
    </row>
    <row r="235" spans="1:16" ht="27" customHeight="1" x14ac:dyDescent="0.2">
      <c r="A235" s="108"/>
      <c r="B235" s="72"/>
      <c r="C235" s="84" t="s">
        <v>2139</v>
      </c>
      <c r="D235" s="75" t="s">
        <v>53</v>
      </c>
      <c r="E235" s="13">
        <v>44435</v>
      </c>
      <c r="F235" s="73" t="s">
        <v>58</v>
      </c>
      <c r="G235" s="13">
        <v>44409</v>
      </c>
      <c r="H235" s="74" t="s">
        <v>1314</v>
      </c>
      <c r="I235" s="15">
        <v>53</v>
      </c>
      <c r="J235" s="15">
        <v>18</v>
      </c>
      <c r="K235" s="15">
        <v>10</v>
      </c>
      <c r="L235" s="15">
        <v>11</v>
      </c>
      <c r="M235" s="79">
        <v>2.3849999999999998</v>
      </c>
      <c r="N235" s="69">
        <v>11</v>
      </c>
      <c r="O235" s="61">
        <v>3000</v>
      </c>
      <c r="P235" s="62">
        <f>Table224523689101112131415161718192021222423456723456891011121314151617181920[[#This Row],[PEMBULATAN]]*O235</f>
        <v>33000</v>
      </c>
    </row>
    <row r="236" spans="1:16" ht="27" customHeight="1" x14ac:dyDescent="0.2">
      <c r="A236" s="108"/>
      <c r="B236" s="72"/>
      <c r="C236" s="84" t="s">
        <v>2140</v>
      </c>
      <c r="D236" s="75" t="s">
        <v>53</v>
      </c>
      <c r="E236" s="13">
        <v>44435</v>
      </c>
      <c r="F236" s="73" t="s">
        <v>58</v>
      </c>
      <c r="G236" s="13">
        <v>44409</v>
      </c>
      <c r="H236" s="74" t="s">
        <v>1314</v>
      </c>
      <c r="I236" s="15">
        <v>56</v>
      </c>
      <c r="J236" s="15">
        <v>45</v>
      </c>
      <c r="K236" s="15">
        <v>18</v>
      </c>
      <c r="L236" s="15">
        <v>15</v>
      </c>
      <c r="M236" s="79">
        <v>11.34</v>
      </c>
      <c r="N236" s="69">
        <v>15</v>
      </c>
      <c r="O236" s="61">
        <v>3000</v>
      </c>
      <c r="P236" s="62">
        <f>Table224523689101112131415161718192021222423456723456891011121314151617181920[[#This Row],[PEMBULATAN]]*O236</f>
        <v>45000</v>
      </c>
    </row>
    <row r="237" spans="1:16" ht="27" customHeight="1" x14ac:dyDescent="0.2">
      <c r="A237" s="108"/>
      <c r="B237" s="72"/>
      <c r="C237" s="84" t="s">
        <v>2141</v>
      </c>
      <c r="D237" s="75" t="s">
        <v>53</v>
      </c>
      <c r="E237" s="13">
        <v>44435</v>
      </c>
      <c r="F237" s="73" t="s">
        <v>58</v>
      </c>
      <c r="G237" s="13">
        <v>44409</v>
      </c>
      <c r="H237" s="74" t="s">
        <v>1314</v>
      </c>
      <c r="I237" s="15">
        <v>95</v>
      </c>
      <c r="J237" s="15">
        <v>46</v>
      </c>
      <c r="K237" s="15">
        <v>25</v>
      </c>
      <c r="L237" s="15">
        <v>3</v>
      </c>
      <c r="M237" s="79">
        <v>27.3125</v>
      </c>
      <c r="N237" s="69">
        <v>27</v>
      </c>
      <c r="O237" s="61">
        <v>3000</v>
      </c>
      <c r="P237" s="62">
        <f>Table224523689101112131415161718192021222423456723456891011121314151617181920[[#This Row],[PEMBULATAN]]*O237</f>
        <v>81000</v>
      </c>
    </row>
    <row r="238" spans="1:16" ht="27" customHeight="1" x14ac:dyDescent="0.2">
      <c r="A238" s="108"/>
      <c r="B238" s="72"/>
      <c r="C238" s="84" t="s">
        <v>2142</v>
      </c>
      <c r="D238" s="75" t="s">
        <v>53</v>
      </c>
      <c r="E238" s="13">
        <v>44435</v>
      </c>
      <c r="F238" s="73" t="s">
        <v>58</v>
      </c>
      <c r="G238" s="13">
        <v>44409</v>
      </c>
      <c r="H238" s="74" t="s">
        <v>1314</v>
      </c>
      <c r="I238" s="15">
        <v>90</v>
      </c>
      <c r="J238" s="15">
        <v>58</v>
      </c>
      <c r="K238" s="15">
        <v>17</v>
      </c>
      <c r="L238" s="15">
        <v>21</v>
      </c>
      <c r="M238" s="79">
        <v>22.184999999999999</v>
      </c>
      <c r="N238" s="69">
        <v>22</v>
      </c>
      <c r="O238" s="61">
        <v>3000</v>
      </c>
      <c r="P238" s="62">
        <f>Table224523689101112131415161718192021222423456723456891011121314151617181920[[#This Row],[PEMBULATAN]]*O238</f>
        <v>66000</v>
      </c>
    </row>
    <row r="239" spans="1:16" ht="27" customHeight="1" x14ac:dyDescent="0.2">
      <c r="A239" s="108"/>
      <c r="B239" s="72"/>
      <c r="C239" s="84" t="s">
        <v>2143</v>
      </c>
      <c r="D239" s="75" t="s">
        <v>53</v>
      </c>
      <c r="E239" s="13">
        <v>44435</v>
      </c>
      <c r="F239" s="73" t="s">
        <v>58</v>
      </c>
      <c r="G239" s="13">
        <v>44409</v>
      </c>
      <c r="H239" s="74" t="s">
        <v>1314</v>
      </c>
      <c r="I239" s="15">
        <v>92</v>
      </c>
      <c r="J239" s="15">
        <v>40</v>
      </c>
      <c r="K239" s="15">
        <v>18</v>
      </c>
      <c r="L239" s="15">
        <v>12</v>
      </c>
      <c r="M239" s="79">
        <v>16.559999999999999</v>
      </c>
      <c r="N239" s="69">
        <v>17</v>
      </c>
      <c r="O239" s="61">
        <v>3000</v>
      </c>
      <c r="P239" s="62">
        <f>Table224523689101112131415161718192021222423456723456891011121314151617181920[[#This Row],[PEMBULATAN]]*O239</f>
        <v>51000</v>
      </c>
    </row>
    <row r="240" spans="1:16" ht="27" customHeight="1" x14ac:dyDescent="0.2">
      <c r="A240" s="108"/>
      <c r="B240" s="72"/>
      <c r="C240" s="84" t="s">
        <v>2144</v>
      </c>
      <c r="D240" s="75" t="s">
        <v>53</v>
      </c>
      <c r="E240" s="13">
        <v>44435</v>
      </c>
      <c r="F240" s="73" t="s">
        <v>58</v>
      </c>
      <c r="G240" s="13">
        <v>44409</v>
      </c>
      <c r="H240" s="74" t="s">
        <v>1314</v>
      </c>
      <c r="I240" s="15">
        <v>70</v>
      </c>
      <c r="J240" s="15">
        <v>64</v>
      </c>
      <c r="K240" s="15">
        <v>17</v>
      </c>
      <c r="L240" s="15">
        <v>9</v>
      </c>
      <c r="M240" s="79">
        <v>19.04</v>
      </c>
      <c r="N240" s="69">
        <v>19</v>
      </c>
      <c r="O240" s="61">
        <v>3000</v>
      </c>
      <c r="P240" s="62">
        <f>Table224523689101112131415161718192021222423456723456891011121314151617181920[[#This Row],[PEMBULATAN]]*O240</f>
        <v>57000</v>
      </c>
    </row>
    <row r="241" spans="1:16" ht="27" customHeight="1" x14ac:dyDescent="0.2">
      <c r="A241" s="108"/>
      <c r="B241" s="72"/>
      <c r="C241" s="84" t="s">
        <v>2145</v>
      </c>
      <c r="D241" s="75" t="s">
        <v>53</v>
      </c>
      <c r="E241" s="13">
        <v>44435</v>
      </c>
      <c r="F241" s="73" t="s">
        <v>58</v>
      </c>
      <c r="G241" s="13">
        <v>44409</v>
      </c>
      <c r="H241" s="74" t="s">
        <v>1314</v>
      </c>
      <c r="I241" s="15">
        <v>90</v>
      </c>
      <c r="J241" s="15">
        <v>50</v>
      </c>
      <c r="K241" s="15">
        <v>19</v>
      </c>
      <c r="L241" s="15">
        <v>20</v>
      </c>
      <c r="M241" s="79">
        <v>21.375</v>
      </c>
      <c r="N241" s="69">
        <v>21</v>
      </c>
      <c r="O241" s="61">
        <v>3000</v>
      </c>
      <c r="P241" s="62">
        <f>Table224523689101112131415161718192021222423456723456891011121314151617181920[[#This Row],[PEMBULATAN]]*O241</f>
        <v>63000</v>
      </c>
    </row>
    <row r="242" spans="1:16" ht="27" customHeight="1" x14ac:dyDescent="0.2">
      <c r="A242" s="108"/>
      <c r="B242" s="72"/>
      <c r="C242" s="84" t="s">
        <v>2146</v>
      </c>
      <c r="D242" s="75" t="s">
        <v>53</v>
      </c>
      <c r="E242" s="13">
        <v>44435</v>
      </c>
      <c r="F242" s="73" t="s">
        <v>58</v>
      </c>
      <c r="G242" s="13">
        <v>44409</v>
      </c>
      <c r="H242" s="74" t="s">
        <v>1314</v>
      </c>
      <c r="I242" s="15">
        <v>44</v>
      </c>
      <c r="J242" s="15">
        <v>49</v>
      </c>
      <c r="K242" s="15">
        <v>15</v>
      </c>
      <c r="L242" s="15">
        <v>1</v>
      </c>
      <c r="M242" s="79">
        <v>8.0850000000000009</v>
      </c>
      <c r="N242" s="69">
        <v>8</v>
      </c>
      <c r="O242" s="61">
        <v>3000</v>
      </c>
      <c r="P242" s="62">
        <f>Table224523689101112131415161718192021222423456723456891011121314151617181920[[#This Row],[PEMBULATAN]]*O242</f>
        <v>24000</v>
      </c>
    </row>
    <row r="243" spans="1:16" ht="22.5" customHeight="1" x14ac:dyDescent="0.2">
      <c r="A243" s="143" t="s">
        <v>33</v>
      </c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5"/>
      <c r="M243" s="76">
        <f>SUBTOTAL(109,Table224523689101112131415161718192021222423456723456891011121314151617181920[KG VOLUME])</f>
        <v>4600.3287500000015</v>
      </c>
      <c r="N243" s="65">
        <f>SUM(N3:N242)</f>
        <v>5390</v>
      </c>
      <c r="O243" s="146">
        <f>SUM(P3:P242)</f>
        <v>16170000</v>
      </c>
      <c r="P243" s="147"/>
    </row>
    <row r="244" spans="1:16" ht="22.5" customHeight="1" x14ac:dyDescent="0.2">
      <c r="A244" s="80"/>
      <c r="B244" s="53" t="s">
        <v>45</v>
      </c>
      <c r="C244" s="52"/>
      <c r="D244" s="54" t="s">
        <v>46</v>
      </c>
      <c r="E244" s="80"/>
      <c r="F244" s="80"/>
      <c r="G244" s="80"/>
      <c r="H244" s="80"/>
      <c r="I244" s="80"/>
      <c r="J244" s="80"/>
      <c r="K244" s="80"/>
      <c r="L244" s="80"/>
      <c r="M244" s="81"/>
      <c r="N244" s="83" t="s">
        <v>52</v>
      </c>
      <c r="O244" s="82"/>
      <c r="P244" s="82">
        <f>O243*10%</f>
        <v>1617000</v>
      </c>
    </row>
    <row r="245" spans="1:16" ht="22.5" customHeight="1" thickBot="1" x14ac:dyDescent="0.25">
      <c r="A245" s="80"/>
      <c r="B245" s="53"/>
      <c r="C245" s="52"/>
      <c r="D245" s="54"/>
      <c r="E245" s="80"/>
      <c r="F245" s="80"/>
      <c r="G245" s="80"/>
      <c r="H245" s="80"/>
      <c r="I245" s="80"/>
      <c r="J245" s="80"/>
      <c r="K245" s="80"/>
      <c r="L245" s="80"/>
      <c r="M245" s="81"/>
      <c r="N245" s="103" t="s">
        <v>56</v>
      </c>
      <c r="O245" s="102"/>
      <c r="P245" s="102">
        <f>O243-P244</f>
        <v>14553000</v>
      </c>
    </row>
    <row r="246" spans="1:16" x14ac:dyDescent="0.2">
      <c r="A246" s="11"/>
      <c r="H246" s="60"/>
      <c r="N246" s="59" t="s">
        <v>34</v>
      </c>
      <c r="P246" s="66">
        <f>P245*1%</f>
        <v>145530</v>
      </c>
    </row>
    <row r="247" spans="1:16" ht="15.75" thickBot="1" x14ac:dyDescent="0.25">
      <c r="A247" s="11"/>
      <c r="H247" s="60"/>
      <c r="N247" s="59" t="s">
        <v>55</v>
      </c>
      <c r="P247" s="68">
        <f>P245*2%</f>
        <v>291060</v>
      </c>
    </row>
    <row r="248" spans="1:16" x14ac:dyDescent="0.2">
      <c r="A248" s="11"/>
      <c r="H248" s="60"/>
      <c r="N248" s="63" t="s">
        <v>35</v>
      </c>
      <c r="O248" s="64"/>
      <c r="P248" s="67">
        <f>P245+P246-P247</f>
        <v>14407470</v>
      </c>
    </row>
    <row r="249" spans="1:16" x14ac:dyDescent="0.2">
      <c r="B249" s="53"/>
      <c r="C249" s="52"/>
      <c r="D249" s="54"/>
    </row>
    <row r="251" spans="1:16" x14ac:dyDescent="0.2">
      <c r="A251" s="11"/>
      <c r="H251" s="60"/>
      <c r="P251" s="68"/>
    </row>
    <row r="252" spans="1:16" x14ac:dyDescent="0.2">
      <c r="A252" s="11"/>
      <c r="H252" s="60"/>
      <c r="O252" s="55"/>
      <c r="P252" s="68"/>
    </row>
    <row r="253" spans="1:16" s="3" customFormat="1" x14ac:dyDescent="0.25">
      <c r="A253" s="11"/>
      <c r="B253" s="2"/>
      <c r="C253" s="2"/>
      <c r="E253" s="12"/>
      <c r="H253" s="60"/>
      <c r="N253" s="14"/>
      <c r="O253" s="14"/>
      <c r="P253" s="14"/>
    </row>
    <row r="254" spans="1:16" s="3" customFormat="1" x14ac:dyDescent="0.25">
      <c r="A254" s="11"/>
      <c r="B254" s="2"/>
      <c r="C254" s="2"/>
      <c r="E254" s="12"/>
      <c r="H254" s="60"/>
      <c r="N254" s="14"/>
      <c r="O254" s="14"/>
      <c r="P254" s="14"/>
    </row>
    <row r="255" spans="1:16" s="3" customFormat="1" x14ac:dyDescent="0.25">
      <c r="A255" s="11"/>
      <c r="B255" s="2"/>
      <c r="C255" s="2"/>
      <c r="E255" s="12"/>
      <c r="H255" s="60"/>
      <c r="N255" s="14"/>
      <c r="O255" s="14"/>
      <c r="P255" s="14"/>
    </row>
    <row r="256" spans="1:16" s="3" customFormat="1" x14ac:dyDescent="0.25">
      <c r="A256" s="11"/>
      <c r="B256" s="2"/>
      <c r="C256" s="2"/>
      <c r="E256" s="12"/>
      <c r="H256" s="60"/>
      <c r="N256" s="14"/>
      <c r="O256" s="14"/>
      <c r="P256" s="14"/>
    </row>
    <row r="257" spans="1:16" s="3" customFormat="1" x14ac:dyDescent="0.25">
      <c r="A257" s="11"/>
      <c r="B257" s="2"/>
      <c r="C257" s="2"/>
      <c r="E257" s="12"/>
      <c r="H257" s="60"/>
      <c r="N257" s="14"/>
      <c r="O257" s="14"/>
      <c r="P257" s="14"/>
    </row>
    <row r="258" spans="1:16" s="3" customFormat="1" x14ac:dyDescent="0.25">
      <c r="A258" s="11"/>
      <c r="B258" s="2"/>
      <c r="C258" s="2"/>
      <c r="E258" s="12"/>
      <c r="H258" s="60"/>
      <c r="N258" s="14"/>
      <c r="O258" s="14"/>
      <c r="P258" s="14"/>
    </row>
    <row r="259" spans="1:16" s="3" customFormat="1" x14ac:dyDescent="0.25">
      <c r="A259" s="11"/>
      <c r="B259" s="2"/>
      <c r="C259" s="2"/>
      <c r="E259" s="12"/>
      <c r="H259" s="60"/>
      <c r="N259" s="14"/>
      <c r="O259" s="14"/>
      <c r="P259" s="14"/>
    </row>
    <row r="260" spans="1:16" s="3" customFormat="1" x14ac:dyDescent="0.25">
      <c r="A260" s="11"/>
      <c r="B260" s="2"/>
      <c r="C260" s="2"/>
      <c r="E260" s="12"/>
      <c r="H260" s="60"/>
      <c r="N260" s="14"/>
      <c r="O260" s="14"/>
      <c r="P260" s="14"/>
    </row>
    <row r="261" spans="1:16" s="3" customFormat="1" x14ac:dyDescent="0.25">
      <c r="A261" s="11"/>
      <c r="B261" s="2"/>
      <c r="C261" s="2"/>
      <c r="E261" s="12"/>
      <c r="H261" s="60"/>
      <c r="N261" s="14"/>
      <c r="O261" s="14"/>
      <c r="P261" s="14"/>
    </row>
    <row r="262" spans="1:16" s="3" customFormat="1" x14ac:dyDescent="0.25">
      <c r="A262" s="11"/>
      <c r="B262" s="2"/>
      <c r="C262" s="2"/>
      <c r="E262" s="12"/>
      <c r="H262" s="60"/>
      <c r="N262" s="14"/>
      <c r="O262" s="14"/>
      <c r="P262" s="14"/>
    </row>
    <row r="263" spans="1:16" s="3" customFormat="1" x14ac:dyDescent="0.25">
      <c r="A263" s="11"/>
      <c r="B263" s="2"/>
      <c r="C263" s="2"/>
      <c r="E263" s="12"/>
      <c r="H263" s="60"/>
      <c r="N263" s="14"/>
      <c r="O263" s="14"/>
      <c r="P263" s="14"/>
    </row>
    <row r="264" spans="1:16" s="3" customFormat="1" x14ac:dyDescent="0.25">
      <c r="A264" s="11"/>
      <c r="B264" s="2"/>
      <c r="C264" s="2"/>
      <c r="E264" s="12"/>
      <c r="H264" s="60"/>
      <c r="N264" s="14"/>
      <c r="O264" s="14"/>
      <c r="P264" s="14"/>
    </row>
  </sheetData>
  <mergeCells count="3">
    <mergeCell ref="A3:A4"/>
    <mergeCell ref="A243:L243"/>
    <mergeCell ref="O243:P243"/>
  </mergeCells>
  <conditionalFormatting sqref="B3">
    <cfRule type="duplicateValues" dxfId="36" priority="1"/>
  </conditionalFormatting>
  <conditionalFormatting sqref="B4:B242">
    <cfRule type="duplicateValues" dxfId="35" priority="7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D11" sqref="D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1.5" customHeight="1" x14ac:dyDescent="0.2">
      <c r="A3" s="141" t="s">
        <v>4224</v>
      </c>
      <c r="B3" s="71" t="s">
        <v>3289</v>
      </c>
      <c r="C3" s="9" t="s">
        <v>3290</v>
      </c>
      <c r="D3" s="73" t="s">
        <v>53</v>
      </c>
      <c r="E3" s="13">
        <v>44429</v>
      </c>
      <c r="F3" s="73" t="s">
        <v>57</v>
      </c>
      <c r="G3" s="13">
        <v>44436.916666666664</v>
      </c>
      <c r="H3" s="10" t="s">
        <v>3305</v>
      </c>
      <c r="I3" s="1">
        <v>35</v>
      </c>
      <c r="J3" s="1">
        <v>25</v>
      </c>
      <c r="K3" s="1">
        <v>20</v>
      </c>
      <c r="L3" s="1">
        <v>12</v>
      </c>
      <c r="M3" s="78">
        <v>4.375</v>
      </c>
      <c r="N3" s="8">
        <v>12</v>
      </c>
      <c r="O3" s="61">
        <v>3000</v>
      </c>
      <c r="P3" s="62">
        <f>Table22452368910111213141516171819202122242345672[[#This Row],[PEMBULATAN]]*O3</f>
        <v>36000</v>
      </c>
    </row>
    <row r="4" spans="1:16" ht="31.5" customHeight="1" x14ac:dyDescent="0.2">
      <c r="A4" s="142"/>
      <c r="B4" s="72"/>
      <c r="C4" s="9" t="s">
        <v>3291</v>
      </c>
      <c r="D4" s="73" t="s">
        <v>53</v>
      </c>
      <c r="E4" s="13">
        <v>44429</v>
      </c>
      <c r="F4" s="73" t="s">
        <v>57</v>
      </c>
      <c r="G4" s="13">
        <v>44436.916666666664</v>
      </c>
      <c r="H4" s="10" t="s">
        <v>3305</v>
      </c>
      <c r="I4" s="1">
        <v>36</v>
      </c>
      <c r="J4" s="1">
        <v>40</v>
      </c>
      <c r="K4" s="1">
        <v>20</v>
      </c>
      <c r="L4" s="1">
        <v>12</v>
      </c>
      <c r="M4" s="78">
        <v>7.2</v>
      </c>
      <c r="N4" s="8">
        <v>12</v>
      </c>
      <c r="O4" s="61">
        <v>3000</v>
      </c>
      <c r="P4" s="62">
        <f>Table22452368910111213141516171819202122242345672[[#This Row],[PEMBULATAN]]*O4</f>
        <v>36000</v>
      </c>
    </row>
    <row r="5" spans="1:16" ht="31.5" customHeight="1" x14ac:dyDescent="0.2">
      <c r="A5" s="108"/>
      <c r="B5" s="72"/>
      <c r="C5" s="84" t="s">
        <v>3292</v>
      </c>
      <c r="D5" s="75" t="s">
        <v>53</v>
      </c>
      <c r="E5" s="13">
        <v>44429</v>
      </c>
      <c r="F5" s="73" t="s">
        <v>57</v>
      </c>
      <c r="G5" s="13">
        <v>44436.916666666664</v>
      </c>
      <c r="H5" s="74" t="s">
        <v>3305</v>
      </c>
      <c r="I5" s="15">
        <v>57</v>
      </c>
      <c r="J5" s="15">
        <v>38</v>
      </c>
      <c r="K5" s="15">
        <v>10</v>
      </c>
      <c r="L5" s="15">
        <v>7</v>
      </c>
      <c r="M5" s="79">
        <v>5.415</v>
      </c>
      <c r="N5" s="69">
        <v>7</v>
      </c>
      <c r="O5" s="61">
        <v>3000</v>
      </c>
      <c r="P5" s="62">
        <f>Table22452368910111213141516171819202122242345672[[#This Row],[PEMBULATAN]]*O5</f>
        <v>21000</v>
      </c>
    </row>
    <row r="6" spans="1:16" ht="31.5" customHeight="1" x14ac:dyDescent="0.2">
      <c r="A6" s="108"/>
      <c r="B6" s="72"/>
      <c r="C6" s="89" t="s">
        <v>3293</v>
      </c>
      <c r="D6" s="90" t="s">
        <v>53</v>
      </c>
      <c r="E6" s="91">
        <v>44429</v>
      </c>
      <c r="F6" s="92" t="s">
        <v>57</v>
      </c>
      <c r="G6" s="91">
        <v>44436.916666666664</v>
      </c>
      <c r="H6" s="93" t="s">
        <v>3305</v>
      </c>
      <c r="I6" s="94">
        <v>40</v>
      </c>
      <c r="J6" s="94">
        <v>30</v>
      </c>
      <c r="K6" s="94">
        <v>8</v>
      </c>
      <c r="L6" s="94">
        <v>2</v>
      </c>
      <c r="M6" s="95">
        <v>2.4</v>
      </c>
      <c r="N6" s="96">
        <v>3</v>
      </c>
      <c r="O6" s="61">
        <v>3000</v>
      </c>
      <c r="P6" s="62">
        <f>Table22452368910111213141516171819202122242345672[[#This Row],[PEMBULATAN]]*O6</f>
        <v>9000</v>
      </c>
    </row>
    <row r="7" spans="1:16" ht="31.5" customHeight="1" x14ac:dyDescent="0.2">
      <c r="A7" s="108"/>
      <c r="B7" s="72"/>
      <c r="C7" s="89" t="s">
        <v>3294</v>
      </c>
      <c r="D7" s="90" t="s">
        <v>53</v>
      </c>
      <c r="E7" s="91">
        <v>44429</v>
      </c>
      <c r="F7" s="92" t="s">
        <v>57</v>
      </c>
      <c r="G7" s="91">
        <v>44436.916666666664</v>
      </c>
      <c r="H7" s="93" t="s">
        <v>3305</v>
      </c>
      <c r="I7" s="94">
        <v>40</v>
      </c>
      <c r="J7" s="94">
        <v>20</v>
      </c>
      <c r="K7" s="94">
        <v>22</v>
      </c>
      <c r="L7" s="94">
        <v>7</v>
      </c>
      <c r="M7" s="95">
        <v>4.4000000000000004</v>
      </c>
      <c r="N7" s="96">
        <v>7</v>
      </c>
      <c r="O7" s="61">
        <v>3000</v>
      </c>
      <c r="P7" s="62">
        <f>Table22452368910111213141516171819202122242345672[[#This Row],[PEMBULATAN]]*O7</f>
        <v>21000</v>
      </c>
    </row>
    <row r="8" spans="1:16" ht="31.5" customHeight="1" x14ac:dyDescent="0.2">
      <c r="A8" s="108"/>
      <c r="B8" s="72"/>
      <c r="C8" s="89" t="s">
        <v>3295</v>
      </c>
      <c r="D8" s="90" t="s">
        <v>53</v>
      </c>
      <c r="E8" s="91">
        <v>44429</v>
      </c>
      <c r="F8" s="92" t="s">
        <v>57</v>
      </c>
      <c r="G8" s="91">
        <v>44436.916666666664</v>
      </c>
      <c r="H8" s="93" t="s">
        <v>3305</v>
      </c>
      <c r="I8" s="94">
        <v>60</v>
      </c>
      <c r="J8" s="94">
        <v>35</v>
      </c>
      <c r="K8" s="94">
        <v>10</v>
      </c>
      <c r="L8" s="94">
        <v>7</v>
      </c>
      <c r="M8" s="95">
        <v>5.25</v>
      </c>
      <c r="N8" s="96">
        <v>7</v>
      </c>
      <c r="O8" s="61">
        <v>3000</v>
      </c>
      <c r="P8" s="62">
        <f>Table22452368910111213141516171819202122242345672[[#This Row],[PEMBULATAN]]*O8</f>
        <v>21000</v>
      </c>
    </row>
    <row r="9" spans="1:16" ht="31.5" customHeight="1" x14ac:dyDescent="0.2">
      <c r="A9" s="108"/>
      <c r="B9" s="72"/>
      <c r="C9" s="89" t="s">
        <v>3296</v>
      </c>
      <c r="D9" s="90" t="s">
        <v>53</v>
      </c>
      <c r="E9" s="91">
        <v>44429</v>
      </c>
      <c r="F9" s="92" t="s">
        <v>57</v>
      </c>
      <c r="G9" s="91">
        <v>44436.916666666664</v>
      </c>
      <c r="H9" s="93" t="s">
        <v>3305</v>
      </c>
      <c r="I9" s="94">
        <v>40</v>
      </c>
      <c r="J9" s="94">
        <v>35</v>
      </c>
      <c r="K9" s="94">
        <v>20</v>
      </c>
      <c r="L9" s="94">
        <v>15</v>
      </c>
      <c r="M9" s="95">
        <v>7</v>
      </c>
      <c r="N9" s="96">
        <v>15</v>
      </c>
      <c r="O9" s="61">
        <v>3000</v>
      </c>
      <c r="P9" s="62">
        <f>Table22452368910111213141516171819202122242345672[[#This Row],[PEMBULATAN]]*O9</f>
        <v>45000</v>
      </c>
    </row>
    <row r="10" spans="1:16" ht="31.5" customHeight="1" x14ac:dyDescent="0.2">
      <c r="A10" s="108"/>
      <c r="B10" s="72"/>
      <c r="C10" s="89" t="s">
        <v>3297</v>
      </c>
      <c r="D10" s="90" t="s">
        <v>53</v>
      </c>
      <c r="E10" s="91">
        <v>44429</v>
      </c>
      <c r="F10" s="92" t="s">
        <v>57</v>
      </c>
      <c r="G10" s="91">
        <v>44436.916666666664</v>
      </c>
      <c r="H10" s="93" t="s">
        <v>3305</v>
      </c>
      <c r="I10" s="94">
        <v>40</v>
      </c>
      <c r="J10" s="94">
        <v>40</v>
      </c>
      <c r="K10" s="94">
        <v>10</v>
      </c>
      <c r="L10" s="94">
        <v>8</v>
      </c>
      <c r="M10" s="95">
        <v>4</v>
      </c>
      <c r="N10" s="96">
        <v>8</v>
      </c>
      <c r="O10" s="61">
        <v>3000</v>
      </c>
      <c r="P10" s="62">
        <f>Table22452368910111213141516171819202122242345672[[#This Row],[PEMBULATAN]]*O10</f>
        <v>24000</v>
      </c>
    </row>
    <row r="11" spans="1:16" ht="31.5" customHeight="1" x14ac:dyDescent="0.2">
      <c r="A11" s="108"/>
      <c r="B11" s="72"/>
      <c r="C11" s="89" t="s">
        <v>3298</v>
      </c>
      <c r="D11" s="90" t="s">
        <v>53</v>
      </c>
      <c r="E11" s="91">
        <v>44429</v>
      </c>
      <c r="F11" s="92" t="s">
        <v>57</v>
      </c>
      <c r="G11" s="91">
        <v>44436.916666666664</v>
      </c>
      <c r="H11" s="93" t="s">
        <v>3305</v>
      </c>
      <c r="I11" s="94">
        <v>40</v>
      </c>
      <c r="J11" s="94">
        <v>40</v>
      </c>
      <c r="K11" s="94">
        <v>10</v>
      </c>
      <c r="L11" s="94">
        <v>8</v>
      </c>
      <c r="M11" s="95">
        <v>4</v>
      </c>
      <c r="N11" s="96">
        <v>8</v>
      </c>
      <c r="O11" s="61">
        <v>3000</v>
      </c>
      <c r="P11" s="62">
        <f>Table22452368910111213141516171819202122242345672[[#This Row],[PEMBULATAN]]*O11</f>
        <v>24000</v>
      </c>
    </row>
    <row r="12" spans="1:16" ht="31.5" customHeight="1" x14ac:dyDescent="0.2">
      <c r="A12" s="108"/>
      <c r="B12" s="72"/>
      <c r="C12" s="89" t="s">
        <v>3299</v>
      </c>
      <c r="D12" s="90" t="s">
        <v>53</v>
      </c>
      <c r="E12" s="91">
        <v>44429</v>
      </c>
      <c r="F12" s="92" t="s">
        <v>57</v>
      </c>
      <c r="G12" s="91">
        <v>44436.916666666664</v>
      </c>
      <c r="H12" s="93" t="s">
        <v>3305</v>
      </c>
      <c r="I12" s="94">
        <v>55</v>
      </c>
      <c r="J12" s="94">
        <v>35</v>
      </c>
      <c r="K12" s="94">
        <v>10</v>
      </c>
      <c r="L12" s="94">
        <v>7</v>
      </c>
      <c r="M12" s="95">
        <v>4.8125</v>
      </c>
      <c r="N12" s="96">
        <v>7</v>
      </c>
      <c r="O12" s="61">
        <v>3000</v>
      </c>
      <c r="P12" s="62">
        <f>Table22452368910111213141516171819202122242345672[[#This Row],[PEMBULATAN]]*O12</f>
        <v>21000</v>
      </c>
    </row>
    <row r="13" spans="1:16" ht="31.5" customHeight="1" x14ac:dyDescent="0.2">
      <c r="A13" s="108"/>
      <c r="B13" s="72"/>
      <c r="C13" s="89" t="s">
        <v>3300</v>
      </c>
      <c r="D13" s="90" t="s">
        <v>53</v>
      </c>
      <c r="E13" s="91">
        <v>44429</v>
      </c>
      <c r="F13" s="92" t="s">
        <v>57</v>
      </c>
      <c r="G13" s="91">
        <v>44436.916666666664</v>
      </c>
      <c r="H13" s="93" t="s">
        <v>3305</v>
      </c>
      <c r="I13" s="94">
        <v>55</v>
      </c>
      <c r="J13" s="94">
        <v>35</v>
      </c>
      <c r="K13" s="94">
        <v>10</v>
      </c>
      <c r="L13" s="94">
        <v>7</v>
      </c>
      <c r="M13" s="95">
        <v>4.8125</v>
      </c>
      <c r="N13" s="96">
        <v>7</v>
      </c>
      <c r="O13" s="61">
        <v>3000</v>
      </c>
      <c r="P13" s="62">
        <f>Table22452368910111213141516171819202122242345672[[#This Row],[PEMBULATAN]]*O13</f>
        <v>21000</v>
      </c>
    </row>
    <row r="14" spans="1:16" ht="31.5" customHeight="1" x14ac:dyDescent="0.2">
      <c r="A14" s="108"/>
      <c r="B14" s="72"/>
      <c r="C14" s="89" t="s">
        <v>3301</v>
      </c>
      <c r="D14" s="90" t="s">
        <v>53</v>
      </c>
      <c r="E14" s="91">
        <v>44429</v>
      </c>
      <c r="F14" s="92" t="s">
        <v>57</v>
      </c>
      <c r="G14" s="91">
        <v>44436.916666666664</v>
      </c>
      <c r="H14" s="93" t="s">
        <v>3305</v>
      </c>
      <c r="I14" s="94">
        <v>45</v>
      </c>
      <c r="J14" s="94">
        <v>38</v>
      </c>
      <c r="K14" s="94">
        <v>15</v>
      </c>
      <c r="L14" s="94">
        <v>5</v>
      </c>
      <c r="M14" s="95">
        <v>6.4124999999999996</v>
      </c>
      <c r="N14" s="96">
        <v>7</v>
      </c>
      <c r="O14" s="61">
        <v>3000</v>
      </c>
      <c r="P14" s="62">
        <f>Table22452368910111213141516171819202122242345672[[#This Row],[PEMBULATAN]]*O14</f>
        <v>21000</v>
      </c>
    </row>
    <row r="15" spans="1:16" ht="31.5" customHeight="1" x14ac:dyDescent="0.2">
      <c r="A15" s="108"/>
      <c r="B15" s="72"/>
      <c r="C15" s="89" t="s">
        <v>3302</v>
      </c>
      <c r="D15" s="90" t="s">
        <v>53</v>
      </c>
      <c r="E15" s="91">
        <v>44429</v>
      </c>
      <c r="F15" s="92" t="s">
        <v>57</v>
      </c>
      <c r="G15" s="91">
        <v>44436.916666666664</v>
      </c>
      <c r="H15" s="93" t="s">
        <v>3305</v>
      </c>
      <c r="I15" s="94">
        <v>35</v>
      </c>
      <c r="J15" s="94">
        <v>29</v>
      </c>
      <c r="K15" s="94">
        <v>13</v>
      </c>
      <c r="L15" s="94">
        <v>11</v>
      </c>
      <c r="M15" s="95">
        <v>3.2987500000000001</v>
      </c>
      <c r="N15" s="96">
        <v>11</v>
      </c>
      <c r="O15" s="61">
        <v>3000</v>
      </c>
      <c r="P15" s="62">
        <f>Table22452368910111213141516171819202122242345672[[#This Row],[PEMBULATAN]]*O15</f>
        <v>33000</v>
      </c>
    </row>
    <row r="16" spans="1:16" ht="31.5" customHeight="1" x14ac:dyDescent="0.2">
      <c r="A16" s="108"/>
      <c r="B16" s="72"/>
      <c r="C16" s="89" t="s">
        <v>3303</v>
      </c>
      <c r="D16" s="90" t="s">
        <v>53</v>
      </c>
      <c r="E16" s="91">
        <v>44429</v>
      </c>
      <c r="F16" s="92" t="s">
        <v>57</v>
      </c>
      <c r="G16" s="91">
        <v>44436.916666666664</v>
      </c>
      <c r="H16" s="93" t="s">
        <v>3305</v>
      </c>
      <c r="I16" s="94">
        <v>70</v>
      </c>
      <c r="J16" s="94">
        <v>69</v>
      </c>
      <c r="K16" s="94">
        <v>20</v>
      </c>
      <c r="L16" s="94">
        <v>16</v>
      </c>
      <c r="M16" s="95">
        <v>24.15</v>
      </c>
      <c r="N16" s="96">
        <v>24</v>
      </c>
      <c r="O16" s="61">
        <v>3000</v>
      </c>
      <c r="P16" s="62">
        <f>Table22452368910111213141516171819202122242345672[[#This Row],[PEMBULATAN]]*O16</f>
        <v>72000</v>
      </c>
    </row>
    <row r="17" spans="1:16" ht="31.5" customHeight="1" x14ac:dyDescent="0.2">
      <c r="A17" s="108"/>
      <c r="B17" s="72"/>
      <c r="C17" s="89" t="s">
        <v>3304</v>
      </c>
      <c r="D17" s="90" t="s">
        <v>53</v>
      </c>
      <c r="E17" s="91">
        <v>44429</v>
      </c>
      <c r="F17" s="92" t="s">
        <v>57</v>
      </c>
      <c r="G17" s="91">
        <v>44436.916666666664</v>
      </c>
      <c r="H17" s="93" t="s">
        <v>3305</v>
      </c>
      <c r="I17" s="94">
        <v>33</v>
      </c>
      <c r="J17" s="94">
        <v>33</v>
      </c>
      <c r="K17" s="94">
        <v>10</v>
      </c>
      <c r="L17" s="94">
        <v>1</v>
      </c>
      <c r="M17" s="95">
        <v>27225</v>
      </c>
      <c r="N17" s="96">
        <v>3</v>
      </c>
      <c r="O17" s="61">
        <v>3000</v>
      </c>
      <c r="P17" s="62">
        <f>Table22452368910111213141516171819202122242345672[[#This Row],[PEMBULATAN]]*O17</f>
        <v>9000</v>
      </c>
    </row>
    <row r="18" spans="1:16" ht="22.5" customHeight="1" x14ac:dyDescent="0.2">
      <c r="A18" s="143" t="s">
        <v>33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5"/>
      <c r="M18" s="76">
        <f>SUBTOTAL(109,Table22452368910111213141516171819202122242345672[KG VOLUME])</f>
        <v>27312.526249999999</v>
      </c>
      <c r="N18" s="65">
        <f>SUM(N3:N17)</f>
        <v>138</v>
      </c>
      <c r="O18" s="146">
        <f>SUM(P3:P17)</f>
        <v>414000</v>
      </c>
      <c r="P18" s="147"/>
    </row>
    <row r="19" spans="1:16" ht="22.5" customHeight="1" x14ac:dyDescent="0.2">
      <c r="A19" s="80"/>
      <c r="B19" s="53" t="s">
        <v>45</v>
      </c>
      <c r="C19" s="52"/>
      <c r="D19" s="54" t="s">
        <v>46</v>
      </c>
      <c r="E19" s="80"/>
      <c r="F19" s="80"/>
      <c r="G19" s="80"/>
      <c r="H19" s="80"/>
      <c r="I19" s="80"/>
      <c r="J19" s="80"/>
      <c r="K19" s="80"/>
      <c r="L19" s="80"/>
      <c r="M19" s="81"/>
      <c r="N19" s="83" t="s">
        <v>52</v>
      </c>
      <c r="O19" s="82"/>
      <c r="P19" s="82">
        <f>O18*10%</f>
        <v>41400</v>
      </c>
    </row>
    <row r="20" spans="1:16" ht="22.5" customHeight="1" thickBot="1" x14ac:dyDescent="0.25">
      <c r="A20" s="80"/>
      <c r="B20" s="53"/>
      <c r="C20" s="52"/>
      <c r="D20" s="54"/>
      <c r="E20" s="80"/>
      <c r="F20" s="80"/>
      <c r="G20" s="80"/>
      <c r="H20" s="80"/>
      <c r="I20" s="80"/>
      <c r="J20" s="80"/>
      <c r="K20" s="80"/>
      <c r="L20" s="80"/>
      <c r="M20" s="81"/>
      <c r="N20" s="103" t="s">
        <v>56</v>
      </c>
      <c r="O20" s="102"/>
      <c r="P20" s="102">
        <f>O18-P19</f>
        <v>372600</v>
      </c>
    </row>
    <row r="21" spans="1:16" x14ac:dyDescent="0.2">
      <c r="A21" s="11"/>
      <c r="H21" s="60"/>
      <c r="N21" s="59" t="s">
        <v>34</v>
      </c>
      <c r="P21" s="66">
        <f>P20*1%</f>
        <v>3726</v>
      </c>
    </row>
    <row r="22" spans="1:16" ht="15.75" thickBot="1" x14ac:dyDescent="0.25">
      <c r="A22" s="11"/>
      <c r="H22" s="60"/>
      <c r="N22" s="59" t="s">
        <v>55</v>
      </c>
      <c r="P22" s="68">
        <f>P20*2%</f>
        <v>7452</v>
      </c>
    </row>
    <row r="23" spans="1:16" x14ac:dyDescent="0.2">
      <c r="A23" s="11"/>
      <c r="H23" s="60"/>
      <c r="N23" s="63" t="s">
        <v>35</v>
      </c>
      <c r="O23" s="64"/>
      <c r="P23" s="67">
        <f>P20+P21-P22</f>
        <v>368874</v>
      </c>
    </row>
    <row r="24" spans="1:16" x14ac:dyDescent="0.2">
      <c r="B24" s="53"/>
      <c r="C24" s="52"/>
      <c r="D24" s="54"/>
    </row>
    <row r="26" spans="1:16" x14ac:dyDescent="0.2">
      <c r="A26" s="11"/>
      <c r="H26" s="60"/>
      <c r="P26" s="68"/>
    </row>
    <row r="27" spans="1:16" x14ac:dyDescent="0.2">
      <c r="A27" s="11"/>
      <c r="H27" s="60"/>
      <c r="O27" s="55"/>
      <c r="P27" s="68"/>
    </row>
    <row r="28" spans="1:16" s="3" customFormat="1" x14ac:dyDescent="0.25">
      <c r="A28" s="11"/>
      <c r="B28" s="2"/>
      <c r="C28" s="2"/>
      <c r="E28" s="12"/>
      <c r="H28" s="60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0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0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0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0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0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0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0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0"/>
      <c r="N36" s="14"/>
      <c r="O36" s="14"/>
      <c r="P36" s="14"/>
    </row>
    <row r="37" spans="1:16" s="3" customFormat="1" x14ac:dyDescent="0.25">
      <c r="A37" s="11"/>
      <c r="B37" s="2"/>
      <c r="C37" s="2"/>
      <c r="E37" s="12"/>
      <c r="H37" s="60"/>
      <c r="N37" s="14"/>
      <c r="O37" s="14"/>
      <c r="P37" s="14"/>
    </row>
    <row r="38" spans="1:16" s="3" customFormat="1" x14ac:dyDescent="0.25">
      <c r="A38" s="11"/>
      <c r="B38" s="2"/>
      <c r="C38" s="2"/>
      <c r="E38" s="12"/>
      <c r="H38" s="60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0"/>
      <c r="N39" s="14"/>
      <c r="O39" s="14"/>
      <c r="P39" s="14"/>
    </row>
  </sheetData>
  <mergeCells count="3">
    <mergeCell ref="A3:A4"/>
    <mergeCell ref="A18:L18"/>
    <mergeCell ref="O18:P18"/>
  </mergeCells>
  <conditionalFormatting sqref="B3">
    <cfRule type="duplicateValues" dxfId="65" priority="1"/>
  </conditionalFormatting>
  <conditionalFormatting sqref="B4:B17">
    <cfRule type="duplicateValues" dxfId="64" priority="8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3"/>
  <sheetViews>
    <sheetView zoomScale="110" zoomScaleNormal="110" workbookViewId="0">
      <pane xSplit="3" ySplit="2" topLeftCell="D76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8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5.5" customHeight="1" x14ac:dyDescent="0.2">
      <c r="A3" s="141" t="s">
        <v>4242</v>
      </c>
      <c r="B3" s="71" t="s">
        <v>2147</v>
      </c>
      <c r="C3" s="9" t="s">
        <v>2148</v>
      </c>
      <c r="D3" s="73" t="s">
        <v>54</v>
      </c>
      <c r="E3" s="13">
        <v>44435</v>
      </c>
      <c r="F3" s="73" t="s">
        <v>58</v>
      </c>
      <c r="G3" s="13">
        <v>44409</v>
      </c>
      <c r="H3" s="10" t="s">
        <v>2228</v>
      </c>
      <c r="I3" s="1">
        <v>105</v>
      </c>
      <c r="J3" s="1">
        <v>45</v>
      </c>
      <c r="K3" s="1">
        <v>15</v>
      </c>
      <c r="L3" s="1">
        <v>15</v>
      </c>
      <c r="M3" s="78">
        <v>17.71875</v>
      </c>
      <c r="N3" s="8">
        <v>18</v>
      </c>
      <c r="O3" s="61">
        <v>3000</v>
      </c>
      <c r="P3" s="62">
        <f>Table22452368910111213141516171819202122242345672345689101112131415161718192021[[#This Row],[PEMBULATAN]]*O3</f>
        <v>54000</v>
      </c>
    </row>
    <row r="4" spans="1:16" ht="25.5" customHeight="1" x14ac:dyDescent="0.2">
      <c r="A4" s="142"/>
      <c r="B4" s="72"/>
      <c r="C4" s="9" t="s">
        <v>2149</v>
      </c>
      <c r="D4" s="73" t="s">
        <v>54</v>
      </c>
      <c r="E4" s="13">
        <v>44435</v>
      </c>
      <c r="F4" s="73" t="s">
        <v>58</v>
      </c>
      <c r="G4" s="13">
        <v>44409</v>
      </c>
      <c r="H4" s="10" t="s">
        <v>2228</v>
      </c>
      <c r="I4" s="1">
        <v>68</v>
      </c>
      <c r="J4" s="1">
        <v>50</v>
      </c>
      <c r="K4" s="1">
        <v>20</v>
      </c>
      <c r="L4" s="1">
        <v>12</v>
      </c>
      <c r="M4" s="78">
        <v>17</v>
      </c>
      <c r="N4" s="8">
        <v>17</v>
      </c>
      <c r="O4" s="61">
        <v>3000</v>
      </c>
      <c r="P4" s="62">
        <f>Table22452368910111213141516171819202122242345672345689101112131415161718192021[[#This Row],[PEMBULATAN]]*O4</f>
        <v>51000</v>
      </c>
    </row>
    <row r="5" spans="1:16" ht="25.5" customHeight="1" x14ac:dyDescent="0.2">
      <c r="A5" s="108"/>
      <c r="B5" s="72"/>
      <c r="C5" s="84" t="s">
        <v>2150</v>
      </c>
      <c r="D5" s="75" t="s">
        <v>54</v>
      </c>
      <c r="E5" s="13">
        <v>44435</v>
      </c>
      <c r="F5" s="73" t="s">
        <v>58</v>
      </c>
      <c r="G5" s="13">
        <v>44409</v>
      </c>
      <c r="H5" s="74" t="s">
        <v>2228</v>
      </c>
      <c r="I5" s="15">
        <v>44</v>
      </c>
      <c r="J5" s="15">
        <v>42</v>
      </c>
      <c r="K5" s="15">
        <v>25</v>
      </c>
      <c r="L5" s="15">
        <v>7</v>
      </c>
      <c r="M5" s="79">
        <v>11.55</v>
      </c>
      <c r="N5" s="69">
        <v>12</v>
      </c>
      <c r="O5" s="61">
        <v>3000</v>
      </c>
      <c r="P5" s="62">
        <f>Table22452368910111213141516171819202122242345672345689101112131415161718192021[[#This Row],[PEMBULATAN]]*O5</f>
        <v>36000</v>
      </c>
    </row>
    <row r="6" spans="1:16" ht="25.5" customHeight="1" x14ac:dyDescent="0.2">
      <c r="A6" s="108"/>
      <c r="B6" s="72"/>
      <c r="C6" s="89" t="s">
        <v>2151</v>
      </c>
      <c r="D6" s="90" t="s">
        <v>54</v>
      </c>
      <c r="E6" s="91">
        <v>44435</v>
      </c>
      <c r="F6" s="92" t="s">
        <v>58</v>
      </c>
      <c r="G6" s="91">
        <v>44409</v>
      </c>
      <c r="H6" s="93" t="s">
        <v>2228</v>
      </c>
      <c r="I6" s="94">
        <v>75</v>
      </c>
      <c r="J6" s="94">
        <v>60</v>
      </c>
      <c r="K6" s="94">
        <v>24</v>
      </c>
      <c r="L6" s="94">
        <v>18</v>
      </c>
      <c r="M6" s="95">
        <v>27</v>
      </c>
      <c r="N6" s="96">
        <v>27</v>
      </c>
      <c r="O6" s="61">
        <v>3000</v>
      </c>
      <c r="P6" s="62">
        <f>Table22452368910111213141516171819202122242345672345689101112131415161718192021[[#This Row],[PEMBULATAN]]*O6</f>
        <v>81000</v>
      </c>
    </row>
    <row r="7" spans="1:16" ht="25.5" customHeight="1" x14ac:dyDescent="0.2">
      <c r="A7" s="108"/>
      <c r="B7" s="72"/>
      <c r="C7" s="89" t="s">
        <v>2152</v>
      </c>
      <c r="D7" s="90" t="s">
        <v>54</v>
      </c>
      <c r="E7" s="91">
        <v>44435</v>
      </c>
      <c r="F7" s="92" t="s">
        <v>58</v>
      </c>
      <c r="G7" s="91">
        <v>44409</v>
      </c>
      <c r="H7" s="93" t="s">
        <v>2228</v>
      </c>
      <c r="I7" s="94">
        <v>77</v>
      </c>
      <c r="J7" s="94">
        <v>63</v>
      </c>
      <c r="K7" s="94">
        <v>15</v>
      </c>
      <c r="L7" s="94">
        <v>16</v>
      </c>
      <c r="M7" s="95">
        <v>18.19125</v>
      </c>
      <c r="N7" s="96">
        <v>18</v>
      </c>
      <c r="O7" s="61">
        <v>3000</v>
      </c>
      <c r="P7" s="62">
        <f>Table22452368910111213141516171819202122242345672345689101112131415161718192021[[#This Row],[PEMBULATAN]]*O7</f>
        <v>54000</v>
      </c>
    </row>
    <row r="8" spans="1:16" ht="25.5" customHeight="1" x14ac:dyDescent="0.2">
      <c r="A8" s="108"/>
      <c r="B8" s="72"/>
      <c r="C8" s="89" t="s">
        <v>2153</v>
      </c>
      <c r="D8" s="90" t="s">
        <v>54</v>
      </c>
      <c r="E8" s="91">
        <v>44435</v>
      </c>
      <c r="F8" s="92" t="s">
        <v>58</v>
      </c>
      <c r="G8" s="91">
        <v>44409</v>
      </c>
      <c r="H8" s="93" t="s">
        <v>2228</v>
      </c>
      <c r="I8" s="94">
        <v>58</v>
      </c>
      <c r="J8" s="94">
        <v>45</v>
      </c>
      <c r="K8" s="94">
        <v>35</v>
      </c>
      <c r="L8" s="94">
        <v>46</v>
      </c>
      <c r="M8" s="95">
        <v>22.837499999999999</v>
      </c>
      <c r="N8" s="96">
        <v>46</v>
      </c>
      <c r="O8" s="61">
        <v>3000</v>
      </c>
      <c r="P8" s="62">
        <f>Table22452368910111213141516171819202122242345672345689101112131415161718192021[[#This Row],[PEMBULATAN]]*O8</f>
        <v>138000</v>
      </c>
    </row>
    <row r="9" spans="1:16" ht="25.5" customHeight="1" x14ac:dyDescent="0.2">
      <c r="A9" s="108"/>
      <c r="B9" s="72"/>
      <c r="C9" s="89" t="s">
        <v>2154</v>
      </c>
      <c r="D9" s="90" t="s">
        <v>54</v>
      </c>
      <c r="E9" s="91">
        <v>44435</v>
      </c>
      <c r="F9" s="92" t="s">
        <v>58</v>
      </c>
      <c r="G9" s="91">
        <v>44409</v>
      </c>
      <c r="H9" s="93" t="s">
        <v>2228</v>
      </c>
      <c r="I9" s="94">
        <v>60</v>
      </c>
      <c r="J9" s="94">
        <v>60</v>
      </c>
      <c r="K9" s="94">
        <v>28</v>
      </c>
      <c r="L9" s="94">
        <v>12</v>
      </c>
      <c r="M9" s="95">
        <v>25.2</v>
      </c>
      <c r="N9" s="96">
        <v>25</v>
      </c>
      <c r="O9" s="61">
        <v>3000</v>
      </c>
      <c r="P9" s="62">
        <f>Table22452368910111213141516171819202122242345672345689101112131415161718192021[[#This Row],[PEMBULATAN]]*O9</f>
        <v>75000</v>
      </c>
    </row>
    <row r="10" spans="1:16" ht="25.5" customHeight="1" x14ac:dyDescent="0.2">
      <c r="A10" s="108"/>
      <c r="B10" s="100"/>
      <c r="C10" s="89" t="s">
        <v>2155</v>
      </c>
      <c r="D10" s="90" t="s">
        <v>54</v>
      </c>
      <c r="E10" s="91">
        <v>44435</v>
      </c>
      <c r="F10" s="92" t="s">
        <v>58</v>
      </c>
      <c r="G10" s="91">
        <v>44409</v>
      </c>
      <c r="H10" s="93" t="s">
        <v>2228</v>
      </c>
      <c r="I10" s="94">
        <v>95</v>
      </c>
      <c r="J10" s="94">
        <v>65</v>
      </c>
      <c r="K10" s="94">
        <v>25</v>
      </c>
      <c r="L10" s="94">
        <v>19</v>
      </c>
      <c r="M10" s="95">
        <v>38.59375</v>
      </c>
      <c r="N10" s="96">
        <v>39</v>
      </c>
      <c r="O10" s="61">
        <v>3000</v>
      </c>
      <c r="P10" s="62">
        <f>Table22452368910111213141516171819202122242345672345689101112131415161718192021[[#This Row],[PEMBULATAN]]*O10</f>
        <v>117000</v>
      </c>
    </row>
    <row r="11" spans="1:16" ht="25.5" customHeight="1" x14ac:dyDescent="0.2">
      <c r="A11" s="108"/>
      <c r="B11" s="72" t="s">
        <v>2156</v>
      </c>
      <c r="C11" s="89" t="s">
        <v>2157</v>
      </c>
      <c r="D11" s="90" t="s">
        <v>54</v>
      </c>
      <c r="E11" s="91">
        <v>44435</v>
      </c>
      <c r="F11" s="92" t="s">
        <v>58</v>
      </c>
      <c r="G11" s="91">
        <v>44409</v>
      </c>
      <c r="H11" s="93" t="s">
        <v>2228</v>
      </c>
      <c r="I11" s="94">
        <v>90</v>
      </c>
      <c r="J11" s="94">
        <v>58</v>
      </c>
      <c r="K11" s="94">
        <v>23</v>
      </c>
      <c r="L11" s="94">
        <v>13</v>
      </c>
      <c r="M11" s="95">
        <v>30.015000000000001</v>
      </c>
      <c r="N11" s="96">
        <v>30</v>
      </c>
      <c r="O11" s="61">
        <v>3000</v>
      </c>
      <c r="P11" s="62">
        <f>Table22452368910111213141516171819202122242345672345689101112131415161718192021[[#This Row],[PEMBULATAN]]*O11</f>
        <v>90000</v>
      </c>
    </row>
    <row r="12" spans="1:16" ht="25.5" customHeight="1" x14ac:dyDescent="0.2">
      <c r="A12" s="108"/>
      <c r="B12" s="72"/>
      <c r="C12" s="89" t="s">
        <v>2158</v>
      </c>
      <c r="D12" s="90" t="s">
        <v>54</v>
      </c>
      <c r="E12" s="91">
        <v>44435</v>
      </c>
      <c r="F12" s="92" t="s">
        <v>58</v>
      </c>
      <c r="G12" s="91">
        <v>44409</v>
      </c>
      <c r="H12" s="93" t="s">
        <v>2228</v>
      </c>
      <c r="I12" s="94">
        <v>95</v>
      </c>
      <c r="J12" s="94">
        <v>64</v>
      </c>
      <c r="K12" s="94">
        <v>32</v>
      </c>
      <c r="L12" s="94">
        <v>21</v>
      </c>
      <c r="M12" s="95">
        <v>48.64</v>
      </c>
      <c r="N12" s="96">
        <v>49</v>
      </c>
      <c r="O12" s="61">
        <v>3000</v>
      </c>
      <c r="P12" s="62">
        <f>Table22452368910111213141516171819202122242345672345689101112131415161718192021[[#This Row],[PEMBULATAN]]*O12</f>
        <v>147000</v>
      </c>
    </row>
    <row r="13" spans="1:16" ht="25.5" customHeight="1" x14ac:dyDescent="0.2">
      <c r="A13" s="108"/>
      <c r="B13" s="72"/>
      <c r="C13" s="89" t="s">
        <v>2159</v>
      </c>
      <c r="D13" s="90" t="s">
        <v>54</v>
      </c>
      <c r="E13" s="91">
        <v>44435</v>
      </c>
      <c r="F13" s="92" t="s">
        <v>58</v>
      </c>
      <c r="G13" s="91">
        <v>44409</v>
      </c>
      <c r="H13" s="93" t="s">
        <v>2228</v>
      </c>
      <c r="I13" s="94">
        <v>73</v>
      </c>
      <c r="J13" s="94">
        <v>64</v>
      </c>
      <c r="K13" s="94">
        <v>22</v>
      </c>
      <c r="L13" s="94">
        <v>18</v>
      </c>
      <c r="M13" s="95">
        <v>25.696000000000002</v>
      </c>
      <c r="N13" s="96">
        <v>26</v>
      </c>
      <c r="O13" s="61">
        <v>3000</v>
      </c>
      <c r="P13" s="62">
        <f>Table22452368910111213141516171819202122242345672345689101112131415161718192021[[#This Row],[PEMBULATAN]]*O13</f>
        <v>78000</v>
      </c>
    </row>
    <row r="14" spans="1:16" ht="25.5" customHeight="1" x14ac:dyDescent="0.2">
      <c r="A14" s="108"/>
      <c r="B14" s="72"/>
      <c r="C14" s="89" t="s">
        <v>2160</v>
      </c>
      <c r="D14" s="90" t="s">
        <v>54</v>
      </c>
      <c r="E14" s="91">
        <v>44435</v>
      </c>
      <c r="F14" s="92" t="s">
        <v>58</v>
      </c>
      <c r="G14" s="91">
        <v>44409</v>
      </c>
      <c r="H14" s="93" t="s">
        <v>2228</v>
      </c>
      <c r="I14" s="94">
        <v>70</v>
      </c>
      <c r="J14" s="94">
        <v>55</v>
      </c>
      <c r="K14" s="94">
        <v>46</v>
      </c>
      <c r="L14" s="94">
        <v>9</v>
      </c>
      <c r="M14" s="95">
        <v>44.274999999999999</v>
      </c>
      <c r="N14" s="96">
        <v>44</v>
      </c>
      <c r="O14" s="61">
        <v>3000</v>
      </c>
      <c r="P14" s="62">
        <f>Table22452368910111213141516171819202122242345672345689101112131415161718192021[[#This Row],[PEMBULATAN]]*O14</f>
        <v>132000</v>
      </c>
    </row>
    <row r="15" spans="1:16" ht="25.5" customHeight="1" x14ac:dyDescent="0.2">
      <c r="A15" s="108"/>
      <c r="B15" s="72"/>
      <c r="C15" s="89" t="s">
        <v>2161</v>
      </c>
      <c r="D15" s="90" t="s">
        <v>54</v>
      </c>
      <c r="E15" s="91">
        <v>44435</v>
      </c>
      <c r="F15" s="92" t="s">
        <v>58</v>
      </c>
      <c r="G15" s="91">
        <v>44409</v>
      </c>
      <c r="H15" s="93" t="s">
        <v>2228</v>
      </c>
      <c r="I15" s="94">
        <v>98</v>
      </c>
      <c r="J15" s="94">
        <v>62</v>
      </c>
      <c r="K15" s="94">
        <v>22</v>
      </c>
      <c r="L15" s="94">
        <v>20</v>
      </c>
      <c r="M15" s="95">
        <v>33.417999999999999</v>
      </c>
      <c r="N15" s="96">
        <v>33</v>
      </c>
      <c r="O15" s="61">
        <v>3000</v>
      </c>
      <c r="P15" s="62">
        <f>Table22452368910111213141516171819202122242345672345689101112131415161718192021[[#This Row],[PEMBULATAN]]*O15</f>
        <v>99000</v>
      </c>
    </row>
    <row r="16" spans="1:16" ht="25.5" customHeight="1" x14ac:dyDescent="0.2">
      <c r="A16" s="108"/>
      <c r="B16" s="72"/>
      <c r="C16" s="89" t="s">
        <v>2162</v>
      </c>
      <c r="D16" s="90" t="s">
        <v>54</v>
      </c>
      <c r="E16" s="91">
        <v>44435</v>
      </c>
      <c r="F16" s="92" t="s">
        <v>58</v>
      </c>
      <c r="G16" s="91">
        <v>44409</v>
      </c>
      <c r="H16" s="93" t="s">
        <v>2228</v>
      </c>
      <c r="I16" s="94">
        <v>97</v>
      </c>
      <c r="J16" s="94">
        <v>60</v>
      </c>
      <c r="K16" s="94">
        <v>21</v>
      </c>
      <c r="L16" s="94">
        <v>15</v>
      </c>
      <c r="M16" s="95">
        <v>30.555</v>
      </c>
      <c r="N16" s="96">
        <v>31</v>
      </c>
      <c r="O16" s="61">
        <v>3000</v>
      </c>
      <c r="P16" s="62">
        <f>Table22452368910111213141516171819202122242345672345689101112131415161718192021[[#This Row],[PEMBULATAN]]*O16</f>
        <v>93000</v>
      </c>
    </row>
    <row r="17" spans="1:16" ht="25.5" customHeight="1" x14ac:dyDescent="0.2">
      <c r="A17" s="108"/>
      <c r="B17" s="72"/>
      <c r="C17" s="89" t="s">
        <v>2163</v>
      </c>
      <c r="D17" s="90" t="s">
        <v>54</v>
      </c>
      <c r="E17" s="91">
        <v>44435</v>
      </c>
      <c r="F17" s="92" t="s">
        <v>58</v>
      </c>
      <c r="G17" s="91">
        <v>44409</v>
      </c>
      <c r="H17" s="93" t="s">
        <v>2228</v>
      </c>
      <c r="I17" s="94">
        <v>76</v>
      </c>
      <c r="J17" s="94">
        <v>58</v>
      </c>
      <c r="K17" s="94">
        <v>23</v>
      </c>
      <c r="L17" s="94">
        <v>10</v>
      </c>
      <c r="M17" s="95">
        <v>25.346</v>
      </c>
      <c r="N17" s="96">
        <v>25</v>
      </c>
      <c r="O17" s="61">
        <v>3000</v>
      </c>
      <c r="P17" s="62">
        <f>Table22452368910111213141516171819202122242345672345689101112131415161718192021[[#This Row],[PEMBULATAN]]*O17</f>
        <v>75000</v>
      </c>
    </row>
    <row r="18" spans="1:16" ht="25.5" customHeight="1" x14ac:dyDescent="0.2">
      <c r="A18" s="108"/>
      <c r="B18" s="72"/>
      <c r="C18" s="89" t="s">
        <v>2164</v>
      </c>
      <c r="D18" s="90" t="s">
        <v>54</v>
      </c>
      <c r="E18" s="91">
        <v>44435</v>
      </c>
      <c r="F18" s="92" t="s">
        <v>58</v>
      </c>
      <c r="G18" s="91">
        <v>44409</v>
      </c>
      <c r="H18" s="93" t="s">
        <v>2228</v>
      </c>
      <c r="I18" s="94">
        <v>70</v>
      </c>
      <c r="J18" s="94">
        <v>62</v>
      </c>
      <c r="K18" s="94">
        <v>18</v>
      </c>
      <c r="L18" s="94">
        <v>6</v>
      </c>
      <c r="M18" s="95">
        <v>19.53</v>
      </c>
      <c r="N18" s="96">
        <v>20</v>
      </c>
      <c r="O18" s="61">
        <v>3000</v>
      </c>
      <c r="P18" s="62">
        <f>Table22452368910111213141516171819202122242345672345689101112131415161718192021[[#This Row],[PEMBULATAN]]*O18</f>
        <v>60000</v>
      </c>
    </row>
    <row r="19" spans="1:16" ht="25.5" customHeight="1" x14ac:dyDescent="0.2">
      <c r="A19" s="108"/>
      <c r="B19" s="72"/>
      <c r="C19" s="89" t="s">
        <v>2165</v>
      </c>
      <c r="D19" s="90" t="s">
        <v>54</v>
      </c>
      <c r="E19" s="91">
        <v>44435</v>
      </c>
      <c r="F19" s="92" t="s">
        <v>58</v>
      </c>
      <c r="G19" s="91">
        <v>44409</v>
      </c>
      <c r="H19" s="93" t="s">
        <v>2228</v>
      </c>
      <c r="I19" s="94">
        <v>100</v>
      </c>
      <c r="J19" s="94">
        <v>57</v>
      </c>
      <c r="K19" s="94">
        <v>32</v>
      </c>
      <c r="L19" s="94">
        <v>18</v>
      </c>
      <c r="M19" s="95">
        <v>45.6</v>
      </c>
      <c r="N19" s="96">
        <v>46</v>
      </c>
      <c r="O19" s="61">
        <v>3000</v>
      </c>
      <c r="P19" s="62">
        <f>Table22452368910111213141516171819202122242345672345689101112131415161718192021[[#This Row],[PEMBULATAN]]*O19</f>
        <v>138000</v>
      </c>
    </row>
    <row r="20" spans="1:16" ht="25.5" customHeight="1" x14ac:dyDescent="0.2">
      <c r="A20" s="108"/>
      <c r="B20" s="72"/>
      <c r="C20" s="89" t="s">
        <v>2166</v>
      </c>
      <c r="D20" s="90" t="s">
        <v>54</v>
      </c>
      <c r="E20" s="91">
        <v>44435</v>
      </c>
      <c r="F20" s="92" t="s">
        <v>58</v>
      </c>
      <c r="G20" s="91">
        <v>44409</v>
      </c>
      <c r="H20" s="93" t="s">
        <v>2228</v>
      </c>
      <c r="I20" s="94">
        <v>70</v>
      </c>
      <c r="J20" s="94">
        <v>65</v>
      </c>
      <c r="K20" s="94">
        <v>20</v>
      </c>
      <c r="L20" s="94">
        <v>15</v>
      </c>
      <c r="M20" s="95">
        <v>22.75</v>
      </c>
      <c r="N20" s="96">
        <v>23</v>
      </c>
      <c r="O20" s="61">
        <v>3000</v>
      </c>
      <c r="P20" s="62">
        <f>Table22452368910111213141516171819202122242345672345689101112131415161718192021[[#This Row],[PEMBULATAN]]*O20</f>
        <v>69000</v>
      </c>
    </row>
    <row r="21" spans="1:16" ht="25.5" customHeight="1" x14ac:dyDescent="0.2">
      <c r="A21" s="108"/>
      <c r="B21" s="72"/>
      <c r="C21" s="89" t="s">
        <v>2167</v>
      </c>
      <c r="D21" s="90" t="s">
        <v>54</v>
      </c>
      <c r="E21" s="91">
        <v>44435</v>
      </c>
      <c r="F21" s="92" t="s">
        <v>58</v>
      </c>
      <c r="G21" s="91">
        <v>44409</v>
      </c>
      <c r="H21" s="93" t="s">
        <v>2228</v>
      </c>
      <c r="I21" s="94">
        <v>93</v>
      </c>
      <c r="J21" s="94">
        <v>62</v>
      </c>
      <c r="K21" s="94">
        <v>22</v>
      </c>
      <c r="L21" s="94">
        <v>8</v>
      </c>
      <c r="M21" s="95">
        <v>31.713000000000001</v>
      </c>
      <c r="N21" s="96">
        <v>32</v>
      </c>
      <c r="O21" s="61">
        <v>3000</v>
      </c>
      <c r="P21" s="62">
        <f>Table22452368910111213141516171819202122242345672345689101112131415161718192021[[#This Row],[PEMBULATAN]]*O21</f>
        <v>96000</v>
      </c>
    </row>
    <row r="22" spans="1:16" ht="25.5" customHeight="1" x14ac:dyDescent="0.2">
      <c r="A22" s="108"/>
      <c r="B22" s="72"/>
      <c r="C22" s="89" t="s">
        <v>2168</v>
      </c>
      <c r="D22" s="90" t="s">
        <v>54</v>
      </c>
      <c r="E22" s="91">
        <v>44435</v>
      </c>
      <c r="F22" s="92" t="s">
        <v>58</v>
      </c>
      <c r="G22" s="91">
        <v>44409</v>
      </c>
      <c r="H22" s="93" t="s">
        <v>2228</v>
      </c>
      <c r="I22" s="94">
        <v>60</v>
      </c>
      <c r="J22" s="94">
        <v>58</v>
      </c>
      <c r="K22" s="94">
        <v>22</v>
      </c>
      <c r="L22" s="94">
        <v>9</v>
      </c>
      <c r="M22" s="95">
        <v>19.14</v>
      </c>
      <c r="N22" s="96">
        <v>19</v>
      </c>
      <c r="O22" s="61">
        <v>3000</v>
      </c>
      <c r="P22" s="62">
        <f>Table22452368910111213141516171819202122242345672345689101112131415161718192021[[#This Row],[PEMBULATAN]]*O22</f>
        <v>57000</v>
      </c>
    </row>
    <row r="23" spans="1:16" ht="25.5" customHeight="1" x14ac:dyDescent="0.2">
      <c r="A23" s="108"/>
      <c r="B23" s="72"/>
      <c r="C23" s="89" t="s">
        <v>2169</v>
      </c>
      <c r="D23" s="90" t="s">
        <v>54</v>
      </c>
      <c r="E23" s="91">
        <v>44435</v>
      </c>
      <c r="F23" s="92" t="s">
        <v>58</v>
      </c>
      <c r="G23" s="91">
        <v>44409</v>
      </c>
      <c r="H23" s="93" t="s">
        <v>2228</v>
      </c>
      <c r="I23" s="94">
        <v>85</v>
      </c>
      <c r="J23" s="94">
        <v>62</v>
      </c>
      <c r="K23" s="94">
        <v>20</v>
      </c>
      <c r="L23" s="94">
        <v>10</v>
      </c>
      <c r="M23" s="95">
        <v>26.35</v>
      </c>
      <c r="N23" s="96">
        <v>26</v>
      </c>
      <c r="O23" s="61">
        <v>3000</v>
      </c>
      <c r="P23" s="62">
        <f>Table22452368910111213141516171819202122242345672345689101112131415161718192021[[#This Row],[PEMBULATAN]]*O23</f>
        <v>78000</v>
      </c>
    </row>
    <row r="24" spans="1:16" ht="25.5" customHeight="1" x14ac:dyDescent="0.2">
      <c r="A24" s="108"/>
      <c r="B24" s="72"/>
      <c r="C24" s="89" t="s">
        <v>2170</v>
      </c>
      <c r="D24" s="90" t="s">
        <v>54</v>
      </c>
      <c r="E24" s="91">
        <v>44435</v>
      </c>
      <c r="F24" s="92" t="s">
        <v>58</v>
      </c>
      <c r="G24" s="91">
        <v>44409</v>
      </c>
      <c r="H24" s="93" t="s">
        <v>2228</v>
      </c>
      <c r="I24" s="94">
        <v>72</v>
      </c>
      <c r="J24" s="94">
        <v>60</v>
      </c>
      <c r="K24" s="94">
        <v>30</v>
      </c>
      <c r="L24" s="94">
        <v>12</v>
      </c>
      <c r="M24" s="95">
        <v>32.4</v>
      </c>
      <c r="N24" s="96">
        <v>32</v>
      </c>
      <c r="O24" s="61">
        <v>3000</v>
      </c>
      <c r="P24" s="62">
        <f>Table22452368910111213141516171819202122242345672345689101112131415161718192021[[#This Row],[PEMBULATAN]]*O24</f>
        <v>96000</v>
      </c>
    </row>
    <row r="25" spans="1:16" ht="25.5" customHeight="1" x14ac:dyDescent="0.2">
      <c r="A25" s="108"/>
      <c r="B25" s="72"/>
      <c r="C25" s="89" t="s">
        <v>2171</v>
      </c>
      <c r="D25" s="90" t="s">
        <v>54</v>
      </c>
      <c r="E25" s="91">
        <v>44435</v>
      </c>
      <c r="F25" s="92" t="s">
        <v>58</v>
      </c>
      <c r="G25" s="91">
        <v>44409</v>
      </c>
      <c r="H25" s="93" t="s">
        <v>2228</v>
      </c>
      <c r="I25" s="94">
        <v>90</v>
      </c>
      <c r="J25" s="94">
        <v>60</v>
      </c>
      <c r="K25" s="94">
        <v>25</v>
      </c>
      <c r="L25" s="94">
        <v>16</v>
      </c>
      <c r="M25" s="95">
        <v>33.75</v>
      </c>
      <c r="N25" s="96">
        <v>34</v>
      </c>
      <c r="O25" s="61">
        <v>3000</v>
      </c>
      <c r="P25" s="62">
        <f>Table22452368910111213141516171819202122242345672345689101112131415161718192021[[#This Row],[PEMBULATAN]]*O25</f>
        <v>102000</v>
      </c>
    </row>
    <row r="26" spans="1:16" ht="25.5" customHeight="1" x14ac:dyDescent="0.2">
      <c r="A26" s="108"/>
      <c r="B26" s="72"/>
      <c r="C26" s="89" t="s">
        <v>2172</v>
      </c>
      <c r="D26" s="90" t="s">
        <v>54</v>
      </c>
      <c r="E26" s="91">
        <v>44435</v>
      </c>
      <c r="F26" s="92" t="s">
        <v>58</v>
      </c>
      <c r="G26" s="91">
        <v>44409</v>
      </c>
      <c r="H26" s="93" t="s">
        <v>2228</v>
      </c>
      <c r="I26" s="94">
        <v>98</v>
      </c>
      <c r="J26" s="94">
        <v>67</v>
      </c>
      <c r="K26" s="94">
        <v>20</v>
      </c>
      <c r="L26" s="94">
        <v>12</v>
      </c>
      <c r="M26" s="95">
        <v>32.83</v>
      </c>
      <c r="N26" s="96">
        <v>33</v>
      </c>
      <c r="O26" s="61">
        <v>3000</v>
      </c>
      <c r="P26" s="62">
        <f>Table22452368910111213141516171819202122242345672345689101112131415161718192021[[#This Row],[PEMBULATAN]]*O26</f>
        <v>99000</v>
      </c>
    </row>
    <row r="27" spans="1:16" ht="25.5" customHeight="1" x14ac:dyDescent="0.2">
      <c r="A27" s="108"/>
      <c r="B27" s="72"/>
      <c r="C27" s="89" t="s">
        <v>2173</v>
      </c>
      <c r="D27" s="90" t="s">
        <v>54</v>
      </c>
      <c r="E27" s="91">
        <v>44435</v>
      </c>
      <c r="F27" s="92" t="s">
        <v>58</v>
      </c>
      <c r="G27" s="91">
        <v>44409</v>
      </c>
      <c r="H27" s="93" t="s">
        <v>2228</v>
      </c>
      <c r="I27" s="94">
        <v>80</v>
      </c>
      <c r="J27" s="94">
        <v>60</v>
      </c>
      <c r="K27" s="94">
        <v>29</v>
      </c>
      <c r="L27" s="94">
        <v>6</v>
      </c>
      <c r="M27" s="95">
        <v>34.799999999999997</v>
      </c>
      <c r="N27" s="96">
        <v>35</v>
      </c>
      <c r="O27" s="61">
        <v>3000</v>
      </c>
      <c r="P27" s="62">
        <f>Table22452368910111213141516171819202122242345672345689101112131415161718192021[[#This Row],[PEMBULATAN]]*O27</f>
        <v>105000</v>
      </c>
    </row>
    <row r="28" spans="1:16" ht="25.5" customHeight="1" x14ac:dyDescent="0.2">
      <c r="A28" s="108"/>
      <c r="B28" s="72"/>
      <c r="C28" s="89" t="s">
        <v>2174</v>
      </c>
      <c r="D28" s="90" t="s">
        <v>54</v>
      </c>
      <c r="E28" s="91">
        <v>44435</v>
      </c>
      <c r="F28" s="92" t="s">
        <v>58</v>
      </c>
      <c r="G28" s="91">
        <v>44409</v>
      </c>
      <c r="H28" s="93" t="s">
        <v>2228</v>
      </c>
      <c r="I28" s="94">
        <v>70</v>
      </c>
      <c r="J28" s="94">
        <v>56</v>
      </c>
      <c r="K28" s="94">
        <v>25</v>
      </c>
      <c r="L28" s="94">
        <v>6</v>
      </c>
      <c r="M28" s="95">
        <v>24.5</v>
      </c>
      <c r="N28" s="96">
        <v>25</v>
      </c>
      <c r="O28" s="61">
        <v>3000</v>
      </c>
      <c r="P28" s="62">
        <f>Table22452368910111213141516171819202122242345672345689101112131415161718192021[[#This Row],[PEMBULATAN]]*O28</f>
        <v>75000</v>
      </c>
    </row>
    <row r="29" spans="1:16" ht="25.5" customHeight="1" x14ac:dyDescent="0.2">
      <c r="A29" s="108"/>
      <c r="B29" s="72"/>
      <c r="C29" s="89" t="s">
        <v>2175</v>
      </c>
      <c r="D29" s="90" t="s">
        <v>54</v>
      </c>
      <c r="E29" s="91">
        <v>44435</v>
      </c>
      <c r="F29" s="92" t="s">
        <v>58</v>
      </c>
      <c r="G29" s="91">
        <v>44409</v>
      </c>
      <c r="H29" s="93" t="s">
        <v>2228</v>
      </c>
      <c r="I29" s="94">
        <v>82</v>
      </c>
      <c r="J29" s="94">
        <v>58</v>
      </c>
      <c r="K29" s="94">
        <v>28</v>
      </c>
      <c r="L29" s="94">
        <v>14</v>
      </c>
      <c r="M29" s="95">
        <v>33.292000000000002</v>
      </c>
      <c r="N29" s="96">
        <v>33</v>
      </c>
      <c r="O29" s="61">
        <v>3000</v>
      </c>
      <c r="P29" s="62">
        <f>Table22452368910111213141516171819202122242345672345689101112131415161718192021[[#This Row],[PEMBULATAN]]*O29</f>
        <v>99000</v>
      </c>
    </row>
    <row r="30" spans="1:16" ht="25.5" customHeight="1" x14ac:dyDescent="0.2">
      <c r="A30" s="108"/>
      <c r="B30" s="72"/>
      <c r="C30" s="89" t="s">
        <v>2176</v>
      </c>
      <c r="D30" s="90" t="s">
        <v>54</v>
      </c>
      <c r="E30" s="91">
        <v>44435</v>
      </c>
      <c r="F30" s="92" t="s">
        <v>58</v>
      </c>
      <c r="G30" s="91">
        <v>44409</v>
      </c>
      <c r="H30" s="93" t="s">
        <v>2228</v>
      </c>
      <c r="I30" s="94">
        <v>73</v>
      </c>
      <c r="J30" s="94">
        <v>65</v>
      </c>
      <c r="K30" s="94">
        <v>28</v>
      </c>
      <c r="L30" s="94">
        <v>12</v>
      </c>
      <c r="M30" s="95">
        <v>33.215000000000003</v>
      </c>
      <c r="N30" s="96">
        <v>33</v>
      </c>
      <c r="O30" s="61">
        <v>3000</v>
      </c>
      <c r="P30" s="62">
        <f>Table22452368910111213141516171819202122242345672345689101112131415161718192021[[#This Row],[PEMBULATAN]]*O30</f>
        <v>99000</v>
      </c>
    </row>
    <row r="31" spans="1:16" ht="25.5" customHeight="1" x14ac:dyDescent="0.2">
      <c r="A31" s="108"/>
      <c r="B31" s="72"/>
      <c r="C31" s="89" t="s">
        <v>2177</v>
      </c>
      <c r="D31" s="90" t="s">
        <v>54</v>
      </c>
      <c r="E31" s="91">
        <v>44435</v>
      </c>
      <c r="F31" s="92" t="s">
        <v>58</v>
      </c>
      <c r="G31" s="91">
        <v>44409</v>
      </c>
      <c r="H31" s="93" t="s">
        <v>2228</v>
      </c>
      <c r="I31" s="94">
        <v>90</v>
      </c>
      <c r="J31" s="94">
        <v>58</v>
      </c>
      <c r="K31" s="94">
        <v>28</v>
      </c>
      <c r="L31" s="94">
        <v>11</v>
      </c>
      <c r="M31" s="95">
        <v>36.54</v>
      </c>
      <c r="N31" s="96">
        <v>37</v>
      </c>
      <c r="O31" s="61">
        <v>3000</v>
      </c>
      <c r="P31" s="62">
        <f>Table22452368910111213141516171819202122242345672345689101112131415161718192021[[#This Row],[PEMBULATAN]]*O31</f>
        <v>111000</v>
      </c>
    </row>
    <row r="32" spans="1:16" ht="25.5" customHeight="1" x14ac:dyDescent="0.2">
      <c r="A32" s="108"/>
      <c r="B32" s="72"/>
      <c r="C32" s="89" t="s">
        <v>2178</v>
      </c>
      <c r="D32" s="90" t="s">
        <v>54</v>
      </c>
      <c r="E32" s="91">
        <v>44435</v>
      </c>
      <c r="F32" s="92" t="s">
        <v>58</v>
      </c>
      <c r="G32" s="91">
        <v>44409</v>
      </c>
      <c r="H32" s="93" t="s">
        <v>2228</v>
      </c>
      <c r="I32" s="94">
        <v>95</v>
      </c>
      <c r="J32" s="94">
        <v>60</v>
      </c>
      <c r="K32" s="94">
        <v>33</v>
      </c>
      <c r="L32" s="94">
        <v>14</v>
      </c>
      <c r="M32" s="95">
        <v>47.024999999999999</v>
      </c>
      <c r="N32" s="96">
        <v>47</v>
      </c>
      <c r="O32" s="61">
        <v>3000</v>
      </c>
      <c r="P32" s="62">
        <f>Table22452368910111213141516171819202122242345672345689101112131415161718192021[[#This Row],[PEMBULATAN]]*O32</f>
        <v>141000</v>
      </c>
    </row>
    <row r="33" spans="1:16" ht="25.5" customHeight="1" x14ac:dyDescent="0.2">
      <c r="A33" s="108"/>
      <c r="B33" s="72"/>
      <c r="C33" s="89" t="s">
        <v>2179</v>
      </c>
      <c r="D33" s="90" t="s">
        <v>54</v>
      </c>
      <c r="E33" s="91">
        <v>44435</v>
      </c>
      <c r="F33" s="92" t="s">
        <v>58</v>
      </c>
      <c r="G33" s="91">
        <v>44409</v>
      </c>
      <c r="H33" s="93" t="s">
        <v>2228</v>
      </c>
      <c r="I33" s="94">
        <v>90</v>
      </c>
      <c r="J33" s="94">
        <v>65</v>
      </c>
      <c r="K33" s="94">
        <v>25</v>
      </c>
      <c r="L33" s="94">
        <v>30</v>
      </c>
      <c r="M33" s="95">
        <v>36.5625</v>
      </c>
      <c r="N33" s="96">
        <v>37</v>
      </c>
      <c r="O33" s="61">
        <v>3000</v>
      </c>
      <c r="P33" s="62">
        <f>Table22452368910111213141516171819202122242345672345689101112131415161718192021[[#This Row],[PEMBULATAN]]*O33</f>
        <v>111000</v>
      </c>
    </row>
    <row r="34" spans="1:16" ht="25.5" customHeight="1" x14ac:dyDescent="0.2">
      <c r="A34" s="108"/>
      <c r="B34" s="72"/>
      <c r="C34" s="89" t="s">
        <v>2180</v>
      </c>
      <c r="D34" s="90" t="s">
        <v>54</v>
      </c>
      <c r="E34" s="91">
        <v>44435</v>
      </c>
      <c r="F34" s="92" t="s">
        <v>58</v>
      </c>
      <c r="G34" s="91">
        <v>44409</v>
      </c>
      <c r="H34" s="93" t="s">
        <v>2228</v>
      </c>
      <c r="I34" s="94">
        <v>83</v>
      </c>
      <c r="J34" s="94">
        <v>55</v>
      </c>
      <c r="K34" s="94">
        <v>32</v>
      </c>
      <c r="L34" s="94">
        <v>19</v>
      </c>
      <c r="M34" s="95">
        <v>36.520000000000003</v>
      </c>
      <c r="N34" s="96">
        <v>37</v>
      </c>
      <c r="O34" s="61">
        <v>3000</v>
      </c>
      <c r="P34" s="62">
        <f>Table22452368910111213141516171819202122242345672345689101112131415161718192021[[#This Row],[PEMBULATAN]]*O34</f>
        <v>111000</v>
      </c>
    </row>
    <row r="35" spans="1:16" ht="25.5" customHeight="1" x14ac:dyDescent="0.2">
      <c r="A35" s="108"/>
      <c r="B35" s="72"/>
      <c r="C35" s="89" t="s">
        <v>2181</v>
      </c>
      <c r="D35" s="90" t="s">
        <v>54</v>
      </c>
      <c r="E35" s="91">
        <v>44435</v>
      </c>
      <c r="F35" s="92" t="s">
        <v>58</v>
      </c>
      <c r="G35" s="91">
        <v>44409</v>
      </c>
      <c r="H35" s="93" t="s">
        <v>2228</v>
      </c>
      <c r="I35" s="94">
        <v>82</v>
      </c>
      <c r="J35" s="94">
        <v>60</v>
      </c>
      <c r="K35" s="94">
        <v>20</v>
      </c>
      <c r="L35" s="94">
        <v>16</v>
      </c>
      <c r="M35" s="95">
        <v>24.6</v>
      </c>
      <c r="N35" s="96">
        <v>25</v>
      </c>
      <c r="O35" s="61">
        <v>3000</v>
      </c>
      <c r="P35" s="62">
        <f>Table22452368910111213141516171819202122242345672345689101112131415161718192021[[#This Row],[PEMBULATAN]]*O35</f>
        <v>75000</v>
      </c>
    </row>
    <row r="36" spans="1:16" ht="25.5" customHeight="1" x14ac:dyDescent="0.2">
      <c r="A36" s="108"/>
      <c r="B36" s="72"/>
      <c r="C36" s="89" t="s">
        <v>2182</v>
      </c>
      <c r="D36" s="90" t="s">
        <v>54</v>
      </c>
      <c r="E36" s="91">
        <v>44435</v>
      </c>
      <c r="F36" s="92" t="s">
        <v>58</v>
      </c>
      <c r="G36" s="91">
        <v>44409</v>
      </c>
      <c r="H36" s="93" t="s">
        <v>2228</v>
      </c>
      <c r="I36" s="94">
        <v>100</v>
      </c>
      <c r="J36" s="94">
        <v>68</v>
      </c>
      <c r="K36" s="94">
        <v>38</v>
      </c>
      <c r="L36" s="94">
        <v>35</v>
      </c>
      <c r="M36" s="95">
        <v>64.599999999999994</v>
      </c>
      <c r="N36" s="96">
        <v>65</v>
      </c>
      <c r="O36" s="61">
        <v>3000</v>
      </c>
      <c r="P36" s="62">
        <f>Table22452368910111213141516171819202122242345672345689101112131415161718192021[[#This Row],[PEMBULATAN]]*O36</f>
        <v>195000</v>
      </c>
    </row>
    <row r="37" spans="1:16" ht="25.5" customHeight="1" x14ac:dyDescent="0.2">
      <c r="A37" s="108"/>
      <c r="B37" s="72"/>
      <c r="C37" s="89" t="s">
        <v>2183</v>
      </c>
      <c r="D37" s="90" t="s">
        <v>54</v>
      </c>
      <c r="E37" s="91">
        <v>44435</v>
      </c>
      <c r="F37" s="92" t="s">
        <v>58</v>
      </c>
      <c r="G37" s="91">
        <v>44409</v>
      </c>
      <c r="H37" s="93" t="s">
        <v>2228</v>
      </c>
      <c r="I37" s="94">
        <v>100</v>
      </c>
      <c r="J37" s="94">
        <v>66</v>
      </c>
      <c r="K37" s="94">
        <v>25</v>
      </c>
      <c r="L37" s="94">
        <v>21</v>
      </c>
      <c r="M37" s="95">
        <v>41.25</v>
      </c>
      <c r="N37" s="96">
        <v>41</v>
      </c>
      <c r="O37" s="61">
        <v>3000</v>
      </c>
      <c r="P37" s="62">
        <f>Table22452368910111213141516171819202122242345672345689101112131415161718192021[[#This Row],[PEMBULATAN]]*O37</f>
        <v>123000</v>
      </c>
    </row>
    <row r="38" spans="1:16" ht="25.5" customHeight="1" x14ac:dyDescent="0.2">
      <c r="A38" s="108"/>
      <c r="B38" s="72"/>
      <c r="C38" s="89" t="s">
        <v>2184</v>
      </c>
      <c r="D38" s="90" t="s">
        <v>54</v>
      </c>
      <c r="E38" s="91">
        <v>44435</v>
      </c>
      <c r="F38" s="92" t="s">
        <v>58</v>
      </c>
      <c r="G38" s="91">
        <v>44409</v>
      </c>
      <c r="H38" s="93" t="s">
        <v>2228</v>
      </c>
      <c r="I38" s="94">
        <v>98</v>
      </c>
      <c r="J38" s="94">
        <v>62</v>
      </c>
      <c r="K38" s="94">
        <v>37</v>
      </c>
      <c r="L38" s="94">
        <v>13</v>
      </c>
      <c r="M38" s="95">
        <v>56.203000000000003</v>
      </c>
      <c r="N38" s="96">
        <v>56</v>
      </c>
      <c r="O38" s="61">
        <v>3000</v>
      </c>
      <c r="P38" s="62">
        <f>Table22452368910111213141516171819202122242345672345689101112131415161718192021[[#This Row],[PEMBULATAN]]*O38</f>
        <v>168000</v>
      </c>
    </row>
    <row r="39" spans="1:16" ht="25.5" customHeight="1" x14ac:dyDescent="0.2">
      <c r="A39" s="108"/>
      <c r="B39" s="72"/>
      <c r="C39" s="89" t="s">
        <v>2185</v>
      </c>
      <c r="D39" s="90" t="s">
        <v>54</v>
      </c>
      <c r="E39" s="91">
        <v>44435</v>
      </c>
      <c r="F39" s="92" t="s">
        <v>58</v>
      </c>
      <c r="G39" s="91">
        <v>44409</v>
      </c>
      <c r="H39" s="93" t="s">
        <v>2228</v>
      </c>
      <c r="I39" s="94">
        <v>104</v>
      </c>
      <c r="J39" s="94">
        <v>60</v>
      </c>
      <c r="K39" s="94">
        <v>30</v>
      </c>
      <c r="L39" s="94">
        <v>29</v>
      </c>
      <c r="M39" s="95">
        <v>46.8</v>
      </c>
      <c r="N39" s="96">
        <v>47</v>
      </c>
      <c r="O39" s="61">
        <v>3000</v>
      </c>
      <c r="P39" s="62">
        <f>Table22452368910111213141516171819202122242345672345689101112131415161718192021[[#This Row],[PEMBULATAN]]*O39</f>
        <v>141000</v>
      </c>
    </row>
    <row r="40" spans="1:16" ht="25.5" customHeight="1" x14ac:dyDescent="0.2">
      <c r="A40" s="108"/>
      <c r="B40" s="72"/>
      <c r="C40" s="89" t="s">
        <v>2186</v>
      </c>
      <c r="D40" s="90" t="s">
        <v>54</v>
      </c>
      <c r="E40" s="91">
        <v>44435</v>
      </c>
      <c r="F40" s="92" t="s">
        <v>58</v>
      </c>
      <c r="G40" s="91">
        <v>44409</v>
      </c>
      <c r="H40" s="93" t="s">
        <v>2228</v>
      </c>
      <c r="I40" s="94">
        <v>124</v>
      </c>
      <c r="J40" s="94">
        <v>4</v>
      </c>
      <c r="K40" s="94">
        <v>4</v>
      </c>
      <c r="L40" s="94">
        <v>2</v>
      </c>
      <c r="M40" s="95">
        <v>0.496</v>
      </c>
      <c r="N40" s="96">
        <v>2</v>
      </c>
      <c r="O40" s="61">
        <v>3000</v>
      </c>
      <c r="P40" s="62">
        <f>Table22452368910111213141516171819202122242345672345689101112131415161718192021[[#This Row],[PEMBULATAN]]*O40</f>
        <v>6000</v>
      </c>
    </row>
    <row r="41" spans="1:16" ht="25.5" customHeight="1" x14ac:dyDescent="0.2">
      <c r="A41" s="108"/>
      <c r="B41" s="72"/>
      <c r="C41" s="89" t="s">
        <v>2187</v>
      </c>
      <c r="D41" s="90" t="s">
        <v>54</v>
      </c>
      <c r="E41" s="91">
        <v>44435</v>
      </c>
      <c r="F41" s="92" t="s">
        <v>58</v>
      </c>
      <c r="G41" s="91">
        <v>44409</v>
      </c>
      <c r="H41" s="93" t="s">
        <v>2228</v>
      </c>
      <c r="I41" s="94">
        <v>56</v>
      </c>
      <c r="J41" s="94">
        <v>30</v>
      </c>
      <c r="K41" s="94">
        <v>19</v>
      </c>
      <c r="L41" s="94">
        <v>4</v>
      </c>
      <c r="M41" s="95">
        <v>7.98</v>
      </c>
      <c r="N41" s="96">
        <v>8</v>
      </c>
      <c r="O41" s="61">
        <v>3000</v>
      </c>
      <c r="P41" s="62">
        <f>Table22452368910111213141516171819202122242345672345689101112131415161718192021[[#This Row],[PEMBULATAN]]*O41</f>
        <v>24000</v>
      </c>
    </row>
    <row r="42" spans="1:16" ht="25.5" customHeight="1" x14ac:dyDescent="0.2">
      <c r="A42" s="108"/>
      <c r="B42" s="72"/>
      <c r="C42" s="89" t="s">
        <v>2188</v>
      </c>
      <c r="D42" s="90" t="s">
        <v>54</v>
      </c>
      <c r="E42" s="91">
        <v>44435</v>
      </c>
      <c r="F42" s="92" t="s">
        <v>58</v>
      </c>
      <c r="G42" s="91">
        <v>44409</v>
      </c>
      <c r="H42" s="93" t="s">
        <v>2228</v>
      </c>
      <c r="I42" s="94">
        <v>50</v>
      </c>
      <c r="J42" s="94">
        <v>40</v>
      </c>
      <c r="K42" s="94">
        <v>20</v>
      </c>
      <c r="L42" s="94">
        <v>10</v>
      </c>
      <c r="M42" s="95">
        <v>10</v>
      </c>
      <c r="N42" s="96">
        <v>10</v>
      </c>
      <c r="O42" s="61">
        <v>3000</v>
      </c>
      <c r="P42" s="62">
        <f>Table22452368910111213141516171819202122242345672345689101112131415161718192021[[#This Row],[PEMBULATAN]]*O42</f>
        <v>30000</v>
      </c>
    </row>
    <row r="43" spans="1:16" ht="25.5" customHeight="1" x14ac:dyDescent="0.2">
      <c r="A43" s="108"/>
      <c r="B43" s="72"/>
      <c r="C43" s="89" t="s">
        <v>2189</v>
      </c>
      <c r="D43" s="90" t="s">
        <v>54</v>
      </c>
      <c r="E43" s="91">
        <v>44435</v>
      </c>
      <c r="F43" s="92" t="s">
        <v>58</v>
      </c>
      <c r="G43" s="91">
        <v>44409</v>
      </c>
      <c r="H43" s="93" t="s">
        <v>2228</v>
      </c>
      <c r="I43" s="94">
        <v>93</v>
      </c>
      <c r="J43" s="94">
        <v>13</v>
      </c>
      <c r="K43" s="94">
        <v>6</v>
      </c>
      <c r="L43" s="94">
        <v>1</v>
      </c>
      <c r="M43" s="95">
        <v>1.8134999999999999</v>
      </c>
      <c r="N43" s="96">
        <v>2</v>
      </c>
      <c r="O43" s="61">
        <v>3000</v>
      </c>
      <c r="P43" s="62">
        <f>Table22452368910111213141516171819202122242345672345689101112131415161718192021[[#This Row],[PEMBULATAN]]*O43</f>
        <v>6000</v>
      </c>
    </row>
    <row r="44" spans="1:16" ht="25.5" customHeight="1" x14ac:dyDescent="0.2">
      <c r="A44" s="108"/>
      <c r="B44" s="72"/>
      <c r="C44" s="89" t="s">
        <v>2190</v>
      </c>
      <c r="D44" s="90" t="s">
        <v>54</v>
      </c>
      <c r="E44" s="91">
        <v>44435</v>
      </c>
      <c r="F44" s="92" t="s">
        <v>58</v>
      </c>
      <c r="G44" s="91">
        <v>44409</v>
      </c>
      <c r="H44" s="93" t="s">
        <v>2228</v>
      </c>
      <c r="I44" s="94">
        <v>100</v>
      </c>
      <c r="J44" s="94">
        <v>8</v>
      </c>
      <c r="K44" s="94">
        <v>8</v>
      </c>
      <c r="L44" s="94">
        <v>1</v>
      </c>
      <c r="M44" s="95">
        <v>1.6</v>
      </c>
      <c r="N44" s="96">
        <v>2</v>
      </c>
      <c r="O44" s="61">
        <v>3000</v>
      </c>
      <c r="P44" s="62">
        <f>Table22452368910111213141516171819202122242345672345689101112131415161718192021[[#This Row],[PEMBULATAN]]*O44</f>
        <v>6000</v>
      </c>
    </row>
    <row r="45" spans="1:16" ht="25.5" customHeight="1" x14ac:dyDescent="0.2">
      <c r="A45" s="108"/>
      <c r="B45" s="72"/>
      <c r="C45" s="89" t="s">
        <v>2191</v>
      </c>
      <c r="D45" s="90" t="s">
        <v>54</v>
      </c>
      <c r="E45" s="91">
        <v>44435</v>
      </c>
      <c r="F45" s="92" t="s">
        <v>58</v>
      </c>
      <c r="G45" s="91">
        <v>44409</v>
      </c>
      <c r="H45" s="93" t="s">
        <v>2228</v>
      </c>
      <c r="I45" s="94">
        <v>120</v>
      </c>
      <c r="J45" s="94">
        <v>9</v>
      </c>
      <c r="K45" s="94">
        <v>9</v>
      </c>
      <c r="L45" s="94">
        <v>2</v>
      </c>
      <c r="M45" s="95">
        <v>2.4300000000000002</v>
      </c>
      <c r="N45" s="96">
        <v>2</v>
      </c>
      <c r="O45" s="61">
        <v>3000</v>
      </c>
      <c r="P45" s="62">
        <f>Table22452368910111213141516171819202122242345672345689101112131415161718192021[[#This Row],[PEMBULATAN]]*O45</f>
        <v>6000</v>
      </c>
    </row>
    <row r="46" spans="1:16" ht="25.5" customHeight="1" x14ac:dyDescent="0.2">
      <c r="A46" s="108"/>
      <c r="B46" s="72"/>
      <c r="C46" s="89" t="s">
        <v>2192</v>
      </c>
      <c r="D46" s="90" t="s">
        <v>54</v>
      </c>
      <c r="E46" s="91">
        <v>44435</v>
      </c>
      <c r="F46" s="92" t="s">
        <v>58</v>
      </c>
      <c r="G46" s="91">
        <v>44409</v>
      </c>
      <c r="H46" s="93" t="s">
        <v>2228</v>
      </c>
      <c r="I46" s="94">
        <v>35</v>
      </c>
      <c r="J46" s="94">
        <v>28</v>
      </c>
      <c r="K46" s="94">
        <v>27</v>
      </c>
      <c r="L46" s="94">
        <v>4</v>
      </c>
      <c r="M46" s="95">
        <v>6.6150000000000002</v>
      </c>
      <c r="N46" s="96">
        <v>7</v>
      </c>
      <c r="O46" s="61">
        <v>3000</v>
      </c>
      <c r="P46" s="62">
        <f>Table22452368910111213141516171819202122242345672345689101112131415161718192021[[#This Row],[PEMBULATAN]]*O46</f>
        <v>21000</v>
      </c>
    </row>
    <row r="47" spans="1:16" ht="25.5" customHeight="1" x14ac:dyDescent="0.2">
      <c r="A47" s="108"/>
      <c r="B47" s="72"/>
      <c r="C47" s="89" t="s">
        <v>2193</v>
      </c>
      <c r="D47" s="90" t="s">
        <v>54</v>
      </c>
      <c r="E47" s="91">
        <v>44435</v>
      </c>
      <c r="F47" s="92" t="s">
        <v>58</v>
      </c>
      <c r="G47" s="91">
        <v>44409</v>
      </c>
      <c r="H47" s="93" t="s">
        <v>2228</v>
      </c>
      <c r="I47" s="94">
        <v>53</v>
      </c>
      <c r="J47" s="94">
        <v>53</v>
      </c>
      <c r="K47" s="94">
        <v>20</v>
      </c>
      <c r="L47" s="94">
        <v>2</v>
      </c>
      <c r="M47" s="95">
        <v>14.045</v>
      </c>
      <c r="N47" s="96">
        <v>14</v>
      </c>
      <c r="O47" s="61">
        <v>3000</v>
      </c>
      <c r="P47" s="62">
        <f>Table22452368910111213141516171819202122242345672345689101112131415161718192021[[#This Row],[PEMBULATAN]]*O47</f>
        <v>42000</v>
      </c>
    </row>
    <row r="48" spans="1:16" ht="25.5" customHeight="1" x14ac:dyDescent="0.2">
      <c r="A48" s="108"/>
      <c r="B48" s="72"/>
      <c r="C48" s="89" t="s">
        <v>2194</v>
      </c>
      <c r="D48" s="90" t="s">
        <v>54</v>
      </c>
      <c r="E48" s="91">
        <v>44435</v>
      </c>
      <c r="F48" s="92" t="s">
        <v>58</v>
      </c>
      <c r="G48" s="91">
        <v>44409</v>
      </c>
      <c r="H48" s="93" t="s">
        <v>2228</v>
      </c>
      <c r="I48" s="94">
        <v>39</v>
      </c>
      <c r="J48" s="94">
        <v>25</v>
      </c>
      <c r="K48" s="94">
        <v>10</v>
      </c>
      <c r="L48" s="94">
        <v>2</v>
      </c>
      <c r="M48" s="95">
        <v>2.4375</v>
      </c>
      <c r="N48" s="96">
        <v>2</v>
      </c>
      <c r="O48" s="61">
        <v>3000</v>
      </c>
      <c r="P48" s="62">
        <f>Table22452368910111213141516171819202122242345672345689101112131415161718192021[[#This Row],[PEMBULATAN]]*O48</f>
        <v>6000</v>
      </c>
    </row>
    <row r="49" spans="1:16" ht="25.5" customHeight="1" x14ac:dyDescent="0.2">
      <c r="A49" s="108"/>
      <c r="B49" s="72"/>
      <c r="C49" s="89" t="s">
        <v>2195</v>
      </c>
      <c r="D49" s="90" t="s">
        <v>54</v>
      </c>
      <c r="E49" s="91">
        <v>44435</v>
      </c>
      <c r="F49" s="92" t="s">
        <v>58</v>
      </c>
      <c r="G49" s="91">
        <v>44409</v>
      </c>
      <c r="H49" s="93" t="s">
        <v>2228</v>
      </c>
      <c r="I49" s="94">
        <v>48</v>
      </c>
      <c r="J49" s="94">
        <v>48</v>
      </c>
      <c r="K49" s="94">
        <v>32</v>
      </c>
      <c r="L49" s="94">
        <v>1</v>
      </c>
      <c r="M49" s="95">
        <v>18.431999999999999</v>
      </c>
      <c r="N49" s="96">
        <v>18</v>
      </c>
      <c r="O49" s="61">
        <v>3000</v>
      </c>
      <c r="P49" s="62">
        <f>Table22452368910111213141516171819202122242345672345689101112131415161718192021[[#This Row],[PEMBULATAN]]*O49</f>
        <v>54000</v>
      </c>
    </row>
    <row r="50" spans="1:16" ht="25.5" customHeight="1" x14ac:dyDescent="0.2">
      <c r="A50" s="108"/>
      <c r="B50" s="72"/>
      <c r="C50" s="89" t="s">
        <v>2196</v>
      </c>
      <c r="D50" s="90" t="s">
        <v>54</v>
      </c>
      <c r="E50" s="91">
        <v>44435</v>
      </c>
      <c r="F50" s="92" t="s">
        <v>58</v>
      </c>
      <c r="G50" s="91">
        <v>44409</v>
      </c>
      <c r="H50" s="93" t="s">
        <v>2228</v>
      </c>
      <c r="I50" s="94">
        <v>60</v>
      </c>
      <c r="J50" s="94">
        <v>40</v>
      </c>
      <c r="K50" s="94">
        <v>15</v>
      </c>
      <c r="L50" s="94">
        <v>3</v>
      </c>
      <c r="M50" s="95">
        <v>9</v>
      </c>
      <c r="N50" s="96">
        <v>9</v>
      </c>
      <c r="O50" s="61">
        <v>3000</v>
      </c>
      <c r="P50" s="62">
        <f>Table22452368910111213141516171819202122242345672345689101112131415161718192021[[#This Row],[PEMBULATAN]]*O50</f>
        <v>27000</v>
      </c>
    </row>
    <row r="51" spans="1:16" ht="25.5" customHeight="1" x14ac:dyDescent="0.2">
      <c r="A51" s="108"/>
      <c r="B51" s="72"/>
      <c r="C51" s="89" t="s">
        <v>2197</v>
      </c>
      <c r="D51" s="90" t="s">
        <v>54</v>
      </c>
      <c r="E51" s="91">
        <v>44435</v>
      </c>
      <c r="F51" s="92" t="s">
        <v>58</v>
      </c>
      <c r="G51" s="91">
        <v>44409</v>
      </c>
      <c r="H51" s="93" t="s">
        <v>2228</v>
      </c>
      <c r="I51" s="94">
        <v>110</v>
      </c>
      <c r="J51" s="94">
        <v>13</v>
      </c>
      <c r="K51" s="94">
        <v>13</v>
      </c>
      <c r="L51" s="94">
        <v>2</v>
      </c>
      <c r="M51" s="95">
        <v>4.6475</v>
      </c>
      <c r="N51" s="96">
        <v>5</v>
      </c>
      <c r="O51" s="61">
        <v>3000</v>
      </c>
      <c r="P51" s="62">
        <f>Table22452368910111213141516171819202122242345672345689101112131415161718192021[[#This Row],[PEMBULATAN]]*O51</f>
        <v>15000</v>
      </c>
    </row>
    <row r="52" spans="1:16" ht="25.5" customHeight="1" x14ac:dyDescent="0.2">
      <c r="A52" s="108"/>
      <c r="B52" s="72"/>
      <c r="C52" s="89" t="s">
        <v>2198</v>
      </c>
      <c r="D52" s="90" t="s">
        <v>54</v>
      </c>
      <c r="E52" s="91">
        <v>44435</v>
      </c>
      <c r="F52" s="92" t="s">
        <v>58</v>
      </c>
      <c r="G52" s="91">
        <v>44409</v>
      </c>
      <c r="H52" s="93" t="s">
        <v>2228</v>
      </c>
      <c r="I52" s="94">
        <v>46</v>
      </c>
      <c r="J52" s="94">
        <v>38</v>
      </c>
      <c r="K52" s="94">
        <v>22</v>
      </c>
      <c r="L52" s="94">
        <v>6</v>
      </c>
      <c r="M52" s="95">
        <v>9.6140000000000008</v>
      </c>
      <c r="N52" s="96">
        <v>10</v>
      </c>
      <c r="O52" s="61">
        <v>3000</v>
      </c>
      <c r="P52" s="62">
        <f>Table22452368910111213141516171819202122242345672345689101112131415161718192021[[#This Row],[PEMBULATAN]]*O52</f>
        <v>30000</v>
      </c>
    </row>
    <row r="53" spans="1:16" ht="25.5" customHeight="1" x14ac:dyDescent="0.2">
      <c r="A53" s="108"/>
      <c r="B53" s="72"/>
      <c r="C53" s="89" t="s">
        <v>2199</v>
      </c>
      <c r="D53" s="90" t="s">
        <v>54</v>
      </c>
      <c r="E53" s="91">
        <v>44435</v>
      </c>
      <c r="F53" s="92" t="s">
        <v>58</v>
      </c>
      <c r="G53" s="91">
        <v>44409</v>
      </c>
      <c r="H53" s="93" t="s">
        <v>2228</v>
      </c>
      <c r="I53" s="94">
        <v>80</v>
      </c>
      <c r="J53" s="94">
        <v>66</v>
      </c>
      <c r="K53" s="94">
        <v>18</v>
      </c>
      <c r="L53" s="94">
        <v>9</v>
      </c>
      <c r="M53" s="95">
        <v>23.76</v>
      </c>
      <c r="N53" s="96">
        <v>24</v>
      </c>
      <c r="O53" s="61">
        <v>3000</v>
      </c>
      <c r="P53" s="62">
        <f>Table22452368910111213141516171819202122242345672345689101112131415161718192021[[#This Row],[PEMBULATAN]]*O53</f>
        <v>72000</v>
      </c>
    </row>
    <row r="54" spans="1:16" ht="25.5" customHeight="1" x14ac:dyDescent="0.2">
      <c r="A54" s="108"/>
      <c r="B54" s="72"/>
      <c r="C54" s="89" t="s">
        <v>2200</v>
      </c>
      <c r="D54" s="90" t="s">
        <v>54</v>
      </c>
      <c r="E54" s="91">
        <v>44435</v>
      </c>
      <c r="F54" s="92" t="s">
        <v>58</v>
      </c>
      <c r="G54" s="91">
        <v>44409</v>
      </c>
      <c r="H54" s="93" t="s">
        <v>2228</v>
      </c>
      <c r="I54" s="94">
        <v>78</v>
      </c>
      <c r="J54" s="94">
        <v>63</v>
      </c>
      <c r="K54" s="94">
        <v>28</v>
      </c>
      <c r="L54" s="94">
        <v>9</v>
      </c>
      <c r="M54" s="95">
        <v>34.398000000000003</v>
      </c>
      <c r="N54" s="96">
        <v>34</v>
      </c>
      <c r="O54" s="61">
        <v>3000</v>
      </c>
      <c r="P54" s="62">
        <f>Table22452368910111213141516171819202122242345672345689101112131415161718192021[[#This Row],[PEMBULATAN]]*O54</f>
        <v>102000</v>
      </c>
    </row>
    <row r="55" spans="1:16" ht="25.5" customHeight="1" x14ac:dyDescent="0.2">
      <c r="A55" s="108"/>
      <c r="B55" s="72"/>
      <c r="C55" s="89" t="s">
        <v>2201</v>
      </c>
      <c r="D55" s="90" t="s">
        <v>54</v>
      </c>
      <c r="E55" s="91">
        <v>44435</v>
      </c>
      <c r="F55" s="92" t="s">
        <v>58</v>
      </c>
      <c r="G55" s="91">
        <v>44409</v>
      </c>
      <c r="H55" s="93" t="s">
        <v>2228</v>
      </c>
      <c r="I55" s="94">
        <v>85</v>
      </c>
      <c r="J55" s="94">
        <v>50</v>
      </c>
      <c r="K55" s="94">
        <v>22</v>
      </c>
      <c r="L55" s="94">
        <v>6</v>
      </c>
      <c r="M55" s="95">
        <v>23.375</v>
      </c>
      <c r="N55" s="96">
        <v>23</v>
      </c>
      <c r="O55" s="61">
        <v>3000</v>
      </c>
      <c r="P55" s="62">
        <f>Table22452368910111213141516171819202122242345672345689101112131415161718192021[[#This Row],[PEMBULATAN]]*O55</f>
        <v>69000</v>
      </c>
    </row>
    <row r="56" spans="1:16" ht="25.5" customHeight="1" x14ac:dyDescent="0.2">
      <c r="A56" s="108"/>
      <c r="B56" s="72"/>
      <c r="C56" s="89" t="s">
        <v>2202</v>
      </c>
      <c r="D56" s="90" t="s">
        <v>54</v>
      </c>
      <c r="E56" s="91">
        <v>44435</v>
      </c>
      <c r="F56" s="92" t="s">
        <v>58</v>
      </c>
      <c r="G56" s="91">
        <v>44409</v>
      </c>
      <c r="H56" s="93" t="s">
        <v>2228</v>
      </c>
      <c r="I56" s="94">
        <v>75</v>
      </c>
      <c r="J56" s="94">
        <v>60</v>
      </c>
      <c r="K56" s="94">
        <v>26</v>
      </c>
      <c r="L56" s="94">
        <v>8</v>
      </c>
      <c r="M56" s="95">
        <v>29.25</v>
      </c>
      <c r="N56" s="96">
        <v>29</v>
      </c>
      <c r="O56" s="61">
        <v>3000</v>
      </c>
      <c r="P56" s="62">
        <f>Table22452368910111213141516171819202122242345672345689101112131415161718192021[[#This Row],[PEMBULATAN]]*O56</f>
        <v>87000</v>
      </c>
    </row>
    <row r="57" spans="1:16" ht="25.5" customHeight="1" x14ac:dyDescent="0.2">
      <c r="A57" s="108"/>
      <c r="B57" s="72"/>
      <c r="C57" s="89" t="s">
        <v>2203</v>
      </c>
      <c r="D57" s="90" t="s">
        <v>54</v>
      </c>
      <c r="E57" s="91">
        <v>44435</v>
      </c>
      <c r="F57" s="92" t="s">
        <v>58</v>
      </c>
      <c r="G57" s="91">
        <v>44409</v>
      </c>
      <c r="H57" s="93" t="s">
        <v>2228</v>
      </c>
      <c r="I57" s="94">
        <v>100</v>
      </c>
      <c r="J57" s="94">
        <v>70</v>
      </c>
      <c r="K57" s="94">
        <v>30</v>
      </c>
      <c r="L57" s="94">
        <v>19</v>
      </c>
      <c r="M57" s="95">
        <v>52.5</v>
      </c>
      <c r="N57" s="96">
        <v>53</v>
      </c>
      <c r="O57" s="61">
        <v>3000</v>
      </c>
      <c r="P57" s="62">
        <f>Table22452368910111213141516171819202122242345672345689101112131415161718192021[[#This Row],[PEMBULATAN]]*O57</f>
        <v>159000</v>
      </c>
    </row>
    <row r="58" spans="1:16" ht="25.5" customHeight="1" x14ac:dyDescent="0.2">
      <c r="A58" s="108"/>
      <c r="B58" s="72"/>
      <c r="C58" s="89" t="s">
        <v>2204</v>
      </c>
      <c r="D58" s="90" t="s">
        <v>54</v>
      </c>
      <c r="E58" s="91">
        <v>44435</v>
      </c>
      <c r="F58" s="92" t="s">
        <v>58</v>
      </c>
      <c r="G58" s="91">
        <v>44409</v>
      </c>
      <c r="H58" s="93" t="s">
        <v>2228</v>
      </c>
      <c r="I58" s="94">
        <v>96</v>
      </c>
      <c r="J58" s="94">
        <v>55</v>
      </c>
      <c r="K58" s="94">
        <v>33</v>
      </c>
      <c r="L58" s="94">
        <v>16</v>
      </c>
      <c r="M58" s="95">
        <v>43.56</v>
      </c>
      <c r="N58" s="96">
        <v>44</v>
      </c>
      <c r="O58" s="61">
        <v>3000</v>
      </c>
      <c r="P58" s="62">
        <f>Table22452368910111213141516171819202122242345672345689101112131415161718192021[[#This Row],[PEMBULATAN]]*O58</f>
        <v>132000</v>
      </c>
    </row>
    <row r="59" spans="1:16" ht="25.5" customHeight="1" x14ac:dyDescent="0.2">
      <c r="A59" s="108"/>
      <c r="B59" s="72"/>
      <c r="C59" s="89" t="s">
        <v>2205</v>
      </c>
      <c r="D59" s="90" t="s">
        <v>54</v>
      </c>
      <c r="E59" s="91">
        <v>44435</v>
      </c>
      <c r="F59" s="92" t="s">
        <v>58</v>
      </c>
      <c r="G59" s="91">
        <v>44409</v>
      </c>
      <c r="H59" s="93" t="s">
        <v>2228</v>
      </c>
      <c r="I59" s="94">
        <v>82</v>
      </c>
      <c r="J59" s="94">
        <v>60</v>
      </c>
      <c r="K59" s="94">
        <v>13</v>
      </c>
      <c r="L59" s="94">
        <v>13</v>
      </c>
      <c r="M59" s="95">
        <v>15.99</v>
      </c>
      <c r="N59" s="96">
        <v>16</v>
      </c>
      <c r="O59" s="61">
        <v>3000</v>
      </c>
      <c r="P59" s="62">
        <f>Table22452368910111213141516171819202122242345672345689101112131415161718192021[[#This Row],[PEMBULATAN]]*O59</f>
        <v>48000</v>
      </c>
    </row>
    <row r="60" spans="1:16" ht="25.5" customHeight="1" x14ac:dyDescent="0.2">
      <c r="A60" s="108"/>
      <c r="B60" s="72"/>
      <c r="C60" s="89" t="s">
        <v>2206</v>
      </c>
      <c r="D60" s="90" t="s">
        <v>54</v>
      </c>
      <c r="E60" s="91">
        <v>44435</v>
      </c>
      <c r="F60" s="92" t="s">
        <v>58</v>
      </c>
      <c r="G60" s="91">
        <v>44409</v>
      </c>
      <c r="H60" s="93" t="s">
        <v>2228</v>
      </c>
      <c r="I60" s="94">
        <v>90</v>
      </c>
      <c r="J60" s="94">
        <v>60</v>
      </c>
      <c r="K60" s="94">
        <v>30</v>
      </c>
      <c r="L60" s="94">
        <v>17</v>
      </c>
      <c r="M60" s="95">
        <v>40.5</v>
      </c>
      <c r="N60" s="96">
        <v>41</v>
      </c>
      <c r="O60" s="61">
        <v>3000</v>
      </c>
      <c r="P60" s="62">
        <f>Table22452368910111213141516171819202122242345672345689101112131415161718192021[[#This Row],[PEMBULATAN]]*O60</f>
        <v>123000</v>
      </c>
    </row>
    <row r="61" spans="1:16" ht="25.5" customHeight="1" x14ac:dyDescent="0.2">
      <c r="A61" s="108"/>
      <c r="B61" s="72"/>
      <c r="C61" s="89" t="s">
        <v>2207</v>
      </c>
      <c r="D61" s="90" t="s">
        <v>54</v>
      </c>
      <c r="E61" s="91">
        <v>44435</v>
      </c>
      <c r="F61" s="92" t="s">
        <v>58</v>
      </c>
      <c r="G61" s="91">
        <v>44409</v>
      </c>
      <c r="H61" s="93" t="s">
        <v>2228</v>
      </c>
      <c r="I61" s="94">
        <v>55</v>
      </c>
      <c r="J61" s="94">
        <v>44</v>
      </c>
      <c r="K61" s="94">
        <v>22</v>
      </c>
      <c r="L61" s="94">
        <v>7</v>
      </c>
      <c r="M61" s="95">
        <v>13.31</v>
      </c>
      <c r="N61" s="96">
        <v>13</v>
      </c>
      <c r="O61" s="61">
        <v>3000</v>
      </c>
      <c r="P61" s="62">
        <f>Table22452368910111213141516171819202122242345672345689101112131415161718192021[[#This Row],[PEMBULATAN]]*O61</f>
        <v>39000</v>
      </c>
    </row>
    <row r="62" spans="1:16" ht="25.5" customHeight="1" x14ac:dyDescent="0.2">
      <c r="A62" s="108"/>
      <c r="B62" s="72"/>
      <c r="C62" s="89" t="s">
        <v>2208</v>
      </c>
      <c r="D62" s="90" t="s">
        <v>54</v>
      </c>
      <c r="E62" s="91">
        <v>44435</v>
      </c>
      <c r="F62" s="92" t="s">
        <v>58</v>
      </c>
      <c r="G62" s="91">
        <v>44409</v>
      </c>
      <c r="H62" s="93" t="s">
        <v>2228</v>
      </c>
      <c r="I62" s="94">
        <v>98</v>
      </c>
      <c r="J62" s="94">
        <v>60</v>
      </c>
      <c r="K62" s="94">
        <v>30</v>
      </c>
      <c r="L62" s="94">
        <v>35</v>
      </c>
      <c r="M62" s="95">
        <v>44.1</v>
      </c>
      <c r="N62" s="96">
        <v>44</v>
      </c>
      <c r="O62" s="61">
        <v>3000</v>
      </c>
      <c r="P62" s="62">
        <f>Table22452368910111213141516171819202122242345672345689101112131415161718192021[[#This Row],[PEMBULATAN]]*O62</f>
        <v>132000</v>
      </c>
    </row>
    <row r="63" spans="1:16" ht="25.5" customHeight="1" x14ac:dyDescent="0.2">
      <c r="A63" s="108"/>
      <c r="B63" s="72"/>
      <c r="C63" s="89" t="s">
        <v>2209</v>
      </c>
      <c r="D63" s="90" t="s">
        <v>54</v>
      </c>
      <c r="E63" s="91">
        <v>44435</v>
      </c>
      <c r="F63" s="92" t="s">
        <v>58</v>
      </c>
      <c r="G63" s="91">
        <v>44409</v>
      </c>
      <c r="H63" s="93" t="s">
        <v>2228</v>
      </c>
      <c r="I63" s="94">
        <v>102</v>
      </c>
      <c r="J63" s="94">
        <v>62</v>
      </c>
      <c r="K63" s="94">
        <v>38</v>
      </c>
      <c r="L63" s="94">
        <v>32</v>
      </c>
      <c r="M63" s="95">
        <v>60.078000000000003</v>
      </c>
      <c r="N63" s="96">
        <v>60</v>
      </c>
      <c r="O63" s="61">
        <v>3000</v>
      </c>
      <c r="P63" s="62">
        <f>Table22452368910111213141516171819202122242345672345689101112131415161718192021[[#This Row],[PEMBULATAN]]*O63</f>
        <v>180000</v>
      </c>
    </row>
    <row r="64" spans="1:16" ht="25.5" customHeight="1" x14ac:dyDescent="0.2">
      <c r="A64" s="108"/>
      <c r="B64" s="72"/>
      <c r="C64" s="89" t="s">
        <v>2210</v>
      </c>
      <c r="D64" s="90" t="s">
        <v>54</v>
      </c>
      <c r="E64" s="91">
        <v>44435</v>
      </c>
      <c r="F64" s="92" t="s">
        <v>58</v>
      </c>
      <c r="G64" s="91">
        <v>44409</v>
      </c>
      <c r="H64" s="93" t="s">
        <v>2228</v>
      </c>
      <c r="I64" s="94">
        <v>120</v>
      </c>
      <c r="J64" s="94">
        <v>15</v>
      </c>
      <c r="K64" s="94">
        <v>8</v>
      </c>
      <c r="L64" s="94">
        <v>1</v>
      </c>
      <c r="M64" s="95">
        <v>3.6</v>
      </c>
      <c r="N64" s="96">
        <v>4</v>
      </c>
      <c r="O64" s="61">
        <v>3000</v>
      </c>
      <c r="P64" s="62">
        <f>Table22452368910111213141516171819202122242345672345689101112131415161718192021[[#This Row],[PEMBULATAN]]*O64</f>
        <v>12000</v>
      </c>
    </row>
    <row r="65" spans="1:16" ht="25.5" customHeight="1" x14ac:dyDescent="0.2">
      <c r="A65" s="108"/>
      <c r="B65" s="72"/>
      <c r="C65" s="89" t="s">
        <v>2211</v>
      </c>
      <c r="D65" s="90" t="s">
        <v>54</v>
      </c>
      <c r="E65" s="91">
        <v>44435</v>
      </c>
      <c r="F65" s="92" t="s">
        <v>58</v>
      </c>
      <c r="G65" s="91">
        <v>44409</v>
      </c>
      <c r="H65" s="93" t="s">
        <v>2228</v>
      </c>
      <c r="I65" s="94">
        <v>63</v>
      </c>
      <c r="J65" s="94">
        <v>33</v>
      </c>
      <c r="K65" s="94">
        <v>5</v>
      </c>
      <c r="L65" s="94">
        <v>2</v>
      </c>
      <c r="M65" s="95">
        <v>2.5987499999999999</v>
      </c>
      <c r="N65" s="96">
        <v>3</v>
      </c>
      <c r="O65" s="61">
        <v>3000</v>
      </c>
      <c r="P65" s="62">
        <f>Table22452368910111213141516171819202122242345672345689101112131415161718192021[[#This Row],[PEMBULATAN]]*O65</f>
        <v>9000</v>
      </c>
    </row>
    <row r="66" spans="1:16" ht="25.5" customHeight="1" x14ac:dyDescent="0.2">
      <c r="A66" s="108"/>
      <c r="B66" s="72"/>
      <c r="C66" s="89" t="s">
        <v>2212</v>
      </c>
      <c r="D66" s="90" t="s">
        <v>54</v>
      </c>
      <c r="E66" s="91">
        <v>44435</v>
      </c>
      <c r="F66" s="92" t="s">
        <v>58</v>
      </c>
      <c r="G66" s="91">
        <v>44409</v>
      </c>
      <c r="H66" s="93" t="s">
        <v>2228</v>
      </c>
      <c r="I66" s="94">
        <v>65</v>
      </c>
      <c r="J66" s="94">
        <v>33</v>
      </c>
      <c r="K66" s="94">
        <v>6</v>
      </c>
      <c r="L66" s="94">
        <v>2</v>
      </c>
      <c r="M66" s="95">
        <v>3.2174999999999998</v>
      </c>
      <c r="N66" s="96">
        <v>3</v>
      </c>
      <c r="O66" s="61">
        <v>3000</v>
      </c>
      <c r="P66" s="62">
        <f>Table22452368910111213141516171819202122242345672345689101112131415161718192021[[#This Row],[PEMBULATAN]]*O66</f>
        <v>9000</v>
      </c>
    </row>
    <row r="67" spans="1:16" ht="25.5" customHeight="1" x14ac:dyDescent="0.2">
      <c r="A67" s="108"/>
      <c r="B67" s="72"/>
      <c r="C67" s="89" t="s">
        <v>2213</v>
      </c>
      <c r="D67" s="90" t="s">
        <v>54</v>
      </c>
      <c r="E67" s="91">
        <v>44435</v>
      </c>
      <c r="F67" s="92" t="s">
        <v>58</v>
      </c>
      <c r="G67" s="91">
        <v>44409</v>
      </c>
      <c r="H67" s="93" t="s">
        <v>2228</v>
      </c>
      <c r="I67" s="94">
        <v>100</v>
      </c>
      <c r="J67" s="94">
        <v>12</v>
      </c>
      <c r="K67" s="94">
        <v>12</v>
      </c>
      <c r="L67" s="94">
        <v>6</v>
      </c>
      <c r="M67" s="95">
        <v>3.6</v>
      </c>
      <c r="N67" s="96">
        <v>6</v>
      </c>
      <c r="O67" s="61">
        <v>3000</v>
      </c>
      <c r="P67" s="62">
        <f>Table22452368910111213141516171819202122242345672345689101112131415161718192021[[#This Row],[PEMBULATAN]]*O67</f>
        <v>18000</v>
      </c>
    </row>
    <row r="68" spans="1:16" ht="25.5" customHeight="1" x14ac:dyDescent="0.2">
      <c r="A68" s="108"/>
      <c r="B68" s="72"/>
      <c r="C68" s="89" t="s">
        <v>2214</v>
      </c>
      <c r="D68" s="90" t="s">
        <v>54</v>
      </c>
      <c r="E68" s="91">
        <v>44435</v>
      </c>
      <c r="F68" s="92" t="s">
        <v>58</v>
      </c>
      <c r="G68" s="91">
        <v>44409</v>
      </c>
      <c r="H68" s="93" t="s">
        <v>2228</v>
      </c>
      <c r="I68" s="94">
        <v>123</v>
      </c>
      <c r="J68" s="94">
        <v>12</v>
      </c>
      <c r="K68" s="94">
        <v>12</v>
      </c>
      <c r="L68" s="94">
        <v>2</v>
      </c>
      <c r="M68" s="95">
        <v>4.4279999999999999</v>
      </c>
      <c r="N68" s="96">
        <v>4</v>
      </c>
      <c r="O68" s="61">
        <v>3000</v>
      </c>
      <c r="P68" s="62">
        <f>Table22452368910111213141516171819202122242345672345689101112131415161718192021[[#This Row],[PEMBULATAN]]*O68</f>
        <v>12000</v>
      </c>
    </row>
    <row r="69" spans="1:16" ht="25.5" customHeight="1" x14ac:dyDescent="0.2">
      <c r="A69" s="108"/>
      <c r="B69" s="72"/>
      <c r="C69" s="89" t="s">
        <v>2215</v>
      </c>
      <c r="D69" s="90" t="s">
        <v>54</v>
      </c>
      <c r="E69" s="91">
        <v>44435</v>
      </c>
      <c r="F69" s="92" t="s">
        <v>58</v>
      </c>
      <c r="G69" s="91">
        <v>44409</v>
      </c>
      <c r="H69" s="93" t="s">
        <v>2228</v>
      </c>
      <c r="I69" s="94">
        <v>50</v>
      </c>
      <c r="J69" s="94">
        <v>29</v>
      </c>
      <c r="K69" s="94">
        <v>13</v>
      </c>
      <c r="L69" s="94">
        <v>3</v>
      </c>
      <c r="M69" s="95">
        <v>4.7125000000000004</v>
      </c>
      <c r="N69" s="96">
        <v>5</v>
      </c>
      <c r="O69" s="61">
        <v>3000</v>
      </c>
      <c r="P69" s="62">
        <f>Table22452368910111213141516171819202122242345672345689101112131415161718192021[[#This Row],[PEMBULATAN]]*O69</f>
        <v>15000</v>
      </c>
    </row>
    <row r="70" spans="1:16" ht="25.5" customHeight="1" x14ac:dyDescent="0.2">
      <c r="A70" s="108"/>
      <c r="B70" s="72"/>
      <c r="C70" s="89" t="s">
        <v>2216</v>
      </c>
      <c r="D70" s="90" t="s">
        <v>54</v>
      </c>
      <c r="E70" s="91">
        <v>44435</v>
      </c>
      <c r="F70" s="92" t="s">
        <v>58</v>
      </c>
      <c r="G70" s="91">
        <v>44409</v>
      </c>
      <c r="H70" s="93" t="s">
        <v>2228</v>
      </c>
      <c r="I70" s="94">
        <v>36</v>
      </c>
      <c r="J70" s="94">
        <v>33</v>
      </c>
      <c r="K70" s="94">
        <v>28</v>
      </c>
      <c r="L70" s="94">
        <v>6</v>
      </c>
      <c r="M70" s="95">
        <v>8.3160000000000007</v>
      </c>
      <c r="N70" s="96">
        <v>8</v>
      </c>
      <c r="O70" s="61">
        <v>3000</v>
      </c>
      <c r="P70" s="62">
        <f>Table22452368910111213141516171819202122242345672345689101112131415161718192021[[#This Row],[PEMBULATAN]]*O70</f>
        <v>24000</v>
      </c>
    </row>
    <row r="71" spans="1:16" ht="25.5" customHeight="1" x14ac:dyDescent="0.2">
      <c r="A71" s="108"/>
      <c r="B71" s="72"/>
      <c r="C71" s="89" t="s">
        <v>2217</v>
      </c>
      <c r="D71" s="90" t="s">
        <v>54</v>
      </c>
      <c r="E71" s="91">
        <v>44435</v>
      </c>
      <c r="F71" s="92" t="s">
        <v>58</v>
      </c>
      <c r="G71" s="91">
        <v>44409</v>
      </c>
      <c r="H71" s="93" t="s">
        <v>2228</v>
      </c>
      <c r="I71" s="94">
        <v>90</v>
      </c>
      <c r="J71" s="94">
        <v>58</v>
      </c>
      <c r="K71" s="94">
        <v>36</v>
      </c>
      <c r="L71" s="94">
        <v>13</v>
      </c>
      <c r="M71" s="95">
        <v>46.98</v>
      </c>
      <c r="N71" s="96">
        <v>47</v>
      </c>
      <c r="O71" s="61">
        <v>3000</v>
      </c>
      <c r="P71" s="62">
        <f>Table22452368910111213141516171819202122242345672345689101112131415161718192021[[#This Row],[PEMBULATAN]]*O71</f>
        <v>141000</v>
      </c>
    </row>
    <row r="72" spans="1:16" ht="25.5" customHeight="1" x14ac:dyDescent="0.2">
      <c r="A72" s="108"/>
      <c r="B72" s="72"/>
      <c r="C72" s="89" t="s">
        <v>2218</v>
      </c>
      <c r="D72" s="90" t="s">
        <v>54</v>
      </c>
      <c r="E72" s="91">
        <v>44435</v>
      </c>
      <c r="F72" s="92" t="s">
        <v>58</v>
      </c>
      <c r="G72" s="91">
        <v>44409</v>
      </c>
      <c r="H72" s="93" t="s">
        <v>2228</v>
      </c>
      <c r="I72" s="94">
        <v>94</v>
      </c>
      <c r="J72" s="94">
        <v>60</v>
      </c>
      <c r="K72" s="94">
        <v>32</v>
      </c>
      <c r="L72" s="94">
        <v>14</v>
      </c>
      <c r="M72" s="95">
        <v>45.12</v>
      </c>
      <c r="N72" s="96">
        <v>45</v>
      </c>
      <c r="O72" s="61">
        <v>3000</v>
      </c>
      <c r="P72" s="62">
        <f>Table22452368910111213141516171819202122242345672345689101112131415161718192021[[#This Row],[PEMBULATAN]]*O72</f>
        <v>135000</v>
      </c>
    </row>
    <row r="73" spans="1:16" ht="25.5" customHeight="1" x14ac:dyDescent="0.2">
      <c r="A73" s="108"/>
      <c r="B73" s="72"/>
      <c r="C73" s="89" t="s">
        <v>2219</v>
      </c>
      <c r="D73" s="90" t="s">
        <v>54</v>
      </c>
      <c r="E73" s="91">
        <v>44435</v>
      </c>
      <c r="F73" s="92" t="s">
        <v>58</v>
      </c>
      <c r="G73" s="91">
        <v>44409</v>
      </c>
      <c r="H73" s="93" t="s">
        <v>2228</v>
      </c>
      <c r="I73" s="94">
        <v>40</v>
      </c>
      <c r="J73" s="94">
        <v>32</v>
      </c>
      <c r="K73" s="94">
        <v>12</v>
      </c>
      <c r="L73" s="94">
        <v>1</v>
      </c>
      <c r="M73" s="95">
        <v>3.84</v>
      </c>
      <c r="N73" s="96">
        <v>4</v>
      </c>
      <c r="O73" s="61">
        <v>3000</v>
      </c>
      <c r="P73" s="62">
        <f>Table22452368910111213141516171819202122242345672345689101112131415161718192021[[#This Row],[PEMBULATAN]]*O73</f>
        <v>12000</v>
      </c>
    </row>
    <row r="74" spans="1:16" ht="25.5" customHeight="1" x14ac:dyDescent="0.2">
      <c r="A74" s="108"/>
      <c r="B74" s="72"/>
      <c r="C74" s="84" t="s">
        <v>2220</v>
      </c>
      <c r="D74" s="75" t="s">
        <v>54</v>
      </c>
      <c r="E74" s="13">
        <v>44435</v>
      </c>
      <c r="F74" s="73" t="s">
        <v>58</v>
      </c>
      <c r="G74" s="13">
        <v>44409</v>
      </c>
      <c r="H74" s="74" t="s">
        <v>2228</v>
      </c>
      <c r="I74" s="15">
        <v>105</v>
      </c>
      <c r="J74" s="15">
        <v>68</v>
      </c>
      <c r="K74" s="15">
        <v>30</v>
      </c>
      <c r="L74" s="15">
        <v>23</v>
      </c>
      <c r="M74" s="79">
        <v>53.55</v>
      </c>
      <c r="N74" s="69">
        <v>54</v>
      </c>
      <c r="O74" s="61">
        <v>3000</v>
      </c>
      <c r="P74" s="62">
        <f>Table22452368910111213141516171819202122242345672345689101112131415161718192021[[#This Row],[PEMBULATAN]]*O74</f>
        <v>162000</v>
      </c>
    </row>
    <row r="75" spans="1:16" ht="25.5" customHeight="1" x14ac:dyDescent="0.2">
      <c r="A75" s="108"/>
      <c r="B75" s="72"/>
      <c r="C75" s="84" t="s">
        <v>2221</v>
      </c>
      <c r="D75" s="75" t="s">
        <v>54</v>
      </c>
      <c r="E75" s="13">
        <v>44435</v>
      </c>
      <c r="F75" s="73" t="s">
        <v>58</v>
      </c>
      <c r="G75" s="13">
        <v>44409</v>
      </c>
      <c r="H75" s="74" t="s">
        <v>2228</v>
      </c>
      <c r="I75" s="15">
        <v>80</v>
      </c>
      <c r="J75" s="15">
        <v>50</v>
      </c>
      <c r="K75" s="15">
        <v>30</v>
      </c>
      <c r="L75" s="15">
        <v>8</v>
      </c>
      <c r="M75" s="79">
        <v>30</v>
      </c>
      <c r="N75" s="69">
        <v>30</v>
      </c>
      <c r="O75" s="61">
        <v>3000</v>
      </c>
      <c r="P75" s="62">
        <f>Table22452368910111213141516171819202122242345672345689101112131415161718192021[[#This Row],[PEMBULATAN]]*O75</f>
        <v>90000</v>
      </c>
    </row>
    <row r="76" spans="1:16" ht="25.5" customHeight="1" x14ac:dyDescent="0.2">
      <c r="A76" s="108"/>
      <c r="B76" s="72"/>
      <c r="C76" s="84" t="s">
        <v>2222</v>
      </c>
      <c r="D76" s="75" t="s">
        <v>54</v>
      </c>
      <c r="E76" s="13">
        <v>44435</v>
      </c>
      <c r="F76" s="73" t="s">
        <v>58</v>
      </c>
      <c r="G76" s="13">
        <v>44409</v>
      </c>
      <c r="H76" s="74" t="s">
        <v>2228</v>
      </c>
      <c r="I76" s="15">
        <v>90</v>
      </c>
      <c r="J76" s="15">
        <v>60</v>
      </c>
      <c r="K76" s="15">
        <v>23</v>
      </c>
      <c r="L76" s="15">
        <v>12</v>
      </c>
      <c r="M76" s="79">
        <v>31.05</v>
      </c>
      <c r="N76" s="69">
        <v>31</v>
      </c>
      <c r="O76" s="61">
        <v>3000</v>
      </c>
      <c r="P76" s="62">
        <f>Table22452368910111213141516171819202122242345672345689101112131415161718192021[[#This Row],[PEMBULATAN]]*O76</f>
        <v>93000</v>
      </c>
    </row>
    <row r="77" spans="1:16" ht="25.5" customHeight="1" x14ac:dyDescent="0.2">
      <c r="A77" s="108"/>
      <c r="B77" s="72"/>
      <c r="C77" s="84" t="s">
        <v>2223</v>
      </c>
      <c r="D77" s="75" t="s">
        <v>54</v>
      </c>
      <c r="E77" s="13">
        <v>44435</v>
      </c>
      <c r="F77" s="73" t="s">
        <v>58</v>
      </c>
      <c r="G77" s="13">
        <v>44409</v>
      </c>
      <c r="H77" s="74" t="s">
        <v>2228</v>
      </c>
      <c r="I77" s="15">
        <v>95</v>
      </c>
      <c r="J77" s="15">
        <v>52</v>
      </c>
      <c r="K77" s="15">
        <v>40</v>
      </c>
      <c r="L77" s="15">
        <v>18</v>
      </c>
      <c r="M77" s="79">
        <v>49.4</v>
      </c>
      <c r="N77" s="69">
        <v>49</v>
      </c>
      <c r="O77" s="61">
        <v>3000</v>
      </c>
      <c r="P77" s="62">
        <f>Table22452368910111213141516171819202122242345672345689101112131415161718192021[[#This Row],[PEMBULATAN]]*O77</f>
        <v>147000</v>
      </c>
    </row>
    <row r="78" spans="1:16" ht="25.5" customHeight="1" x14ac:dyDescent="0.2">
      <c r="A78" s="108"/>
      <c r="B78" s="72"/>
      <c r="C78" s="84" t="s">
        <v>2224</v>
      </c>
      <c r="D78" s="75" t="s">
        <v>54</v>
      </c>
      <c r="E78" s="13">
        <v>44435</v>
      </c>
      <c r="F78" s="73" t="s">
        <v>58</v>
      </c>
      <c r="G78" s="13">
        <v>44409</v>
      </c>
      <c r="H78" s="74" t="s">
        <v>2228</v>
      </c>
      <c r="I78" s="15">
        <v>100</v>
      </c>
      <c r="J78" s="15">
        <v>52</v>
      </c>
      <c r="K78" s="15">
        <v>40</v>
      </c>
      <c r="L78" s="15">
        <v>11</v>
      </c>
      <c r="M78" s="79">
        <v>52</v>
      </c>
      <c r="N78" s="69">
        <v>52</v>
      </c>
      <c r="O78" s="61">
        <v>3000</v>
      </c>
      <c r="P78" s="62">
        <f>Table22452368910111213141516171819202122242345672345689101112131415161718192021[[#This Row],[PEMBULATAN]]*O78</f>
        <v>156000</v>
      </c>
    </row>
    <row r="79" spans="1:16" ht="25.5" customHeight="1" x14ac:dyDescent="0.2">
      <c r="A79" s="108"/>
      <c r="B79" s="72"/>
      <c r="C79" s="84" t="s">
        <v>2225</v>
      </c>
      <c r="D79" s="75" t="s">
        <v>54</v>
      </c>
      <c r="E79" s="13">
        <v>44435</v>
      </c>
      <c r="F79" s="73" t="s">
        <v>58</v>
      </c>
      <c r="G79" s="13">
        <v>44409</v>
      </c>
      <c r="H79" s="74" t="s">
        <v>2228</v>
      </c>
      <c r="I79" s="15">
        <v>82</v>
      </c>
      <c r="J79" s="15">
        <v>58</v>
      </c>
      <c r="K79" s="15">
        <v>24</v>
      </c>
      <c r="L79" s="15">
        <v>8</v>
      </c>
      <c r="M79" s="79">
        <v>28.536000000000001</v>
      </c>
      <c r="N79" s="69">
        <v>29</v>
      </c>
      <c r="O79" s="61">
        <v>3000</v>
      </c>
      <c r="P79" s="62">
        <f>Table22452368910111213141516171819202122242345672345689101112131415161718192021[[#This Row],[PEMBULATAN]]*O79</f>
        <v>87000</v>
      </c>
    </row>
    <row r="80" spans="1:16" ht="25.5" customHeight="1" x14ac:dyDescent="0.2">
      <c r="A80" s="108"/>
      <c r="B80" s="72"/>
      <c r="C80" s="84" t="s">
        <v>2226</v>
      </c>
      <c r="D80" s="75" t="s">
        <v>54</v>
      </c>
      <c r="E80" s="13">
        <v>44435</v>
      </c>
      <c r="F80" s="73" t="s">
        <v>58</v>
      </c>
      <c r="G80" s="13">
        <v>44409</v>
      </c>
      <c r="H80" s="74" t="s">
        <v>2228</v>
      </c>
      <c r="I80" s="15">
        <v>90</v>
      </c>
      <c r="J80" s="15">
        <v>57</v>
      </c>
      <c r="K80" s="15">
        <v>30</v>
      </c>
      <c r="L80" s="15">
        <v>10</v>
      </c>
      <c r="M80" s="79">
        <v>38.475000000000001</v>
      </c>
      <c r="N80" s="69">
        <v>38</v>
      </c>
      <c r="O80" s="61">
        <v>3000</v>
      </c>
      <c r="P80" s="62">
        <f>Table22452368910111213141516171819202122242345672345689101112131415161718192021[[#This Row],[PEMBULATAN]]*O80</f>
        <v>114000</v>
      </c>
    </row>
    <row r="81" spans="1:16" ht="25.5" customHeight="1" x14ac:dyDescent="0.2">
      <c r="A81" s="108"/>
      <c r="B81" s="72"/>
      <c r="C81" s="84" t="s">
        <v>2227</v>
      </c>
      <c r="D81" s="75" t="s">
        <v>54</v>
      </c>
      <c r="E81" s="13">
        <v>44435</v>
      </c>
      <c r="F81" s="73" t="s">
        <v>58</v>
      </c>
      <c r="G81" s="13">
        <v>44409</v>
      </c>
      <c r="H81" s="74" t="s">
        <v>2228</v>
      </c>
      <c r="I81" s="15">
        <v>106</v>
      </c>
      <c r="J81" s="15">
        <v>50</v>
      </c>
      <c r="K81" s="15">
        <v>23</v>
      </c>
      <c r="L81" s="15">
        <v>14</v>
      </c>
      <c r="M81" s="79">
        <v>30.475000000000001</v>
      </c>
      <c r="N81" s="69">
        <v>30</v>
      </c>
      <c r="O81" s="61">
        <v>3000</v>
      </c>
      <c r="P81" s="62">
        <f>Table22452368910111213141516171819202122242345672345689101112131415161718192021[[#This Row],[PEMBULATAN]]*O81</f>
        <v>90000</v>
      </c>
    </row>
    <row r="82" spans="1:16" ht="22.5" customHeight="1" x14ac:dyDescent="0.2">
      <c r="A82" s="143" t="s">
        <v>33</v>
      </c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5"/>
      <c r="M82" s="76">
        <f>SUBTOTAL(109,Table22452368910111213141516171819202122242345672345689101112131415161718192021[KG VOLUME])</f>
        <v>2105.8369999999995</v>
      </c>
      <c r="N82" s="65">
        <f>SUM(N3:N81)</f>
        <v>2137</v>
      </c>
      <c r="O82" s="146">
        <f>SUM(P3:P81)</f>
        <v>6411000</v>
      </c>
      <c r="P82" s="147"/>
    </row>
    <row r="83" spans="1:16" ht="22.5" customHeight="1" x14ac:dyDescent="0.2">
      <c r="A83" s="80"/>
      <c r="B83" s="53" t="s">
        <v>45</v>
      </c>
      <c r="C83" s="52"/>
      <c r="D83" s="54" t="s">
        <v>46</v>
      </c>
      <c r="E83" s="80"/>
      <c r="F83" s="80"/>
      <c r="G83" s="80"/>
      <c r="H83" s="80"/>
      <c r="I83" s="80"/>
      <c r="J83" s="80"/>
      <c r="K83" s="80"/>
      <c r="L83" s="80"/>
      <c r="M83" s="81"/>
      <c r="N83" s="83" t="s">
        <v>52</v>
      </c>
      <c r="O83" s="82"/>
      <c r="P83" s="82">
        <f>O82*10%</f>
        <v>641100</v>
      </c>
    </row>
    <row r="84" spans="1:16" ht="22.5" customHeight="1" thickBot="1" x14ac:dyDescent="0.25">
      <c r="A84" s="80"/>
      <c r="B84" s="53"/>
      <c r="C84" s="52"/>
      <c r="D84" s="54"/>
      <c r="E84" s="80"/>
      <c r="F84" s="80"/>
      <c r="G84" s="80"/>
      <c r="H84" s="80"/>
      <c r="I84" s="80"/>
      <c r="J84" s="80"/>
      <c r="K84" s="80"/>
      <c r="L84" s="80"/>
      <c r="M84" s="81"/>
      <c r="N84" s="103" t="s">
        <v>56</v>
      </c>
      <c r="O84" s="102"/>
      <c r="P84" s="102">
        <f>O82-P83</f>
        <v>5769900</v>
      </c>
    </row>
    <row r="85" spans="1:16" x14ac:dyDescent="0.2">
      <c r="A85" s="11"/>
      <c r="H85" s="60"/>
      <c r="N85" s="59" t="s">
        <v>34</v>
      </c>
      <c r="P85" s="66">
        <f>P84*1%</f>
        <v>57699</v>
      </c>
    </row>
    <row r="86" spans="1:16" ht="15.75" thickBot="1" x14ac:dyDescent="0.25">
      <c r="A86" s="11"/>
      <c r="H86" s="60"/>
      <c r="N86" s="59" t="s">
        <v>55</v>
      </c>
      <c r="P86" s="68">
        <f>P84*2%</f>
        <v>115398</v>
      </c>
    </row>
    <row r="87" spans="1:16" x14ac:dyDescent="0.2">
      <c r="A87" s="11"/>
      <c r="H87" s="60"/>
      <c r="N87" s="63" t="s">
        <v>35</v>
      </c>
      <c r="O87" s="64"/>
      <c r="P87" s="67">
        <f>P84+P85-P86</f>
        <v>5712201</v>
      </c>
    </row>
    <row r="88" spans="1:16" x14ac:dyDescent="0.2">
      <c r="B88" s="53"/>
      <c r="C88" s="52"/>
      <c r="D88" s="54"/>
    </row>
    <row r="90" spans="1:16" x14ac:dyDescent="0.2">
      <c r="A90" s="11"/>
      <c r="H90" s="60"/>
      <c r="P90" s="68"/>
    </row>
    <row r="91" spans="1:16" x14ac:dyDescent="0.2">
      <c r="A91" s="11"/>
      <c r="H91" s="60"/>
      <c r="O91" s="55"/>
      <c r="P91" s="68"/>
    </row>
    <row r="92" spans="1:16" s="3" customFormat="1" x14ac:dyDescent="0.25">
      <c r="A92" s="11"/>
      <c r="B92" s="2"/>
      <c r="C92" s="2"/>
      <c r="E92" s="12"/>
      <c r="H92" s="60"/>
      <c r="N92" s="14"/>
      <c r="O92" s="14"/>
      <c r="P92" s="14"/>
    </row>
    <row r="93" spans="1:16" s="3" customFormat="1" x14ac:dyDescent="0.25">
      <c r="A93" s="11"/>
      <c r="B93" s="2"/>
      <c r="C93" s="2"/>
      <c r="E93" s="12"/>
      <c r="H93" s="60"/>
      <c r="N93" s="14"/>
      <c r="O93" s="14"/>
      <c r="P93" s="14"/>
    </row>
    <row r="94" spans="1:16" s="3" customFormat="1" x14ac:dyDescent="0.25">
      <c r="A94" s="11"/>
      <c r="B94" s="2"/>
      <c r="C94" s="2"/>
      <c r="E94" s="12"/>
      <c r="H94" s="60"/>
      <c r="N94" s="14"/>
      <c r="O94" s="14"/>
      <c r="P94" s="14"/>
    </row>
    <row r="95" spans="1:16" s="3" customFormat="1" x14ac:dyDescent="0.25">
      <c r="A95" s="11"/>
      <c r="B95" s="2"/>
      <c r="C95" s="2"/>
      <c r="E95" s="12"/>
      <c r="H95" s="60"/>
      <c r="N95" s="14"/>
      <c r="O95" s="14"/>
      <c r="P95" s="14"/>
    </row>
    <row r="96" spans="1:16" s="3" customFormat="1" x14ac:dyDescent="0.25">
      <c r="A96" s="11"/>
      <c r="B96" s="2"/>
      <c r="C96" s="2"/>
      <c r="E96" s="12"/>
      <c r="H96" s="60"/>
      <c r="N96" s="14"/>
      <c r="O96" s="14"/>
      <c r="P96" s="14"/>
    </row>
    <row r="97" spans="1:16" s="3" customFormat="1" x14ac:dyDescent="0.25">
      <c r="A97" s="11"/>
      <c r="B97" s="2"/>
      <c r="C97" s="2"/>
      <c r="E97" s="12"/>
      <c r="H97" s="60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0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0"/>
      <c r="N99" s="14"/>
      <c r="O99" s="14"/>
      <c r="P99" s="14"/>
    </row>
    <row r="100" spans="1:16" s="3" customFormat="1" x14ac:dyDescent="0.25">
      <c r="A100" s="11"/>
      <c r="B100" s="2"/>
      <c r="C100" s="2"/>
      <c r="E100" s="12"/>
      <c r="H100" s="60"/>
      <c r="N100" s="14"/>
      <c r="O100" s="14"/>
      <c r="P100" s="14"/>
    </row>
    <row r="101" spans="1:16" s="3" customFormat="1" x14ac:dyDescent="0.25">
      <c r="A101" s="11"/>
      <c r="B101" s="2"/>
      <c r="C101" s="2"/>
      <c r="E101" s="12"/>
      <c r="H101" s="60"/>
      <c r="N101" s="14"/>
      <c r="O101" s="14"/>
      <c r="P101" s="14"/>
    </row>
    <row r="102" spans="1:16" s="3" customFormat="1" x14ac:dyDescent="0.25">
      <c r="A102" s="11"/>
      <c r="B102" s="2"/>
      <c r="C102" s="2"/>
      <c r="E102" s="12"/>
      <c r="H102" s="60"/>
      <c r="N102" s="14"/>
      <c r="O102" s="14"/>
      <c r="P102" s="14"/>
    </row>
    <row r="103" spans="1:16" s="3" customFormat="1" x14ac:dyDescent="0.25">
      <c r="A103" s="11"/>
      <c r="B103" s="2"/>
      <c r="C103" s="2"/>
      <c r="E103" s="12"/>
      <c r="H103" s="60"/>
      <c r="N103" s="14"/>
      <c r="O103" s="14"/>
      <c r="P103" s="14"/>
    </row>
  </sheetData>
  <mergeCells count="3">
    <mergeCell ref="A3:A4"/>
    <mergeCell ref="A82:L82"/>
    <mergeCell ref="O82:P82"/>
  </mergeCells>
  <conditionalFormatting sqref="B3">
    <cfRule type="duplicateValues" dxfId="34" priority="1"/>
  </conditionalFormatting>
  <conditionalFormatting sqref="B4:B81">
    <cfRule type="duplicateValues" dxfId="33" priority="7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N12" sqref="N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41" t="s">
        <v>4243</v>
      </c>
      <c r="B3" s="71" t="s">
        <v>2229</v>
      </c>
      <c r="C3" s="9" t="s">
        <v>2230</v>
      </c>
      <c r="D3" s="73" t="s">
        <v>54</v>
      </c>
      <c r="E3" s="13">
        <v>44435</v>
      </c>
      <c r="F3" s="73" t="s">
        <v>58</v>
      </c>
      <c r="G3" s="13">
        <v>44409</v>
      </c>
      <c r="H3" s="10" t="s">
        <v>2228</v>
      </c>
      <c r="I3" s="1">
        <v>56</v>
      </c>
      <c r="J3" s="1">
        <v>35</v>
      </c>
      <c r="K3" s="1">
        <v>14</v>
      </c>
      <c r="L3" s="1">
        <v>10</v>
      </c>
      <c r="M3" s="78">
        <v>6.86</v>
      </c>
      <c r="N3" s="8">
        <v>10</v>
      </c>
      <c r="O3" s="61">
        <v>3000</v>
      </c>
      <c r="P3" s="62">
        <f>Table2245236891011121314151617181920212224234567234568910111213141516171819202122[[#This Row],[PEMBULATAN]]*O3</f>
        <v>30000</v>
      </c>
    </row>
    <row r="4" spans="1:16" ht="36" customHeight="1" x14ac:dyDescent="0.2">
      <c r="A4" s="142"/>
      <c r="B4" s="100"/>
      <c r="C4" s="9" t="s">
        <v>2231</v>
      </c>
      <c r="D4" s="73" t="s">
        <v>54</v>
      </c>
      <c r="E4" s="13">
        <v>44435</v>
      </c>
      <c r="F4" s="73" t="s">
        <v>58</v>
      </c>
      <c r="G4" s="13">
        <v>44409</v>
      </c>
      <c r="H4" s="10" t="s">
        <v>2228</v>
      </c>
      <c r="I4" s="1">
        <v>40</v>
      </c>
      <c r="J4" s="1">
        <v>13</v>
      </c>
      <c r="K4" s="1">
        <v>7</v>
      </c>
      <c r="L4" s="1">
        <v>2</v>
      </c>
      <c r="M4" s="78">
        <v>0.91</v>
      </c>
      <c r="N4" s="8">
        <v>2</v>
      </c>
      <c r="O4" s="61">
        <v>3000</v>
      </c>
      <c r="P4" s="62">
        <f>Table2245236891011121314151617181920212224234567234568910111213141516171819202122[[#This Row],[PEMBULATAN]]*O4</f>
        <v>6000</v>
      </c>
    </row>
    <row r="5" spans="1:16" ht="36" customHeight="1" x14ac:dyDescent="0.2">
      <c r="A5" s="108"/>
      <c r="B5" s="72" t="s">
        <v>2232</v>
      </c>
      <c r="C5" s="84" t="s">
        <v>2233</v>
      </c>
      <c r="D5" s="75" t="s">
        <v>54</v>
      </c>
      <c r="E5" s="13">
        <v>44435</v>
      </c>
      <c r="F5" s="73" t="s">
        <v>58</v>
      </c>
      <c r="G5" s="13">
        <v>44409</v>
      </c>
      <c r="H5" s="74" t="s">
        <v>2228</v>
      </c>
      <c r="I5" s="15">
        <v>57</v>
      </c>
      <c r="J5" s="15">
        <v>44</v>
      </c>
      <c r="K5" s="15">
        <v>40</v>
      </c>
      <c r="L5" s="15">
        <v>22</v>
      </c>
      <c r="M5" s="79">
        <v>25.08</v>
      </c>
      <c r="N5" s="69">
        <v>25</v>
      </c>
      <c r="O5" s="61">
        <v>3000</v>
      </c>
      <c r="P5" s="62">
        <f>Table2245236891011121314151617181920212224234567234568910111213141516171819202122[[#This Row],[PEMBULATAN]]*O5</f>
        <v>75000</v>
      </c>
    </row>
    <row r="6" spans="1:16" ht="22.5" customHeight="1" x14ac:dyDescent="0.2">
      <c r="A6" s="143" t="s">
        <v>33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5"/>
      <c r="M6" s="76">
        <f>SUBTOTAL(109,Table2245236891011121314151617181920212224234567234568910111213141516171819202122[KG VOLUME])</f>
        <v>32.85</v>
      </c>
      <c r="N6" s="65">
        <f>SUM(N3:N5)</f>
        <v>37</v>
      </c>
      <c r="O6" s="146">
        <f>SUM(P3:P5)</f>
        <v>111000</v>
      </c>
      <c r="P6" s="147"/>
    </row>
    <row r="7" spans="1:16" ht="22.5" customHeight="1" x14ac:dyDescent="0.2">
      <c r="A7" s="80"/>
      <c r="B7" s="53" t="s">
        <v>45</v>
      </c>
      <c r="C7" s="52"/>
      <c r="D7" s="54" t="s">
        <v>46</v>
      </c>
      <c r="E7" s="80"/>
      <c r="F7" s="80"/>
      <c r="G7" s="80"/>
      <c r="H7" s="80"/>
      <c r="I7" s="80"/>
      <c r="J7" s="80"/>
      <c r="K7" s="80"/>
      <c r="L7" s="80"/>
      <c r="M7" s="81"/>
      <c r="N7" s="83" t="s">
        <v>52</v>
      </c>
      <c r="O7" s="82"/>
      <c r="P7" s="82">
        <f>O6*10%</f>
        <v>11100</v>
      </c>
    </row>
    <row r="8" spans="1:16" ht="22.5" customHeight="1" thickBot="1" x14ac:dyDescent="0.25">
      <c r="A8" s="80"/>
      <c r="B8" s="53"/>
      <c r="C8" s="52"/>
      <c r="D8" s="54"/>
      <c r="E8" s="80"/>
      <c r="F8" s="80"/>
      <c r="G8" s="80"/>
      <c r="H8" s="80"/>
      <c r="I8" s="80"/>
      <c r="J8" s="80"/>
      <c r="K8" s="80"/>
      <c r="L8" s="80"/>
      <c r="M8" s="81"/>
      <c r="N8" s="103" t="s">
        <v>56</v>
      </c>
      <c r="O8" s="102"/>
      <c r="P8" s="102">
        <f>O6-P7</f>
        <v>99900</v>
      </c>
    </row>
    <row r="9" spans="1:16" x14ac:dyDescent="0.2">
      <c r="A9" s="11"/>
      <c r="H9" s="60"/>
      <c r="N9" s="59" t="s">
        <v>34</v>
      </c>
      <c r="P9" s="66">
        <f>P8*1%</f>
        <v>999</v>
      </c>
    </row>
    <row r="10" spans="1:16" ht="15.75" thickBot="1" x14ac:dyDescent="0.25">
      <c r="A10" s="11"/>
      <c r="H10" s="60"/>
      <c r="N10" s="59" t="s">
        <v>55</v>
      </c>
      <c r="P10" s="68">
        <f>P8*2%</f>
        <v>1998</v>
      </c>
    </row>
    <row r="11" spans="1:16" x14ac:dyDescent="0.2">
      <c r="A11" s="11"/>
      <c r="H11" s="60"/>
      <c r="N11" s="63" t="s">
        <v>35</v>
      </c>
      <c r="O11" s="64"/>
      <c r="P11" s="67">
        <f>P8+P9-P10</f>
        <v>98901</v>
      </c>
    </row>
    <row r="12" spans="1:16" x14ac:dyDescent="0.2">
      <c r="B12" s="53"/>
      <c r="C12" s="52"/>
      <c r="D12" s="54"/>
    </row>
    <row r="14" spans="1:16" x14ac:dyDescent="0.2">
      <c r="A14" s="11"/>
      <c r="H14" s="60"/>
      <c r="P14" s="68"/>
    </row>
    <row r="15" spans="1:16" x14ac:dyDescent="0.2">
      <c r="A15" s="11"/>
      <c r="H15" s="60"/>
      <c r="O15" s="55"/>
      <c r="P15" s="68"/>
    </row>
    <row r="16" spans="1:16" s="3" customFormat="1" x14ac:dyDescent="0.25">
      <c r="A16" s="11"/>
      <c r="B16" s="2"/>
      <c r="C16" s="2"/>
      <c r="E16" s="12"/>
      <c r="H16" s="60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0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0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0"/>
      <c r="N27" s="14"/>
      <c r="O27" s="14"/>
      <c r="P27" s="14"/>
    </row>
  </sheetData>
  <mergeCells count="3">
    <mergeCell ref="A3:A4"/>
    <mergeCell ref="A6:L6"/>
    <mergeCell ref="O6:P6"/>
  </mergeCells>
  <conditionalFormatting sqref="B3">
    <cfRule type="duplicateValues" dxfId="32" priority="1"/>
  </conditionalFormatting>
  <conditionalFormatting sqref="B4:B5">
    <cfRule type="duplicateValues" dxfId="31" priority="7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9"/>
  <sheetViews>
    <sheetView zoomScale="110" zoomScaleNormal="110" workbookViewId="0">
      <pane xSplit="3" ySplit="2" topLeftCell="D243" activePane="bottomRight" state="frozen"/>
      <selection activeCell="F3" sqref="F3"/>
      <selection pane="topRight" activeCell="F3" sqref="F3"/>
      <selection pane="bottomLeft" activeCell="F3" sqref="F3"/>
      <selection pane="bottomRight" activeCell="M249" sqref="M24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9.25" customHeight="1" x14ac:dyDescent="0.2">
      <c r="A3" s="141" t="s">
        <v>4244</v>
      </c>
      <c r="B3" s="71" t="s">
        <v>2234</v>
      </c>
      <c r="C3" s="9" t="s">
        <v>2235</v>
      </c>
      <c r="D3" s="73" t="s">
        <v>53</v>
      </c>
      <c r="E3" s="13">
        <v>44435</v>
      </c>
      <c r="F3" s="73" t="s">
        <v>1313</v>
      </c>
      <c r="G3" s="13">
        <v>44440</v>
      </c>
      <c r="H3" s="10" t="s">
        <v>1314</v>
      </c>
      <c r="I3" s="1">
        <v>115</v>
      </c>
      <c r="J3" s="1">
        <v>23</v>
      </c>
      <c r="K3" s="1">
        <v>13</v>
      </c>
      <c r="L3" s="1">
        <v>7</v>
      </c>
      <c r="M3" s="78">
        <v>8.5962499999999995</v>
      </c>
      <c r="N3" s="8">
        <v>9</v>
      </c>
      <c r="O3" s="61">
        <v>3000</v>
      </c>
      <c r="P3" s="62">
        <f>Table224523689101112131415161718192021222423456723456891011121314151617181920212223[[#This Row],[PEMBULATAN]]*O3</f>
        <v>27000</v>
      </c>
    </row>
    <row r="4" spans="1:16" ht="29.25" customHeight="1" x14ac:dyDescent="0.2">
      <c r="A4" s="142"/>
      <c r="B4" s="72"/>
      <c r="C4" s="9" t="s">
        <v>2236</v>
      </c>
      <c r="D4" s="73" t="s">
        <v>53</v>
      </c>
      <c r="E4" s="13">
        <v>44435</v>
      </c>
      <c r="F4" s="73" t="s">
        <v>1313</v>
      </c>
      <c r="G4" s="13">
        <v>44440</v>
      </c>
      <c r="H4" s="10" t="s">
        <v>1314</v>
      </c>
      <c r="I4" s="1">
        <v>67</v>
      </c>
      <c r="J4" s="1">
        <v>42</v>
      </c>
      <c r="K4" s="1">
        <v>40</v>
      </c>
      <c r="L4" s="1">
        <v>9</v>
      </c>
      <c r="M4" s="78">
        <v>28.14</v>
      </c>
      <c r="N4" s="8">
        <v>28</v>
      </c>
      <c r="O4" s="61">
        <v>3000</v>
      </c>
      <c r="P4" s="62">
        <f>Table224523689101112131415161718192021222423456723456891011121314151617181920212223[[#This Row],[PEMBULATAN]]*O4</f>
        <v>84000</v>
      </c>
    </row>
    <row r="5" spans="1:16" ht="29.25" customHeight="1" x14ac:dyDescent="0.2">
      <c r="A5" s="108"/>
      <c r="B5" s="72"/>
      <c r="C5" s="84" t="s">
        <v>2237</v>
      </c>
      <c r="D5" s="75" t="s">
        <v>53</v>
      </c>
      <c r="E5" s="13">
        <v>44435</v>
      </c>
      <c r="F5" s="73" t="s">
        <v>1313</v>
      </c>
      <c r="G5" s="13">
        <v>44440</v>
      </c>
      <c r="H5" s="74" t="s">
        <v>1314</v>
      </c>
      <c r="I5" s="15">
        <v>71</v>
      </c>
      <c r="J5" s="15">
        <v>62</v>
      </c>
      <c r="K5" s="15">
        <v>35</v>
      </c>
      <c r="L5" s="15">
        <v>16</v>
      </c>
      <c r="M5" s="79">
        <v>38.517499999999998</v>
      </c>
      <c r="N5" s="69">
        <v>39</v>
      </c>
      <c r="O5" s="61">
        <v>3000</v>
      </c>
      <c r="P5" s="62">
        <f>Table224523689101112131415161718192021222423456723456891011121314151617181920212223[[#This Row],[PEMBULATAN]]*O5</f>
        <v>117000</v>
      </c>
    </row>
    <row r="6" spans="1:16" ht="29.25" customHeight="1" x14ac:dyDescent="0.2">
      <c r="A6" s="108"/>
      <c r="B6" s="72"/>
      <c r="C6" s="84" t="s">
        <v>2238</v>
      </c>
      <c r="D6" s="75" t="s">
        <v>53</v>
      </c>
      <c r="E6" s="13">
        <v>44435</v>
      </c>
      <c r="F6" s="73" t="s">
        <v>1313</v>
      </c>
      <c r="G6" s="13">
        <v>44440</v>
      </c>
      <c r="H6" s="74" t="s">
        <v>1314</v>
      </c>
      <c r="I6" s="15">
        <v>29</v>
      </c>
      <c r="J6" s="15">
        <v>22</v>
      </c>
      <c r="K6" s="15">
        <v>15</v>
      </c>
      <c r="L6" s="15">
        <v>3</v>
      </c>
      <c r="M6" s="79">
        <v>2.3925000000000001</v>
      </c>
      <c r="N6" s="69">
        <v>3</v>
      </c>
      <c r="O6" s="61">
        <v>3000</v>
      </c>
      <c r="P6" s="62">
        <f>Table224523689101112131415161718192021222423456723456891011121314151617181920212223[[#This Row],[PEMBULATAN]]*O6</f>
        <v>9000</v>
      </c>
    </row>
    <row r="7" spans="1:16" ht="29.25" customHeight="1" x14ac:dyDescent="0.2">
      <c r="A7" s="108"/>
      <c r="B7" s="72"/>
      <c r="C7" s="84" t="s">
        <v>2239</v>
      </c>
      <c r="D7" s="75" t="s">
        <v>53</v>
      </c>
      <c r="E7" s="13">
        <v>44435</v>
      </c>
      <c r="F7" s="73" t="s">
        <v>1313</v>
      </c>
      <c r="G7" s="13">
        <v>44440</v>
      </c>
      <c r="H7" s="74" t="s">
        <v>1314</v>
      </c>
      <c r="I7" s="15">
        <v>40</v>
      </c>
      <c r="J7" s="15">
        <v>40</v>
      </c>
      <c r="K7" s="15">
        <v>30</v>
      </c>
      <c r="L7" s="15">
        <v>9</v>
      </c>
      <c r="M7" s="79">
        <v>12</v>
      </c>
      <c r="N7" s="69">
        <v>12</v>
      </c>
      <c r="O7" s="61">
        <v>3000</v>
      </c>
      <c r="P7" s="62">
        <f>Table224523689101112131415161718192021222423456723456891011121314151617181920212223[[#This Row],[PEMBULATAN]]*O7</f>
        <v>36000</v>
      </c>
    </row>
    <row r="8" spans="1:16" ht="29.25" customHeight="1" x14ac:dyDescent="0.2">
      <c r="A8" s="108"/>
      <c r="B8" s="72"/>
      <c r="C8" s="84" t="s">
        <v>2240</v>
      </c>
      <c r="D8" s="75" t="s">
        <v>53</v>
      </c>
      <c r="E8" s="13">
        <v>44435</v>
      </c>
      <c r="F8" s="73" t="s">
        <v>1313</v>
      </c>
      <c r="G8" s="13">
        <v>44440</v>
      </c>
      <c r="H8" s="74" t="s">
        <v>1314</v>
      </c>
      <c r="I8" s="15">
        <v>58</v>
      </c>
      <c r="J8" s="15">
        <v>61</v>
      </c>
      <c r="K8" s="15">
        <v>14</v>
      </c>
      <c r="L8" s="15">
        <v>7</v>
      </c>
      <c r="M8" s="79">
        <v>12.382999999999999</v>
      </c>
      <c r="N8" s="69">
        <v>12</v>
      </c>
      <c r="O8" s="61">
        <v>3000</v>
      </c>
      <c r="P8" s="62">
        <f>Table224523689101112131415161718192021222423456723456891011121314151617181920212223[[#This Row],[PEMBULATAN]]*O8</f>
        <v>36000</v>
      </c>
    </row>
    <row r="9" spans="1:16" ht="29.25" customHeight="1" x14ac:dyDescent="0.2">
      <c r="A9" s="108"/>
      <c r="B9" s="72"/>
      <c r="C9" s="84" t="s">
        <v>2241</v>
      </c>
      <c r="D9" s="75" t="s">
        <v>53</v>
      </c>
      <c r="E9" s="13">
        <v>44435</v>
      </c>
      <c r="F9" s="73" t="s">
        <v>1313</v>
      </c>
      <c r="G9" s="13">
        <v>44440</v>
      </c>
      <c r="H9" s="74" t="s">
        <v>1314</v>
      </c>
      <c r="I9" s="15">
        <v>68</v>
      </c>
      <c r="J9" s="15">
        <v>70</v>
      </c>
      <c r="K9" s="15">
        <v>48</v>
      </c>
      <c r="L9" s="15">
        <v>12</v>
      </c>
      <c r="M9" s="79">
        <v>57.12</v>
      </c>
      <c r="N9" s="69">
        <v>57</v>
      </c>
      <c r="O9" s="61">
        <v>3000</v>
      </c>
      <c r="P9" s="62">
        <f>Table224523689101112131415161718192021222423456723456891011121314151617181920212223[[#This Row],[PEMBULATAN]]*O9</f>
        <v>171000</v>
      </c>
    </row>
    <row r="10" spans="1:16" ht="29.25" customHeight="1" x14ac:dyDescent="0.2">
      <c r="A10" s="108"/>
      <c r="B10" s="100"/>
      <c r="C10" s="84" t="s">
        <v>2242</v>
      </c>
      <c r="D10" s="75" t="s">
        <v>53</v>
      </c>
      <c r="E10" s="13">
        <v>44435</v>
      </c>
      <c r="F10" s="73" t="s">
        <v>1313</v>
      </c>
      <c r="G10" s="13">
        <v>44440</v>
      </c>
      <c r="H10" s="74" t="s">
        <v>1314</v>
      </c>
      <c r="I10" s="15">
        <v>30</v>
      </c>
      <c r="J10" s="15">
        <v>22</v>
      </c>
      <c r="K10" s="15">
        <v>7</v>
      </c>
      <c r="L10" s="15">
        <v>1</v>
      </c>
      <c r="M10" s="79">
        <v>1.155</v>
      </c>
      <c r="N10" s="69">
        <v>1</v>
      </c>
      <c r="O10" s="61">
        <v>3000</v>
      </c>
      <c r="P10" s="62">
        <f>Table224523689101112131415161718192021222423456723456891011121314151617181920212223[[#This Row],[PEMBULATAN]]*O10</f>
        <v>3000</v>
      </c>
    </row>
    <row r="11" spans="1:16" ht="29.25" customHeight="1" x14ac:dyDescent="0.2">
      <c r="A11" s="108"/>
      <c r="B11" s="72" t="s">
        <v>2243</v>
      </c>
      <c r="C11" s="84" t="s">
        <v>2244</v>
      </c>
      <c r="D11" s="75" t="s">
        <v>53</v>
      </c>
      <c r="E11" s="13">
        <v>44435</v>
      </c>
      <c r="F11" s="73" t="s">
        <v>1313</v>
      </c>
      <c r="G11" s="13">
        <v>44440</v>
      </c>
      <c r="H11" s="74" t="s">
        <v>1314</v>
      </c>
      <c r="I11" s="15">
        <v>6</v>
      </c>
      <c r="J11" s="15">
        <v>46</v>
      </c>
      <c r="K11" s="15">
        <v>46</v>
      </c>
      <c r="L11" s="15">
        <v>12</v>
      </c>
      <c r="M11" s="79">
        <v>3.1739999999999999</v>
      </c>
      <c r="N11" s="69">
        <v>12</v>
      </c>
      <c r="O11" s="61">
        <v>3000</v>
      </c>
      <c r="P11" s="62">
        <f>Table224523689101112131415161718192021222423456723456891011121314151617181920212223[[#This Row],[PEMBULATAN]]*O11</f>
        <v>36000</v>
      </c>
    </row>
    <row r="12" spans="1:16" ht="29.25" customHeight="1" x14ac:dyDescent="0.2">
      <c r="A12" s="108"/>
      <c r="B12" s="72"/>
      <c r="C12" s="84" t="s">
        <v>2245</v>
      </c>
      <c r="D12" s="75" t="s">
        <v>53</v>
      </c>
      <c r="E12" s="13">
        <v>44435</v>
      </c>
      <c r="F12" s="73" t="s">
        <v>1313</v>
      </c>
      <c r="G12" s="13">
        <v>44440</v>
      </c>
      <c r="H12" s="74" t="s">
        <v>1314</v>
      </c>
      <c r="I12" s="15">
        <v>56</v>
      </c>
      <c r="J12" s="15">
        <v>45</v>
      </c>
      <c r="K12" s="15">
        <v>44</v>
      </c>
      <c r="L12" s="15">
        <v>14</v>
      </c>
      <c r="M12" s="79">
        <v>27.72</v>
      </c>
      <c r="N12" s="69">
        <v>28</v>
      </c>
      <c r="O12" s="61">
        <v>3000</v>
      </c>
      <c r="P12" s="62">
        <f>Table224523689101112131415161718192021222423456723456891011121314151617181920212223[[#This Row],[PEMBULATAN]]*O12</f>
        <v>84000</v>
      </c>
    </row>
    <row r="13" spans="1:16" ht="29.25" customHeight="1" x14ac:dyDescent="0.2">
      <c r="A13" s="108"/>
      <c r="B13" s="100"/>
      <c r="C13" s="84" t="s">
        <v>2246</v>
      </c>
      <c r="D13" s="75" t="s">
        <v>53</v>
      </c>
      <c r="E13" s="13">
        <v>44435</v>
      </c>
      <c r="F13" s="73" t="s">
        <v>1313</v>
      </c>
      <c r="G13" s="13">
        <v>44440</v>
      </c>
      <c r="H13" s="74" t="s">
        <v>1314</v>
      </c>
      <c r="I13" s="15">
        <v>46</v>
      </c>
      <c r="J13" s="15">
        <v>46</v>
      </c>
      <c r="K13" s="15">
        <v>46</v>
      </c>
      <c r="L13" s="15">
        <v>12</v>
      </c>
      <c r="M13" s="79">
        <v>24.334</v>
      </c>
      <c r="N13" s="69">
        <v>24</v>
      </c>
      <c r="O13" s="61">
        <v>3000</v>
      </c>
      <c r="P13" s="62">
        <f>Table224523689101112131415161718192021222423456723456891011121314151617181920212223[[#This Row],[PEMBULATAN]]*O13</f>
        <v>72000</v>
      </c>
    </row>
    <row r="14" spans="1:16" ht="29.25" customHeight="1" x14ac:dyDescent="0.2">
      <c r="A14" s="108"/>
      <c r="B14" s="72" t="s">
        <v>2247</v>
      </c>
      <c r="C14" s="84" t="s">
        <v>2248</v>
      </c>
      <c r="D14" s="75" t="s">
        <v>53</v>
      </c>
      <c r="E14" s="13">
        <v>44435</v>
      </c>
      <c r="F14" s="73" t="s">
        <v>1313</v>
      </c>
      <c r="G14" s="13">
        <v>44440</v>
      </c>
      <c r="H14" s="74" t="s">
        <v>1314</v>
      </c>
      <c r="I14" s="15">
        <v>118</v>
      </c>
      <c r="J14" s="15">
        <v>37</v>
      </c>
      <c r="K14" s="15">
        <v>25</v>
      </c>
      <c r="L14" s="15">
        <v>16</v>
      </c>
      <c r="M14" s="79">
        <v>27.287500000000001</v>
      </c>
      <c r="N14" s="69">
        <v>27</v>
      </c>
      <c r="O14" s="61">
        <v>3000</v>
      </c>
      <c r="P14" s="62">
        <f>Table224523689101112131415161718192021222423456723456891011121314151617181920212223[[#This Row],[PEMBULATAN]]*O14</f>
        <v>81000</v>
      </c>
    </row>
    <row r="15" spans="1:16" ht="29.25" customHeight="1" x14ac:dyDescent="0.2">
      <c r="A15" s="108"/>
      <c r="B15" s="72"/>
      <c r="C15" s="84" t="s">
        <v>2249</v>
      </c>
      <c r="D15" s="75" t="s">
        <v>53</v>
      </c>
      <c r="E15" s="13">
        <v>44435</v>
      </c>
      <c r="F15" s="73" t="s">
        <v>1313</v>
      </c>
      <c r="G15" s="13">
        <v>44440</v>
      </c>
      <c r="H15" s="74" t="s">
        <v>1314</v>
      </c>
      <c r="I15" s="15">
        <v>115</v>
      </c>
      <c r="J15" s="15">
        <v>42</v>
      </c>
      <c r="K15" s="15">
        <v>5</v>
      </c>
      <c r="L15" s="15">
        <v>3</v>
      </c>
      <c r="M15" s="79">
        <v>6.0374999999999996</v>
      </c>
      <c r="N15" s="69">
        <v>6</v>
      </c>
      <c r="O15" s="61">
        <v>3000</v>
      </c>
      <c r="P15" s="62">
        <f>Table224523689101112131415161718192021222423456723456891011121314151617181920212223[[#This Row],[PEMBULATAN]]*O15</f>
        <v>18000</v>
      </c>
    </row>
    <row r="16" spans="1:16" ht="29.25" customHeight="1" x14ac:dyDescent="0.2">
      <c r="A16" s="108"/>
      <c r="B16" s="72"/>
      <c r="C16" s="84" t="s">
        <v>2250</v>
      </c>
      <c r="D16" s="75" t="s">
        <v>53</v>
      </c>
      <c r="E16" s="13">
        <v>44435</v>
      </c>
      <c r="F16" s="73" t="s">
        <v>1313</v>
      </c>
      <c r="G16" s="13">
        <v>44440</v>
      </c>
      <c r="H16" s="74" t="s">
        <v>1314</v>
      </c>
      <c r="I16" s="15">
        <v>55</v>
      </c>
      <c r="J16" s="15">
        <v>53</v>
      </c>
      <c r="K16" s="15">
        <v>41</v>
      </c>
      <c r="L16" s="15">
        <v>6</v>
      </c>
      <c r="M16" s="79">
        <v>29.87875</v>
      </c>
      <c r="N16" s="69">
        <v>30</v>
      </c>
      <c r="O16" s="61">
        <v>3000</v>
      </c>
      <c r="P16" s="62">
        <f>Table224523689101112131415161718192021222423456723456891011121314151617181920212223[[#This Row],[PEMBULATAN]]*O16</f>
        <v>90000</v>
      </c>
    </row>
    <row r="17" spans="1:16" ht="29.25" customHeight="1" x14ac:dyDescent="0.2">
      <c r="A17" s="108"/>
      <c r="B17" s="72"/>
      <c r="C17" s="84" t="s">
        <v>2251</v>
      </c>
      <c r="D17" s="75" t="s">
        <v>53</v>
      </c>
      <c r="E17" s="13">
        <v>44435</v>
      </c>
      <c r="F17" s="73" t="s">
        <v>1313</v>
      </c>
      <c r="G17" s="13">
        <v>44440</v>
      </c>
      <c r="H17" s="74" t="s">
        <v>1314</v>
      </c>
      <c r="I17" s="15">
        <v>43</v>
      </c>
      <c r="J17" s="15">
        <v>45</v>
      </c>
      <c r="K17" s="15">
        <v>45</v>
      </c>
      <c r="L17" s="15">
        <v>1</v>
      </c>
      <c r="M17" s="79">
        <v>21.768750000000001</v>
      </c>
      <c r="N17" s="69">
        <v>22</v>
      </c>
      <c r="O17" s="61">
        <v>3000</v>
      </c>
      <c r="P17" s="62">
        <f>Table224523689101112131415161718192021222423456723456891011121314151617181920212223[[#This Row],[PEMBULATAN]]*O17</f>
        <v>66000</v>
      </c>
    </row>
    <row r="18" spans="1:16" ht="29.25" customHeight="1" x14ac:dyDescent="0.2">
      <c r="A18" s="108"/>
      <c r="B18" s="72"/>
      <c r="C18" s="84" t="s">
        <v>2252</v>
      </c>
      <c r="D18" s="75" t="s">
        <v>53</v>
      </c>
      <c r="E18" s="13">
        <v>44435</v>
      </c>
      <c r="F18" s="73" t="s">
        <v>1313</v>
      </c>
      <c r="G18" s="13">
        <v>44440</v>
      </c>
      <c r="H18" s="74" t="s">
        <v>1314</v>
      </c>
      <c r="I18" s="15">
        <v>83</v>
      </c>
      <c r="J18" s="15">
        <v>68</v>
      </c>
      <c r="K18" s="15">
        <v>58</v>
      </c>
      <c r="L18" s="15">
        <v>48</v>
      </c>
      <c r="M18" s="79">
        <v>81.837999999999994</v>
      </c>
      <c r="N18" s="69">
        <v>82</v>
      </c>
      <c r="O18" s="61">
        <v>3000</v>
      </c>
      <c r="P18" s="62">
        <f>Table224523689101112131415161718192021222423456723456891011121314151617181920212223[[#This Row],[PEMBULATAN]]*O18</f>
        <v>246000</v>
      </c>
    </row>
    <row r="19" spans="1:16" ht="29.25" customHeight="1" x14ac:dyDescent="0.2">
      <c r="A19" s="108"/>
      <c r="B19" s="72"/>
      <c r="C19" s="84" t="s">
        <v>2253</v>
      </c>
      <c r="D19" s="75" t="s">
        <v>53</v>
      </c>
      <c r="E19" s="13">
        <v>44435</v>
      </c>
      <c r="F19" s="73" t="s">
        <v>1313</v>
      </c>
      <c r="G19" s="13">
        <v>44440</v>
      </c>
      <c r="H19" s="74" t="s">
        <v>1314</v>
      </c>
      <c r="I19" s="15">
        <v>46</v>
      </c>
      <c r="J19" s="15">
        <v>37</v>
      </c>
      <c r="K19" s="15">
        <v>14</v>
      </c>
      <c r="L19" s="15">
        <v>5</v>
      </c>
      <c r="M19" s="79">
        <v>5.9569999999999999</v>
      </c>
      <c r="N19" s="69">
        <v>6</v>
      </c>
      <c r="O19" s="61">
        <v>3000</v>
      </c>
      <c r="P19" s="62">
        <f>Table224523689101112131415161718192021222423456723456891011121314151617181920212223[[#This Row],[PEMBULATAN]]*O19</f>
        <v>18000</v>
      </c>
    </row>
    <row r="20" spans="1:16" ht="29.25" customHeight="1" x14ac:dyDescent="0.2">
      <c r="A20" s="108"/>
      <c r="B20" s="72"/>
      <c r="C20" s="84" t="s">
        <v>2254</v>
      </c>
      <c r="D20" s="75" t="s">
        <v>53</v>
      </c>
      <c r="E20" s="13">
        <v>44435</v>
      </c>
      <c r="F20" s="73" t="s">
        <v>1313</v>
      </c>
      <c r="G20" s="13">
        <v>44440</v>
      </c>
      <c r="H20" s="74" t="s">
        <v>1314</v>
      </c>
      <c r="I20" s="15">
        <v>44</v>
      </c>
      <c r="J20" s="15">
        <v>39</v>
      </c>
      <c r="K20" s="15">
        <v>34</v>
      </c>
      <c r="L20" s="15">
        <v>4</v>
      </c>
      <c r="M20" s="79">
        <v>14.586</v>
      </c>
      <c r="N20" s="69">
        <v>15</v>
      </c>
      <c r="O20" s="61">
        <v>3000</v>
      </c>
      <c r="P20" s="62">
        <f>Table224523689101112131415161718192021222423456723456891011121314151617181920212223[[#This Row],[PEMBULATAN]]*O20</f>
        <v>45000</v>
      </c>
    </row>
    <row r="21" spans="1:16" ht="29.25" customHeight="1" x14ac:dyDescent="0.2">
      <c r="A21" s="108"/>
      <c r="B21" s="72"/>
      <c r="C21" s="84" t="s">
        <v>2255</v>
      </c>
      <c r="D21" s="75" t="s">
        <v>53</v>
      </c>
      <c r="E21" s="13">
        <v>44435</v>
      </c>
      <c r="F21" s="73" t="s">
        <v>1313</v>
      </c>
      <c r="G21" s="13">
        <v>44440</v>
      </c>
      <c r="H21" s="74" t="s">
        <v>1314</v>
      </c>
      <c r="I21" s="15">
        <v>41</v>
      </c>
      <c r="J21" s="15">
        <v>32</v>
      </c>
      <c r="K21" s="15">
        <v>28</v>
      </c>
      <c r="L21" s="15">
        <v>6</v>
      </c>
      <c r="M21" s="79">
        <v>9.1839999999999993</v>
      </c>
      <c r="N21" s="69">
        <v>9</v>
      </c>
      <c r="O21" s="61">
        <v>3000</v>
      </c>
      <c r="P21" s="62">
        <f>Table224523689101112131415161718192021222423456723456891011121314151617181920212223[[#This Row],[PEMBULATAN]]*O21</f>
        <v>27000</v>
      </c>
    </row>
    <row r="22" spans="1:16" ht="29.25" customHeight="1" x14ac:dyDescent="0.2">
      <c r="A22" s="108"/>
      <c r="B22" s="72"/>
      <c r="C22" s="84" t="s">
        <v>2256</v>
      </c>
      <c r="D22" s="75" t="s">
        <v>53</v>
      </c>
      <c r="E22" s="13">
        <v>44435</v>
      </c>
      <c r="F22" s="73" t="s">
        <v>1313</v>
      </c>
      <c r="G22" s="13">
        <v>44440</v>
      </c>
      <c r="H22" s="74" t="s">
        <v>1314</v>
      </c>
      <c r="I22" s="15">
        <v>57</v>
      </c>
      <c r="J22" s="15">
        <v>44</v>
      </c>
      <c r="K22" s="15">
        <v>41</v>
      </c>
      <c r="L22" s="15">
        <v>18</v>
      </c>
      <c r="M22" s="79">
        <v>25.707000000000001</v>
      </c>
      <c r="N22" s="69">
        <v>26</v>
      </c>
      <c r="O22" s="61">
        <v>3000</v>
      </c>
      <c r="P22" s="62">
        <f>Table224523689101112131415161718192021222423456723456891011121314151617181920212223[[#This Row],[PEMBULATAN]]*O22</f>
        <v>78000</v>
      </c>
    </row>
    <row r="23" spans="1:16" ht="29.25" customHeight="1" x14ac:dyDescent="0.2">
      <c r="A23" s="108"/>
      <c r="B23" s="72"/>
      <c r="C23" s="84" t="s">
        <v>2257</v>
      </c>
      <c r="D23" s="75" t="s">
        <v>53</v>
      </c>
      <c r="E23" s="13">
        <v>44435</v>
      </c>
      <c r="F23" s="73" t="s">
        <v>1313</v>
      </c>
      <c r="G23" s="13">
        <v>44440</v>
      </c>
      <c r="H23" s="74" t="s">
        <v>1314</v>
      </c>
      <c r="I23" s="15">
        <v>35</v>
      </c>
      <c r="J23" s="15">
        <v>28</v>
      </c>
      <c r="K23" s="15">
        <v>29</v>
      </c>
      <c r="L23" s="15">
        <v>4</v>
      </c>
      <c r="M23" s="79">
        <v>7.1050000000000004</v>
      </c>
      <c r="N23" s="69">
        <v>7</v>
      </c>
      <c r="O23" s="61">
        <v>3000</v>
      </c>
      <c r="P23" s="62">
        <f>Table224523689101112131415161718192021222423456723456891011121314151617181920212223[[#This Row],[PEMBULATAN]]*O23</f>
        <v>21000</v>
      </c>
    </row>
    <row r="24" spans="1:16" ht="29.25" customHeight="1" x14ac:dyDescent="0.2">
      <c r="A24" s="108"/>
      <c r="B24" s="72"/>
      <c r="C24" s="84" t="s">
        <v>2258</v>
      </c>
      <c r="D24" s="75" t="s">
        <v>53</v>
      </c>
      <c r="E24" s="13">
        <v>44435</v>
      </c>
      <c r="F24" s="73" t="s">
        <v>1313</v>
      </c>
      <c r="G24" s="13">
        <v>44440</v>
      </c>
      <c r="H24" s="74" t="s">
        <v>1314</v>
      </c>
      <c r="I24" s="15">
        <v>33</v>
      </c>
      <c r="J24" s="15">
        <v>30</v>
      </c>
      <c r="K24" s="15">
        <v>30</v>
      </c>
      <c r="L24" s="15">
        <v>13</v>
      </c>
      <c r="M24" s="79">
        <v>7.4249999999999998</v>
      </c>
      <c r="N24" s="69">
        <v>13</v>
      </c>
      <c r="O24" s="61">
        <v>3000</v>
      </c>
      <c r="P24" s="62">
        <f>Table224523689101112131415161718192021222423456723456891011121314151617181920212223[[#This Row],[PEMBULATAN]]*O24</f>
        <v>39000</v>
      </c>
    </row>
    <row r="25" spans="1:16" ht="29.25" customHeight="1" x14ac:dyDescent="0.2">
      <c r="A25" s="108"/>
      <c r="B25" s="72"/>
      <c r="C25" s="84" t="s">
        <v>2259</v>
      </c>
      <c r="D25" s="75" t="s">
        <v>53</v>
      </c>
      <c r="E25" s="13">
        <v>44435</v>
      </c>
      <c r="F25" s="73" t="s">
        <v>1313</v>
      </c>
      <c r="G25" s="13">
        <v>44440</v>
      </c>
      <c r="H25" s="74" t="s">
        <v>1314</v>
      </c>
      <c r="I25" s="15">
        <v>43</v>
      </c>
      <c r="J25" s="15">
        <v>31</v>
      </c>
      <c r="K25" s="15">
        <v>30</v>
      </c>
      <c r="L25" s="15">
        <v>4</v>
      </c>
      <c r="M25" s="79">
        <v>9.9975000000000005</v>
      </c>
      <c r="N25" s="69">
        <v>10</v>
      </c>
      <c r="O25" s="61">
        <v>3000</v>
      </c>
      <c r="P25" s="62">
        <f>Table224523689101112131415161718192021222423456723456891011121314151617181920212223[[#This Row],[PEMBULATAN]]*O25</f>
        <v>30000</v>
      </c>
    </row>
    <row r="26" spans="1:16" ht="29.25" customHeight="1" x14ac:dyDescent="0.2">
      <c r="A26" s="108"/>
      <c r="B26" s="72"/>
      <c r="C26" s="84" t="s">
        <v>2260</v>
      </c>
      <c r="D26" s="75" t="s">
        <v>53</v>
      </c>
      <c r="E26" s="13">
        <v>44435</v>
      </c>
      <c r="F26" s="73" t="s">
        <v>1313</v>
      </c>
      <c r="G26" s="13">
        <v>44440</v>
      </c>
      <c r="H26" s="74" t="s">
        <v>1314</v>
      </c>
      <c r="I26" s="15">
        <v>183</v>
      </c>
      <c r="J26" s="15">
        <v>9</v>
      </c>
      <c r="K26" s="15">
        <v>5</v>
      </c>
      <c r="L26" s="15">
        <v>5</v>
      </c>
      <c r="M26" s="79">
        <v>2.0587499999999999</v>
      </c>
      <c r="N26" s="69">
        <v>5</v>
      </c>
      <c r="O26" s="61">
        <v>3000</v>
      </c>
      <c r="P26" s="62">
        <f>Table224523689101112131415161718192021222423456723456891011121314151617181920212223[[#This Row],[PEMBULATAN]]*O26</f>
        <v>15000</v>
      </c>
    </row>
    <row r="27" spans="1:16" ht="29.25" customHeight="1" x14ac:dyDescent="0.2">
      <c r="A27" s="108"/>
      <c r="B27" s="72"/>
      <c r="C27" s="84" t="s">
        <v>2261</v>
      </c>
      <c r="D27" s="75" t="s">
        <v>53</v>
      </c>
      <c r="E27" s="13">
        <v>44435</v>
      </c>
      <c r="F27" s="73" t="s">
        <v>1313</v>
      </c>
      <c r="G27" s="13">
        <v>44440</v>
      </c>
      <c r="H27" s="74" t="s">
        <v>1314</v>
      </c>
      <c r="I27" s="15">
        <v>122</v>
      </c>
      <c r="J27" s="15">
        <v>6</v>
      </c>
      <c r="K27" s="15">
        <v>4</v>
      </c>
      <c r="L27" s="15">
        <v>1</v>
      </c>
      <c r="M27" s="79">
        <v>0.73199999999999998</v>
      </c>
      <c r="N27" s="69">
        <v>1</v>
      </c>
      <c r="O27" s="61">
        <v>3000</v>
      </c>
      <c r="P27" s="62">
        <f>Table224523689101112131415161718192021222423456723456891011121314151617181920212223[[#This Row],[PEMBULATAN]]*O27</f>
        <v>3000</v>
      </c>
    </row>
    <row r="28" spans="1:16" ht="29.25" customHeight="1" x14ac:dyDescent="0.2">
      <c r="A28" s="108"/>
      <c r="B28" s="72"/>
      <c r="C28" s="84" t="s">
        <v>2262</v>
      </c>
      <c r="D28" s="75" t="s">
        <v>53</v>
      </c>
      <c r="E28" s="13">
        <v>44435</v>
      </c>
      <c r="F28" s="73" t="s">
        <v>1313</v>
      </c>
      <c r="G28" s="13">
        <v>44440</v>
      </c>
      <c r="H28" s="74" t="s">
        <v>1314</v>
      </c>
      <c r="I28" s="15">
        <v>36</v>
      </c>
      <c r="J28" s="15">
        <v>36</v>
      </c>
      <c r="K28" s="15">
        <v>39</v>
      </c>
      <c r="L28" s="15">
        <v>5</v>
      </c>
      <c r="M28" s="79">
        <v>12.635999999999999</v>
      </c>
      <c r="N28" s="69">
        <v>13</v>
      </c>
      <c r="O28" s="61">
        <v>3000</v>
      </c>
      <c r="P28" s="62">
        <f>Table224523689101112131415161718192021222423456723456891011121314151617181920212223[[#This Row],[PEMBULATAN]]*O28</f>
        <v>39000</v>
      </c>
    </row>
    <row r="29" spans="1:16" ht="29.25" customHeight="1" x14ac:dyDescent="0.2">
      <c r="A29" s="108"/>
      <c r="B29" s="72"/>
      <c r="C29" s="84" t="s">
        <v>2263</v>
      </c>
      <c r="D29" s="75" t="s">
        <v>53</v>
      </c>
      <c r="E29" s="13">
        <v>44435</v>
      </c>
      <c r="F29" s="73" t="s">
        <v>1313</v>
      </c>
      <c r="G29" s="13">
        <v>44440</v>
      </c>
      <c r="H29" s="74" t="s">
        <v>1314</v>
      </c>
      <c r="I29" s="15">
        <v>49</v>
      </c>
      <c r="J29" s="15">
        <v>24</v>
      </c>
      <c r="K29" s="15">
        <v>47</v>
      </c>
      <c r="L29" s="15">
        <v>10</v>
      </c>
      <c r="M29" s="79">
        <v>13.818</v>
      </c>
      <c r="N29" s="69">
        <v>14</v>
      </c>
      <c r="O29" s="61">
        <v>3000</v>
      </c>
      <c r="P29" s="62">
        <f>Table224523689101112131415161718192021222423456723456891011121314151617181920212223[[#This Row],[PEMBULATAN]]*O29</f>
        <v>42000</v>
      </c>
    </row>
    <row r="30" spans="1:16" ht="29.25" customHeight="1" x14ac:dyDescent="0.2">
      <c r="A30" s="108"/>
      <c r="B30" s="72"/>
      <c r="C30" s="84" t="s">
        <v>2264</v>
      </c>
      <c r="D30" s="75" t="s">
        <v>53</v>
      </c>
      <c r="E30" s="13">
        <v>44435</v>
      </c>
      <c r="F30" s="73" t="s">
        <v>1313</v>
      </c>
      <c r="G30" s="13">
        <v>44440</v>
      </c>
      <c r="H30" s="74" t="s">
        <v>1314</v>
      </c>
      <c r="I30" s="15">
        <v>45</v>
      </c>
      <c r="J30" s="15">
        <v>45</v>
      </c>
      <c r="K30" s="15">
        <v>25</v>
      </c>
      <c r="L30" s="15">
        <v>10</v>
      </c>
      <c r="M30" s="79">
        <v>12.65625</v>
      </c>
      <c r="N30" s="69">
        <v>13</v>
      </c>
      <c r="O30" s="61">
        <v>3000</v>
      </c>
      <c r="P30" s="62">
        <f>Table224523689101112131415161718192021222423456723456891011121314151617181920212223[[#This Row],[PEMBULATAN]]*O30</f>
        <v>39000</v>
      </c>
    </row>
    <row r="31" spans="1:16" ht="29.25" customHeight="1" x14ac:dyDescent="0.2">
      <c r="A31" s="108"/>
      <c r="B31" s="72"/>
      <c r="C31" s="84" t="s">
        <v>2265</v>
      </c>
      <c r="D31" s="75" t="s">
        <v>53</v>
      </c>
      <c r="E31" s="13">
        <v>44435</v>
      </c>
      <c r="F31" s="73" t="s">
        <v>1313</v>
      </c>
      <c r="G31" s="13">
        <v>44440</v>
      </c>
      <c r="H31" s="74" t="s">
        <v>1314</v>
      </c>
      <c r="I31" s="15">
        <v>87</v>
      </c>
      <c r="J31" s="15">
        <v>14</v>
      </c>
      <c r="K31" s="15">
        <v>14</v>
      </c>
      <c r="L31" s="15">
        <v>2</v>
      </c>
      <c r="M31" s="79">
        <v>4.2629999999999999</v>
      </c>
      <c r="N31" s="69">
        <v>4</v>
      </c>
      <c r="O31" s="61">
        <v>3000</v>
      </c>
      <c r="P31" s="62">
        <f>Table224523689101112131415161718192021222423456723456891011121314151617181920212223[[#This Row],[PEMBULATAN]]*O31</f>
        <v>12000</v>
      </c>
    </row>
    <row r="32" spans="1:16" ht="29.25" customHeight="1" x14ac:dyDescent="0.2">
      <c r="A32" s="108"/>
      <c r="B32" s="72"/>
      <c r="C32" s="84" t="s">
        <v>2266</v>
      </c>
      <c r="D32" s="75" t="s">
        <v>53</v>
      </c>
      <c r="E32" s="13">
        <v>44435</v>
      </c>
      <c r="F32" s="73" t="s">
        <v>1313</v>
      </c>
      <c r="G32" s="13">
        <v>44440</v>
      </c>
      <c r="H32" s="74" t="s">
        <v>1314</v>
      </c>
      <c r="I32" s="15">
        <v>140</v>
      </c>
      <c r="J32" s="15">
        <v>11</v>
      </c>
      <c r="K32" s="15">
        <v>7</v>
      </c>
      <c r="L32" s="15">
        <v>1</v>
      </c>
      <c r="M32" s="79">
        <v>2.6949999999999998</v>
      </c>
      <c r="N32" s="69">
        <v>3</v>
      </c>
      <c r="O32" s="61">
        <v>3000</v>
      </c>
      <c r="P32" s="62">
        <f>Table224523689101112131415161718192021222423456723456891011121314151617181920212223[[#This Row],[PEMBULATAN]]*O32</f>
        <v>9000</v>
      </c>
    </row>
    <row r="33" spans="1:16" ht="29.25" customHeight="1" x14ac:dyDescent="0.2">
      <c r="A33" s="108"/>
      <c r="B33" s="72"/>
      <c r="C33" s="84" t="s">
        <v>2267</v>
      </c>
      <c r="D33" s="75" t="s">
        <v>53</v>
      </c>
      <c r="E33" s="13">
        <v>44435</v>
      </c>
      <c r="F33" s="73" t="s">
        <v>1313</v>
      </c>
      <c r="G33" s="13">
        <v>44440</v>
      </c>
      <c r="H33" s="74" t="s">
        <v>1314</v>
      </c>
      <c r="I33" s="15">
        <v>120</v>
      </c>
      <c r="J33" s="15">
        <v>29</v>
      </c>
      <c r="K33" s="15">
        <v>15</v>
      </c>
      <c r="L33" s="15">
        <v>9</v>
      </c>
      <c r="M33" s="79">
        <v>13.05</v>
      </c>
      <c r="N33" s="69">
        <v>13</v>
      </c>
      <c r="O33" s="61">
        <v>3000</v>
      </c>
      <c r="P33" s="62">
        <f>Table224523689101112131415161718192021222423456723456891011121314151617181920212223[[#This Row],[PEMBULATAN]]*O33</f>
        <v>39000</v>
      </c>
    </row>
    <row r="34" spans="1:16" ht="29.25" customHeight="1" x14ac:dyDescent="0.2">
      <c r="A34" s="108"/>
      <c r="B34" s="72"/>
      <c r="C34" s="84" t="s">
        <v>2268</v>
      </c>
      <c r="D34" s="75" t="s">
        <v>53</v>
      </c>
      <c r="E34" s="13">
        <v>44435</v>
      </c>
      <c r="F34" s="73" t="s">
        <v>1313</v>
      </c>
      <c r="G34" s="13">
        <v>44440</v>
      </c>
      <c r="H34" s="74" t="s">
        <v>1314</v>
      </c>
      <c r="I34" s="15">
        <v>90</v>
      </c>
      <c r="J34" s="15">
        <v>67</v>
      </c>
      <c r="K34" s="15">
        <v>42</v>
      </c>
      <c r="L34" s="15">
        <v>14</v>
      </c>
      <c r="M34" s="79">
        <v>63.314999999999998</v>
      </c>
      <c r="N34" s="69">
        <v>63</v>
      </c>
      <c r="O34" s="61">
        <v>3000</v>
      </c>
      <c r="P34" s="62">
        <f>Table224523689101112131415161718192021222423456723456891011121314151617181920212223[[#This Row],[PEMBULATAN]]*O34</f>
        <v>189000</v>
      </c>
    </row>
    <row r="35" spans="1:16" ht="29.25" customHeight="1" x14ac:dyDescent="0.2">
      <c r="A35" s="108"/>
      <c r="B35" s="72"/>
      <c r="C35" s="84" t="s">
        <v>2269</v>
      </c>
      <c r="D35" s="75" t="s">
        <v>53</v>
      </c>
      <c r="E35" s="13">
        <v>44435</v>
      </c>
      <c r="F35" s="73" t="s">
        <v>1313</v>
      </c>
      <c r="G35" s="13">
        <v>44440</v>
      </c>
      <c r="H35" s="74" t="s">
        <v>1314</v>
      </c>
      <c r="I35" s="15">
        <v>117</v>
      </c>
      <c r="J35" s="15">
        <v>22</v>
      </c>
      <c r="K35" s="15">
        <v>22</v>
      </c>
      <c r="L35" s="15">
        <v>6</v>
      </c>
      <c r="M35" s="79">
        <v>14.157</v>
      </c>
      <c r="N35" s="69">
        <v>14</v>
      </c>
      <c r="O35" s="61">
        <v>3000</v>
      </c>
      <c r="P35" s="62">
        <f>Table224523689101112131415161718192021222423456723456891011121314151617181920212223[[#This Row],[PEMBULATAN]]*O35</f>
        <v>42000</v>
      </c>
    </row>
    <row r="36" spans="1:16" ht="29.25" customHeight="1" x14ac:dyDescent="0.2">
      <c r="A36" s="108"/>
      <c r="B36" s="72"/>
      <c r="C36" s="84" t="s">
        <v>2270</v>
      </c>
      <c r="D36" s="75" t="s">
        <v>53</v>
      </c>
      <c r="E36" s="13">
        <v>44435</v>
      </c>
      <c r="F36" s="73" t="s">
        <v>1313</v>
      </c>
      <c r="G36" s="13">
        <v>44440</v>
      </c>
      <c r="H36" s="74" t="s">
        <v>1314</v>
      </c>
      <c r="I36" s="15">
        <v>44</v>
      </c>
      <c r="J36" s="15">
        <v>40</v>
      </c>
      <c r="K36" s="15">
        <v>18</v>
      </c>
      <c r="L36" s="15">
        <v>2</v>
      </c>
      <c r="M36" s="79">
        <v>7.92</v>
      </c>
      <c r="N36" s="69">
        <v>8</v>
      </c>
      <c r="O36" s="61">
        <v>3000</v>
      </c>
      <c r="P36" s="62">
        <f>Table224523689101112131415161718192021222423456723456891011121314151617181920212223[[#This Row],[PEMBULATAN]]*O36</f>
        <v>24000</v>
      </c>
    </row>
    <row r="37" spans="1:16" ht="29.25" customHeight="1" x14ac:dyDescent="0.2">
      <c r="A37" s="108"/>
      <c r="B37" s="72"/>
      <c r="C37" s="84" t="s">
        <v>2271</v>
      </c>
      <c r="D37" s="75" t="s">
        <v>53</v>
      </c>
      <c r="E37" s="13">
        <v>44435</v>
      </c>
      <c r="F37" s="73" t="s">
        <v>1313</v>
      </c>
      <c r="G37" s="13">
        <v>44440</v>
      </c>
      <c r="H37" s="74" t="s">
        <v>1314</v>
      </c>
      <c r="I37" s="15">
        <v>157</v>
      </c>
      <c r="J37" s="15">
        <v>9</v>
      </c>
      <c r="K37" s="15">
        <v>9</v>
      </c>
      <c r="L37" s="15">
        <v>3</v>
      </c>
      <c r="M37" s="79">
        <v>3.1792500000000001</v>
      </c>
      <c r="N37" s="69">
        <v>3</v>
      </c>
      <c r="O37" s="61">
        <v>3000</v>
      </c>
      <c r="P37" s="62">
        <f>Table224523689101112131415161718192021222423456723456891011121314151617181920212223[[#This Row],[PEMBULATAN]]*O37</f>
        <v>9000</v>
      </c>
    </row>
    <row r="38" spans="1:16" ht="29.25" customHeight="1" x14ac:dyDescent="0.2">
      <c r="A38" s="108"/>
      <c r="B38" s="72"/>
      <c r="C38" s="84" t="s">
        <v>2272</v>
      </c>
      <c r="D38" s="75" t="s">
        <v>53</v>
      </c>
      <c r="E38" s="13">
        <v>44435</v>
      </c>
      <c r="F38" s="73" t="s">
        <v>1313</v>
      </c>
      <c r="G38" s="13">
        <v>44440</v>
      </c>
      <c r="H38" s="74" t="s">
        <v>1314</v>
      </c>
      <c r="I38" s="15">
        <v>50</v>
      </c>
      <c r="J38" s="15">
        <v>40</v>
      </c>
      <c r="K38" s="15">
        <v>10</v>
      </c>
      <c r="L38" s="15">
        <v>1</v>
      </c>
      <c r="M38" s="79">
        <v>5</v>
      </c>
      <c r="N38" s="69">
        <v>5</v>
      </c>
      <c r="O38" s="61">
        <v>3000</v>
      </c>
      <c r="P38" s="62">
        <f>Table224523689101112131415161718192021222423456723456891011121314151617181920212223[[#This Row],[PEMBULATAN]]*O38</f>
        <v>15000</v>
      </c>
    </row>
    <row r="39" spans="1:16" ht="29.25" customHeight="1" x14ac:dyDescent="0.2">
      <c r="A39" s="108"/>
      <c r="B39" s="72"/>
      <c r="C39" s="84" t="s">
        <v>2273</v>
      </c>
      <c r="D39" s="75" t="s">
        <v>53</v>
      </c>
      <c r="E39" s="13">
        <v>44435</v>
      </c>
      <c r="F39" s="73" t="s">
        <v>1313</v>
      </c>
      <c r="G39" s="13">
        <v>44440</v>
      </c>
      <c r="H39" s="74" t="s">
        <v>1314</v>
      </c>
      <c r="I39" s="15">
        <v>100</v>
      </c>
      <c r="J39" s="15">
        <v>53</v>
      </c>
      <c r="K39" s="15">
        <v>32</v>
      </c>
      <c r="L39" s="15">
        <v>13</v>
      </c>
      <c r="M39" s="79">
        <v>42.4</v>
      </c>
      <c r="N39" s="69">
        <v>42</v>
      </c>
      <c r="O39" s="61">
        <v>3000</v>
      </c>
      <c r="P39" s="62">
        <f>Table224523689101112131415161718192021222423456723456891011121314151617181920212223[[#This Row],[PEMBULATAN]]*O39</f>
        <v>126000</v>
      </c>
    </row>
    <row r="40" spans="1:16" ht="29.25" customHeight="1" x14ac:dyDescent="0.2">
      <c r="A40" s="108"/>
      <c r="B40" s="72"/>
      <c r="C40" s="84" t="s">
        <v>2274</v>
      </c>
      <c r="D40" s="75" t="s">
        <v>53</v>
      </c>
      <c r="E40" s="13">
        <v>44435</v>
      </c>
      <c r="F40" s="73" t="s">
        <v>1313</v>
      </c>
      <c r="G40" s="13">
        <v>44440</v>
      </c>
      <c r="H40" s="74" t="s">
        <v>1314</v>
      </c>
      <c r="I40" s="15">
        <v>92</v>
      </c>
      <c r="J40" s="15">
        <v>57</v>
      </c>
      <c r="K40" s="15">
        <v>37</v>
      </c>
      <c r="L40" s="15">
        <v>21</v>
      </c>
      <c r="M40" s="79">
        <v>48.506999999999998</v>
      </c>
      <c r="N40" s="69">
        <v>49</v>
      </c>
      <c r="O40" s="61">
        <v>3000</v>
      </c>
      <c r="P40" s="62">
        <f>Table224523689101112131415161718192021222423456723456891011121314151617181920212223[[#This Row],[PEMBULATAN]]*O40</f>
        <v>147000</v>
      </c>
    </row>
    <row r="41" spans="1:16" ht="29.25" customHeight="1" x14ac:dyDescent="0.2">
      <c r="A41" s="108"/>
      <c r="B41" s="72"/>
      <c r="C41" s="84" t="s">
        <v>2275</v>
      </c>
      <c r="D41" s="75" t="s">
        <v>53</v>
      </c>
      <c r="E41" s="13">
        <v>44435</v>
      </c>
      <c r="F41" s="73" t="s">
        <v>1313</v>
      </c>
      <c r="G41" s="13">
        <v>44440</v>
      </c>
      <c r="H41" s="74" t="s">
        <v>1314</v>
      </c>
      <c r="I41" s="15">
        <v>46</v>
      </c>
      <c r="J41" s="15">
        <v>40</v>
      </c>
      <c r="K41" s="15">
        <v>37</v>
      </c>
      <c r="L41" s="15">
        <v>11</v>
      </c>
      <c r="M41" s="79">
        <v>17.02</v>
      </c>
      <c r="N41" s="69">
        <v>17</v>
      </c>
      <c r="O41" s="61">
        <v>3000</v>
      </c>
      <c r="P41" s="62">
        <f>Table224523689101112131415161718192021222423456723456891011121314151617181920212223[[#This Row],[PEMBULATAN]]*O41</f>
        <v>51000</v>
      </c>
    </row>
    <row r="42" spans="1:16" ht="29.25" customHeight="1" x14ac:dyDescent="0.2">
      <c r="A42" s="108"/>
      <c r="B42" s="72"/>
      <c r="C42" s="84" t="s">
        <v>2276</v>
      </c>
      <c r="D42" s="75" t="s">
        <v>53</v>
      </c>
      <c r="E42" s="13">
        <v>44435</v>
      </c>
      <c r="F42" s="73" t="s">
        <v>1313</v>
      </c>
      <c r="G42" s="13">
        <v>44440</v>
      </c>
      <c r="H42" s="74" t="s">
        <v>1314</v>
      </c>
      <c r="I42" s="15">
        <v>65</v>
      </c>
      <c r="J42" s="15">
        <v>45</v>
      </c>
      <c r="K42" s="15">
        <v>8</v>
      </c>
      <c r="L42" s="15">
        <v>4</v>
      </c>
      <c r="M42" s="79">
        <v>5.85</v>
      </c>
      <c r="N42" s="69">
        <v>6</v>
      </c>
      <c r="O42" s="61">
        <v>3000</v>
      </c>
      <c r="P42" s="62">
        <f>Table224523689101112131415161718192021222423456723456891011121314151617181920212223[[#This Row],[PEMBULATAN]]*O42</f>
        <v>18000</v>
      </c>
    </row>
    <row r="43" spans="1:16" ht="29.25" customHeight="1" x14ac:dyDescent="0.2">
      <c r="A43" s="108"/>
      <c r="B43" s="72"/>
      <c r="C43" s="84" t="s">
        <v>2277</v>
      </c>
      <c r="D43" s="75" t="s">
        <v>53</v>
      </c>
      <c r="E43" s="13">
        <v>44435</v>
      </c>
      <c r="F43" s="73" t="s">
        <v>1313</v>
      </c>
      <c r="G43" s="13">
        <v>44440</v>
      </c>
      <c r="H43" s="74" t="s">
        <v>1314</v>
      </c>
      <c r="I43" s="15">
        <v>55</v>
      </c>
      <c r="J43" s="15">
        <v>35</v>
      </c>
      <c r="K43" s="15">
        <v>14</v>
      </c>
      <c r="L43" s="15">
        <v>13</v>
      </c>
      <c r="M43" s="79">
        <v>6.7374999999999998</v>
      </c>
      <c r="N43" s="69">
        <v>13</v>
      </c>
      <c r="O43" s="61">
        <v>3000</v>
      </c>
      <c r="P43" s="62">
        <f>Table224523689101112131415161718192021222423456723456891011121314151617181920212223[[#This Row],[PEMBULATAN]]*O43</f>
        <v>39000</v>
      </c>
    </row>
    <row r="44" spans="1:16" ht="29.25" customHeight="1" x14ac:dyDescent="0.2">
      <c r="A44" s="108"/>
      <c r="B44" s="72"/>
      <c r="C44" s="84" t="s">
        <v>2278</v>
      </c>
      <c r="D44" s="75" t="s">
        <v>53</v>
      </c>
      <c r="E44" s="13">
        <v>44435</v>
      </c>
      <c r="F44" s="73" t="s">
        <v>1313</v>
      </c>
      <c r="G44" s="13">
        <v>44440</v>
      </c>
      <c r="H44" s="74" t="s">
        <v>1314</v>
      </c>
      <c r="I44" s="15">
        <v>70</v>
      </c>
      <c r="J44" s="15">
        <v>50</v>
      </c>
      <c r="K44" s="15">
        <v>33</v>
      </c>
      <c r="L44" s="15">
        <v>3</v>
      </c>
      <c r="M44" s="79">
        <v>28.875</v>
      </c>
      <c r="N44" s="69">
        <v>29</v>
      </c>
      <c r="O44" s="61">
        <v>3000</v>
      </c>
      <c r="P44" s="62">
        <f>Table224523689101112131415161718192021222423456723456891011121314151617181920212223[[#This Row],[PEMBULATAN]]*O44</f>
        <v>87000</v>
      </c>
    </row>
    <row r="45" spans="1:16" ht="29.25" customHeight="1" x14ac:dyDescent="0.2">
      <c r="A45" s="108"/>
      <c r="B45" s="72"/>
      <c r="C45" s="84" t="s">
        <v>2279</v>
      </c>
      <c r="D45" s="75" t="s">
        <v>53</v>
      </c>
      <c r="E45" s="13">
        <v>44435</v>
      </c>
      <c r="F45" s="73" t="s">
        <v>1313</v>
      </c>
      <c r="G45" s="13">
        <v>44440</v>
      </c>
      <c r="H45" s="74" t="s">
        <v>1314</v>
      </c>
      <c r="I45" s="15">
        <v>60</v>
      </c>
      <c r="J45" s="15">
        <v>54</v>
      </c>
      <c r="K45" s="15">
        <v>51</v>
      </c>
      <c r="L45" s="15">
        <v>3</v>
      </c>
      <c r="M45" s="79">
        <v>41.31</v>
      </c>
      <c r="N45" s="69">
        <v>41</v>
      </c>
      <c r="O45" s="61">
        <v>3000</v>
      </c>
      <c r="P45" s="62">
        <f>Table224523689101112131415161718192021222423456723456891011121314151617181920212223[[#This Row],[PEMBULATAN]]*O45</f>
        <v>123000</v>
      </c>
    </row>
    <row r="46" spans="1:16" ht="29.25" customHeight="1" x14ac:dyDescent="0.2">
      <c r="A46" s="108"/>
      <c r="B46" s="72"/>
      <c r="C46" s="84" t="s">
        <v>2280</v>
      </c>
      <c r="D46" s="75" t="s">
        <v>53</v>
      </c>
      <c r="E46" s="13">
        <v>44435</v>
      </c>
      <c r="F46" s="73" t="s">
        <v>1313</v>
      </c>
      <c r="G46" s="13">
        <v>44440</v>
      </c>
      <c r="H46" s="74" t="s">
        <v>1314</v>
      </c>
      <c r="I46" s="15">
        <v>35</v>
      </c>
      <c r="J46" s="15">
        <v>38</v>
      </c>
      <c r="K46" s="15">
        <v>28</v>
      </c>
      <c r="L46" s="15">
        <v>1</v>
      </c>
      <c r="M46" s="79">
        <v>9.31</v>
      </c>
      <c r="N46" s="69">
        <v>9</v>
      </c>
      <c r="O46" s="61">
        <v>3000</v>
      </c>
      <c r="P46" s="62">
        <f>Table224523689101112131415161718192021222423456723456891011121314151617181920212223[[#This Row],[PEMBULATAN]]*O46</f>
        <v>27000</v>
      </c>
    </row>
    <row r="47" spans="1:16" ht="29.25" customHeight="1" x14ac:dyDescent="0.2">
      <c r="A47" s="108"/>
      <c r="B47" s="72"/>
      <c r="C47" s="84" t="s">
        <v>2281</v>
      </c>
      <c r="D47" s="75" t="s">
        <v>53</v>
      </c>
      <c r="E47" s="13">
        <v>44435</v>
      </c>
      <c r="F47" s="73" t="s">
        <v>1313</v>
      </c>
      <c r="G47" s="13">
        <v>44440</v>
      </c>
      <c r="H47" s="74" t="s">
        <v>1314</v>
      </c>
      <c r="I47" s="15">
        <v>36</v>
      </c>
      <c r="J47" s="15">
        <v>40</v>
      </c>
      <c r="K47" s="15">
        <v>28</v>
      </c>
      <c r="L47" s="15">
        <v>8</v>
      </c>
      <c r="M47" s="79">
        <v>10.08</v>
      </c>
      <c r="N47" s="69">
        <v>10</v>
      </c>
      <c r="O47" s="61">
        <v>3000</v>
      </c>
      <c r="P47" s="62">
        <f>Table224523689101112131415161718192021222423456723456891011121314151617181920212223[[#This Row],[PEMBULATAN]]*O47</f>
        <v>30000</v>
      </c>
    </row>
    <row r="48" spans="1:16" ht="29.25" customHeight="1" x14ac:dyDescent="0.2">
      <c r="A48" s="108"/>
      <c r="B48" s="72"/>
      <c r="C48" s="84" t="s">
        <v>2282</v>
      </c>
      <c r="D48" s="75" t="s">
        <v>53</v>
      </c>
      <c r="E48" s="13">
        <v>44435</v>
      </c>
      <c r="F48" s="73" t="s">
        <v>1313</v>
      </c>
      <c r="G48" s="13">
        <v>44440</v>
      </c>
      <c r="H48" s="74" t="s">
        <v>1314</v>
      </c>
      <c r="I48" s="15">
        <v>70</v>
      </c>
      <c r="J48" s="15">
        <v>60</v>
      </c>
      <c r="K48" s="15">
        <v>22</v>
      </c>
      <c r="L48" s="15">
        <v>3</v>
      </c>
      <c r="M48" s="79">
        <v>23.1</v>
      </c>
      <c r="N48" s="69">
        <v>23</v>
      </c>
      <c r="O48" s="61">
        <v>3000</v>
      </c>
      <c r="P48" s="62">
        <f>Table224523689101112131415161718192021222423456723456891011121314151617181920212223[[#This Row],[PEMBULATAN]]*O48</f>
        <v>69000</v>
      </c>
    </row>
    <row r="49" spans="1:16" ht="29.25" customHeight="1" x14ac:dyDescent="0.2">
      <c r="A49" s="108"/>
      <c r="B49" s="72"/>
      <c r="C49" s="84" t="s">
        <v>2283</v>
      </c>
      <c r="D49" s="75" t="s">
        <v>53</v>
      </c>
      <c r="E49" s="13">
        <v>44435</v>
      </c>
      <c r="F49" s="73" t="s">
        <v>1313</v>
      </c>
      <c r="G49" s="13">
        <v>44440</v>
      </c>
      <c r="H49" s="74" t="s">
        <v>1314</v>
      </c>
      <c r="I49" s="15">
        <v>72</v>
      </c>
      <c r="J49" s="15">
        <v>45</v>
      </c>
      <c r="K49" s="15">
        <v>44</v>
      </c>
      <c r="L49" s="15">
        <v>15</v>
      </c>
      <c r="M49" s="79">
        <v>35.64</v>
      </c>
      <c r="N49" s="69">
        <v>36</v>
      </c>
      <c r="O49" s="61">
        <v>3000</v>
      </c>
      <c r="P49" s="62">
        <f>Table224523689101112131415161718192021222423456723456891011121314151617181920212223[[#This Row],[PEMBULATAN]]*O49</f>
        <v>108000</v>
      </c>
    </row>
    <row r="50" spans="1:16" ht="29.25" customHeight="1" x14ac:dyDescent="0.2">
      <c r="A50" s="108"/>
      <c r="B50" s="72"/>
      <c r="C50" s="84" t="s">
        <v>2284</v>
      </c>
      <c r="D50" s="75" t="s">
        <v>53</v>
      </c>
      <c r="E50" s="13">
        <v>44435</v>
      </c>
      <c r="F50" s="73" t="s">
        <v>1313</v>
      </c>
      <c r="G50" s="13">
        <v>44440</v>
      </c>
      <c r="H50" s="74" t="s">
        <v>1314</v>
      </c>
      <c r="I50" s="15">
        <v>43</v>
      </c>
      <c r="J50" s="15">
        <v>43</v>
      </c>
      <c r="K50" s="15">
        <v>28</v>
      </c>
      <c r="L50" s="15">
        <v>7</v>
      </c>
      <c r="M50" s="79">
        <v>12.943</v>
      </c>
      <c r="N50" s="69">
        <v>13</v>
      </c>
      <c r="O50" s="61">
        <v>3000</v>
      </c>
      <c r="P50" s="62">
        <f>Table224523689101112131415161718192021222423456723456891011121314151617181920212223[[#This Row],[PEMBULATAN]]*O50</f>
        <v>39000</v>
      </c>
    </row>
    <row r="51" spans="1:16" ht="29.25" customHeight="1" x14ac:dyDescent="0.2">
      <c r="A51" s="108"/>
      <c r="B51" s="72"/>
      <c r="C51" s="84" t="s">
        <v>2285</v>
      </c>
      <c r="D51" s="75" t="s">
        <v>53</v>
      </c>
      <c r="E51" s="13">
        <v>44435</v>
      </c>
      <c r="F51" s="73" t="s">
        <v>1313</v>
      </c>
      <c r="G51" s="13">
        <v>44440</v>
      </c>
      <c r="H51" s="74" t="s">
        <v>1314</v>
      </c>
      <c r="I51" s="15">
        <v>60</v>
      </c>
      <c r="J51" s="15">
        <v>55</v>
      </c>
      <c r="K51" s="15">
        <v>33</v>
      </c>
      <c r="L51" s="15">
        <v>9</v>
      </c>
      <c r="M51" s="79">
        <v>27.225000000000001</v>
      </c>
      <c r="N51" s="69">
        <v>27</v>
      </c>
      <c r="O51" s="61">
        <v>3000</v>
      </c>
      <c r="P51" s="62">
        <f>Table224523689101112131415161718192021222423456723456891011121314151617181920212223[[#This Row],[PEMBULATAN]]*O51</f>
        <v>81000</v>
      </c>
    </row>
    <row r="52" spans="1:16" ht="29.25" customHeight="1" x14ac:dyDescent="0.2">
      <c r="A52" s="108"/>
      <c r="B52" s="72"/>
      <c r="C52" s="84" t="s">
        <v>2286</v>
      </c>
      <c r="D52" s="75" t="s">
        <v>53</v>
      </c>
      <c r="E52" s="13">
        <v>44435</v>
      </c>
      <c r="F52" s="73" t="s">
        <v>1313</v>
      </c>
      <c r="G52" s="13">
        <v>44440</v>
      </c>
      <c r="H52" s="74" t="s">
        <v>1314</v>
      </c>
      <c r="I52" s="15">
        <v>93</v>
      </c>
      <c r="J52" s="15">
        <v>63</v>
      </c>
      <c r="K52" s="15">
        <v>37</v>
      </c>
      <c r="L52" s="15">
        <v>19</v>
      </c>
      <c r="M52" s="79">
        <v>54.195749999999997</v>
      </c>
      <c r="N52" s="69">
        <v>54</v>
      </c>
      <c r="O52" s="61">
        <v>3000</v>
      </c>
      <c r="P52" s="62">
        <f>Table224523689101112131415161718192021222423456723456891011121314151617181920212223[[#This Row],[PEMBULATAN]]*O52</f>
        <v>162000</v>
      </c>
    </row>
    <row r="53" spans="1:16" ht="29.25" customHeight="1" x14ac:dyDescent="0.2">
      <c r="A53" s="108"/>
      <c r="B53" s="72"/>
      <c r="C53" s="84" t="s">
        <v>2287</v>
      </c>
      <c r="D53" s="75" t="s">
        <v>53</v>
      </c>
      <c r="E53" s="13">
        <v>44435</v>
      </c>
      <c r="F53" s="73" t="s">
        <v>1313</v>
      </c>
      <c r="G53" s="13">
        <v>44440</v>
      </c>
      <c r="H53" s="74" t="s">
        <v>1314</v>
      </c>
      <c r="I53" s="15">
        <v>75</v>
      </c>
      <c r="J53" s="15">
        <v>60</v>
      </c>
      <c r="K53" s="15">
        <v>35</v>
      </c>
      <c r="L53" s="15">
        <v>11</v>
      </c>
      <c r="M53" s="79">
        <v>39.375</v>
      </c>
      <c r="N53" s="69">
        <v>39</v>
      </c>
      <c r="O53" s="61">
        <v>3000</v>
      </c>
      <c r="P53" s="62">
        <f>Table224523689101112131415161718192021222423456723456891011121314151617181920212223[[#This Row],[PEMBULATAN]]*O53</f>
        <v>117000</v>
      </c>
    </row>
    <row r="54" spans="1:16" ht="29.25" customHeight="1" x14ac:dyDescent="0.2">
      <c r="A54" s="108"/>
      <c r="B54" s="72"/>
      <c r="C54" s="84" t="s">
        <v>2288</v>
      </c>
      <c r="D54" s="75" t="s">
        <v>53</v>
      </c>
      <c r="E54" s="13">
        <v>44435</v>
      </c>
      <c r="F54" s="73" t="s">
        <v>1313</v>
      </c>
      <c r="G54" s="13">
        <v>44440</v>
      </c>
      <c r="H54" s="74" t="s">
        <v>1314</v>
      </c>
      <c r="I54" s="15">
        <v>52</v>
      </c>
      <c r="J54" s="15">
        <v>5</v>
      </c>
      <c r="K54" s="15">
        <v>40</v>
      </c>
      <c r="L54" s="15">
        <v>13</v>
      </c>
      <c r="M54" s="79">
        <v>2.6</v>
      </c>
      <c r="N54" s="69">
        <v>13</v>
      </c>
      <c r="O54" s="61">
        <v>3000</v>
      </c>
      <c r="P54" s="62">
        <f>Table224523689101112131415161718192021222423456723456891011121314151617181920212223[[#This Row],[PEMBULATAN]]*O54</f>
        <v>39000</v>
      </c>
    </row>
    <row r="55" spans="1:16" ht="29.25" customHeight="1" x14ac:dyDescent="0.2">
      <c r="A55" s="108"/>
      <c r="B55" s="72"/>
      <c r="C55" s="84" t="s">
        <v>2289</v>
      </c>
      <c r="D55" s="75" t="s">
        <v>53</v>
      </c>
      <c r="E55" s="13">
        <v>44435</v>
      </c>
      <c r="F55" s="73" t="s">
        <v>1313</v>
      </c>
      <c r="G55" s="13">
        <v>44440</v>
      </c>
      <c r="H55" s="74" t="s">
        <v>1314</v>
      </c>
      <c r="I55" s="15">
        <v>71</v>
      </c>
      <c r="J55" s="15">
        <v>60</v>
      </c>
      <c r="K55" s="15">
        <v>22</v>
      </c>
      <c r="L55" s="15">
        <v>18</v>
      </c>
      <c r="M55" s="79">
        <v>23.43</v>
      </c>
      <c r="N55" s="69">
        <v>23</v>
      </c>
      <c r="O55" s="61">
        <v>3000</v>
      </c>
      <c r="P55" s="62">
        <f>Table224523689101112131415161718192021222423456723456891011121314151617181920212223[[#This Row],[PEMBULATAN]]*O55</f>
        <v>69000</v>
      </c>
    </row>
    <row r="56" spans="1:16" ht="29.25" customHeight="1" x14ac:dyDescent="0.2">
      <c r="A56" s="108"/>
      <c r="B56" s="72"/>
      <c r="C56" s="84" t="s">
        <v>2290</v>
      </c>
      <c r="D56" s="75" t="s">
        <v>53</v>
      </c>
      <c r="E56" s="13">
        <v>44435</v>
      </c>
      <c r="F56" s="73" t="s">
        <v>1313</v>
      </c>
      <c r="G56" s="13">
        <v>44440</v>
      </c>
      <c r="H56" s="74" t="s">
        <v>1314</v>
      </c>
      <c r="I56" s="15">
        <v>100</v>
      </c>
      <c r="J56" s="15">
        <v>40</v>
      </c>
      <c r="K56" s="15">
        <v>33</v>
      </c>
      <c r="L56" s="15">
        <v>31</v>
      </c>
      <c r="M56" s="79">
        <v>33</v>
      </c>
      <c r="N56" s="69">
        <v>33</v>
      </c>
      <c r="O56" s="61">
        <v>3000</v>
      </c>
      <c r="P56" s="62">
        <f>Table224523689101112131415161718192021222423456723456891011121314151617181920212223[[#This Row],[PEMBULATAN]]*O56</f>
        <v>99000</v>
      </c>
    </row>
    <row r="57" spans="1:16" ht="29.25" customHeight="1" x14ac:dyDescent="0.2">
      <c r="A57" s="108"/>
      <c r="B57" s="72"/>
      <c r="C57" s="84" t="s">
        <v>2291</v>
      </c>
      <c r="D57" s="75" t="s">
        <v>53</v>
      </c>
      <c r="E57" s="13">
        <v>44435</v>
      </c>
      <c r="F57" s="73" t="s">
        <v>1313</v>
      </c>
      <c r="G57" s="13">
        <v>44440</v>
      </c>
      <c r="H57" s="74" t="s">
        <v>1314</v>
      </c>
      <c r="I57" s="15">
        <v>70</v>
      </c>
      <c r="J57" s="15">
        <v>60</v>
      </c>
      <c r="K57" s="15">
        <v>34</v>
      </c>
      <c r="L57" s="15">
        <v>6</v>
      </c>
      <c r="M57" s="79">
        <v>35.700000000000003</v>
      </c>
      <c r="N57" s="69">
        <v>36</v>
      </c>
      <c r="O57" s="61">
        <v>3000</v>
      </c>
      <c r="P57" s="62">
        <f>Table224523689101112131415161718192021222423456723456891011121314151617181920212223[[#This Row],[PEMBULATAN]]*O57</f>
        <v>108000</v>
      </c>
    </row>
    <row r="58" spans="1:16" ht="29.25" customHeight="1" x14ac:dyDescent="0.2">
      <c r="A58" s="108"/>
      <c r="B58" s="72"/>
      <c r="C58" s="84" t="s">
        <v>2292</v>
      </c>
      <c r="D58" s="75" t="s">
        <v>53</v>
      </c>
      <c r="E58" s="13">
        <v>44435</v>
      </c>
      <c r="F58" s="73" t="s">
        <v>1313</v>
      </c>
      <c r="G58" s="13">
        <v>44440</v>
      </c>
      <c r="H58" s="74" t="s">
        <v>1314</v>
      </c>
      <c r="I58" s="15">
        <v>61</v>
      </c>
      <c r="J58" s="15">
        <v>61</v>
      </c>
      <c r="K58" s="15">
        <v>22</v>
      </c>
      <c r="L58" s="15">
        <v>7</v>
      </c>
      <c r="M58" s="79">
        <v>20.465499999999999</v>
      </c>
      <c r="N58" s="69">
        <v>20</v>
      </c>
      <c r="O58" s="61">
        <v>3000</v>
      </c>
      <c r="P58" s="62">
        <f>Table224523689101112131415161718192021222423456723456891011121314151617181920212223[[#This Row],[PEMBULATAN]]*O58</f>
        <v>60000</v>
      </c>
    </row>
    <row r="59" spans="1:16" ht="29.25" customHeight="1" x14ac:dyDescent="0.2">
      <c r="A59" s="108"/>
      <c r="B59" s="72"/>
      <c r="C59" s="84" t="s">
        <v>2293</v>
      </c>
      <c r="D59" s="75" t="s">
        <v>53</v>
      </c>
      <c r="E59" s="13">
        <v>44435</v>
      </c>
      <c r="F59" s="73" t="s">
        <v>1313</v>
      </c>
      <c r="G59" s="13">
        <v>44440</v>
      </c>
      <c r="H59" s="74" t="s">
        <v>1314</v>
      </c>
      <c r="I59" s="15">
        <v>103</v>
      </c>
      <c r="J59" s="15">
        <v>62</v>
      </c>
      <c r="K59" s="15">
        <v>33</v>
      </c>
      <c r="L59" s="15">
        <v>24</v>
      </c>
      <c r="M59" s="79">
        <v>52.6845</v>
      </c>
      <c r="N59" s="69">
        <v>53</v>
      </c>
      <c r="O59" s="61">
        <v>3000</v>
      </c>
      <c r="P59" s="62">
        <f>Table224523689101112131415161718192021222423456723456891011121314151617181920212223[[#This Row],[PEMBULATAN]]*O59</f>
        <v>159000</v>
      </c>
    </row>
    <row r="60" spans="1:16" ht="29.25" customHeight="1" x14ac:dyDescent="0.2">
      <c r="A60" s="108"/>
      <c r="B60" s="72"/>
      <c r="C60" s="84" t="s">
        <v>2294</v>
      </c>
      <c r="D60" s="75" t="s">
        <v>53</v>
      </c>
      <c r="E60" s="13">
        <v>44435</v>
      </c>
      <c r="F60" s="73" t="s">
        <v>1313</v>
      </c>
      <c r="G60" s="13">
        <v>44440</v>
      </c>
      <c r="H60" s="74" t="s">
        <v>1314</v>
      </c>
      <c r="I60" s="15">
        <v>16</v>
      </c>
      <c r="J60" s="15">
        <v>16</v>
      </c>
      <c r="K60" s="15">
        <v>3</v>
      </c>
      <c r="L60" s="15">
        <v>1</v>
      </c>
      <c r="M60" s="79">
        <v>0.192</v>
      </c>
      <c r="N60" s="69">
        <v>1</v>
      </c>
      <c r="O60" s="61">
        <v>3000</v>
      </c>
      <c r="P60" s="62">
        <f>Table224523689101112131415161718192021222423456723456891011121314151617181920212223[[#This Row],[PEMBULATAN]]*O60</f>
        <v>3000</v>
      </c>
    </row>
    <row r="61" spans="1:16" ht="29.25" customHeight="1" x14ac:dyDescent="0.2">
      <c r="A61" s="108"/>
      <c r="B61" s="72"/>
      <c r="C61" s="84" t="s">
        <v>2295</v>
      </c>
      <c r="D61" s="75" t="s">
        <v>53</v>
      </c>
      <c r="E61" s="13">
        <v>44435</v>
      </c>
      <c r="F61" s="73" t="s">
        <v>1313</v>
      </c>
      <c r="G61" s="13">
        <v>44440</v>
      </c>
      <c r="H61" s="74" t="s">
        <v>1314</v>
      </c>
      <c r="I61" s="15">
        <v>90</v>
      </c>
      <c r="J61" s="15">
        <v>58</v>
      </c>
      <c r="K61" s="15">
        <v>27</v>
      </c>
      <c r="L61" s="15">
        <v>7</v>
      </c>
      <c r="M61" s="79">
        <v>35.234999999999999</v>
      </c>
      <c r="N61" s="69">
        <v>35</v>
      </c>
      <c r="O61" s="61">
        <v>3000</v>
      </c>
      <c r="P61" s="62">
        <f>Table224523689101112131415161718192021222423456723456891011121314151617181920212223[[#This Row],[PEMBULATAN]]*O61</f>
        <v>105000</v>
      </c>
    </row>
    <row r="62" spans="1:16" ht="29.25" customHeight="1" x14ac:dyDescent="0.2">
      <c r="A62" s="108"/>
      <c r="B62" s="72"/>
      <c r="C62" s="84" t="s">
        <v>2296</v>
      </c>
      <c r="D62" s="75" t="s">
        <v>53</v>
      </c>
      <c r="E62" s="13">
        <v>44435</v>
      </c>
      <c r="F62" s="73" t="s">
        <v>1313</v>
      </c>
      <c r="G62" s="13">
        <v>44440</v>
      </c>
      <c r="H62" s="74" t="s">
        <v>1314</v>
      </c>
      <c r="I62" s="15">
        <v>62</v>
      </c>
      <c r="J62" s="15">
        <v>53</v>
      </c>
      <c r="K62" s="15">
        <v>27</v>
      </c>
      <c r="L62" s="15">
        <v>6</v>
      </c>
      <c r="M62" s="79">
        <v>22.180499999999999</v>
      </c>
      <c r="N62" s="69">
        <v>22</v>
      </c>
      <c r="O62" s="61">
        <v>3000</v>
      </c>
      <c r="P62" s="62">
        <f>Table224523689101112131415161718192021222423456723456891011121314151617181920212223[[#This Row],[PEMBULATAN]]*O62</f>
        <v>66000</v>
      </c>
    </row>
    <row r="63" spans="1:16" ht="29.25" customHeight="1" x14ac:dyDescent="0.2">
      <c r="A63" s="108"/>
      <c r="B63" s="72"/>
      <c r="C63" s="84" t="s">
        <v>2297</v>
      </c>
      <c r="D63" s="75" t="s">
        <v>53</v>
      </c>
      <c r="E63" s="13">
        <v>44435</v>
      </c>
      <c r="F63" s="73" t="s">
        <v>1313</v>
      </c>
      <c r="G63" s="13">
        <v>44440</v>
      </c>
      <c r="H63" s="74" t="s">
        <v>1314</v>
      </c>
      <c r="I63" s="15">
        <v>90</v>
      </c>
      <c r="J63" s="15">
        <v>53</v>
      </c>
      <c r="K63" s="15">
        <v>34</v>
      </c>
      <c r="L63" s="15">
        <v>16</v>
      </c>
      <c r="M63" s="79">
        <v>40.545000000000002</v>
      </c>
      <c r="N63" s="69">
        <v>41</v>
      </c>
      <c r="O63" s="61">
        <v>3000</v>
      </c>
      <c r="P63" s="62">
        <f>Table224523689101112131415161718192021222423456723456891011121314151617181920212223[[#This Row],[PEMBULATAN]]*O63</f>
        <v>123000</v>
      </c>
    </row>
    <row r="64" spans="1:16" ht="29.25" customHeight="1" x14ac:dyDescent="0.2">
      <c r="A64" s="108"/>
      <c r="B64" s="72"/>
      <c r="C64" s="84" t="s">
        <v>2298</v>
      </c>
      <c r="D64" s="75" t="s">
        <v>53</v>
      </c>
      <c r="E64" s="13">
        <v>44435</v>
      </c>
      <c r="F64" s="73" t="s">
        <v>1313</v>
      </c>
      <c r="G64" s="13">
        <v>44440</v>
      </c>
      <c r="H64" s="74" t="s">
        <v>1314</v>
      </c>
      <c r="I64" s="15">
        <v>66</v>
      </c>
      <c r="J64" s="15">
        <v>28</v>
      </c>
      <c r="K64" s="15">
        <v>32</v>
      </c>
      <c r="L64" s="15">
        <v>10</v>
      </c>
      <c r="M64" s="79">
        <v>14.784000000000001</v>
      </c>
      <c r="N64" s="69">
        <v>15</v>
      </c>
      <c r="O64" s="61">
        <v>3000</v>
      </c>
      <c r="P64" s="62">
        <f>Table224523689101112131415161718192021222423456723456891011121314151617181920212223[[#This Row],[PEMBULATAN]]*O64</f>
        <v>45000</v>
      </c>
    </row>
    <row r="65" spans="1:16" ht="29.25" customHeight="1" x14ac:dyDescent="0.2">
      <c r="A65" s="108"/>
      <c r="B65" s="72"/>
      <c r="C65" s="84" t="s">
        <v>2299</v>
      </c>
      <c r="D65" s="75" t="s">
        <v>53</v>
      </c>
      <c r="E65" s="13">
        <v>44435</v>
      </c>
      <c r="F65" s="73" t="s">
        <v>1313</v>
      </c>
      <c r="G65" s="13">
        <v>44440</v>
      </c>
      <c r="H65" s="74" t="s">
        <v>1314</v>
      </c>
      <c r="I65" s="15">
        <v>64</v>
      </c>
      <c r="J65" s="15">
        <v>62</v>
      </c>
      <c r="K65" s="15">
        <v>27</v>
      </c>
      <c r="L65" s="15">
        <v>11</v>
      </c>
      <c r="M65" s="79">
        <v>26.783999999999999</v>
      </c>
      <c r="N65" s="69">
        <v>27</v>
      </c>
      <c r="O65" s="61">
        <v>3000</v>
      </c>
      <c r="P65" s="62">
        <f>Table224523689101112131415161718192021222423456723456891011121314151617181920212223[[#This Row],[PEMBULATAN]]*O65</f>
        <v>81000</v>
      </c>
    </row>
    <row r="66" spans="1:16" ht="29.25" customHeight="1" x14ac:dyDescent="0.2">
      <c r="A66" s="108"/>
      <c r="B66" s="72"/>
      <c r="C66" s="84" t="s">
        <v>2300</v>
      </c>
      <c r="D66" s="75" t="s">
        <v>53</v>
      </c>
      <c r="E66" s="13">
        <v>44435</v>
      </c>
      <c r="F66" s="73" t="s">
        <v>1313</v>
      </c>
      <c r="G66" s="13">
        <v>44440</v>
      </c>
      <c r="H66" s="74" t="s">
        <v>1314</v>
      </c>
      <c r="I66" s="15">
        <v>80</v>
      </c>
      <c r="J66" s="15">
        <v>61</v>
      </c>
      <c r="K66" s="15">
        <v>22</v>
      </c>
      <c r="L66" s="15">
        <v>13</v>
      </c>
      <c r="M66" s="79">
        <v>26.84</v>
      </c>
      <c r="N66" s="69">
        <v>27</v>
      </c>
      <c r="O66" s="61">
        <v>3000</v>
      </c>
      <c r="P66" s="62">
        <f>Table224523689101112131415161718192021222423456723456891011121314151617181920212223[[#This Row],[PEMBULATAN]]*O66</f>
        <v>81000</v>
      </c>
    </row>
    <row r="67" spans="1:16" ht="29.25" customHeight="1" x14ac:dyDescent="0.2">
      <c r="A67" s="108"/>
      <c r="B67" s="72"/>
      <c r="C67" s="84" t="s">
        <v>2301</v>
      </c>
      <c r="D67" s="75" t="s">
        <v>53</v>
      </c>
      <c r="E67" s="13">
        <v>44435</v>
      </c>
      <c r="F67" s="73" t="s">
        <v>1313</v>
      </c>
      <c r="G67" s="13">
        <v>44440</v>
      </c>
      <c r="H67" s="74" t="s">
        <v>1314</v>
      </c>
      <c r="I67" s="15">
        <v>91</v>
      </c>
      <c r="J67" s="15">
        <v>54</v>
      </c>
      <c r="K67" s="15">
        <v>31</v>
      </c>
      <c r="L67" s="15">
        <v>13</v>
      </c>
      <c r="M67" s="79">
        <v>38.083500000000001</v>
      </c>
      <c r="N67" s="69">
        <v>38</v>
      </c>
      <c r="O67" s="61">
        <v>3000</v>
      </c>
      <c r="P67" s="62">
        <f>Table224523689101112131415161718192021222423456723456891011121314151617181920212223[[#This Row],[PEMBULATAN]]*O67</f>
        <v>114000</v>
      </c>
    </row>
    <row r="68" spans="1:16" ht="29.25" customHeight="1" x14ac:dyDescent="0.2">
      <c r="A68" s="108"/>
      <c r="B68" s="72"/>
      <c r="C68" s="84" t="s">
        <v>2302</v>
      </c>
      <c r="D68" s="75" t="s">
        <v>53</v>
      </c>
      <c r="E68" s="13">
        <v>44435</v>
      </c>
      <c r="F68" s="73" t="s">
        <v>1313</v>
      </c>
      <c r="G68" s="13">
        <v>44440</v>
      </c>
      <c r="H68" s="74" t="s">
        <v>1314</v>
      </c>
      <c r="I68" s="15">
        <v>50</v>
      </c>
      <c r="J68" s="15">
        <v>40</v>
      </c>
      <c r="K68" s="15">
        <v>14</v>
      </c>
      <c r="L68" s="15">
        <v>6</v>
      </c>
      <c r="M68" s="79">
        <v>7</v>
      </c>
      <c r="N68" s="69">
        <v>7</v>
      </c>
      <c r="O68" s="61">
        <v>3000</v>
      </c>
      <c r="P68" s="62">
        <f>Table224523689101112131415161718192021222423456723456891011121314151617181920212223[[#This Row],[PEMBULATAN]]*O68</f>
        <v>21000</v>
      </c>
    </row>
    <row r="69" spans="1:16" ht="29.25" customHeight="1" x14ac:dyDescent="0.2">
      <c r="A69" s="108"/>
      <c r="B69" s="72"/>
      <c r="C69" s="84" t="s">
        <v>2303</v>
      </c>
      <c r="D69" s="75" t="s">
        <v>53</v>
      </c>
      <c r="E69" s="13">
        <v>44435</v>
      </c>
      <c r="F69" s="73" t="s">
        <v>1313</v>
      </c>
      <c r="G69" s="13">
        <v>44440</v>
      </c>
      <c r="H69" s="74" t="s">
        <v>1314</v>
      </c>
      <c r="I69" s="15">
        <v>80</v>
      </c>
      <c r="J69" s="15">
        <v>50</v>
      </c>
      <c r="K69" s="15">
        <v>27</v>
      </c>
      <c r="L69" s="15">
        <v>12</v>
      </c>
      <c r="M69" s="79">
        <v>27</v>
      </c>
      <c r="N69" s="69">
        <v>27</v>
      </c>
      <c r="O69" s="61">
        <v>3000</v>
      </c>
      <c r="P69" s="62">
        <f>Table224523689101112131415161718192021222423456723456891011121314151617181920212223[[#This Row],[PEMBULATAN]]*O69</f>
        <v>81000</v>
      </c>
    </row>
    <row r="70" spans="1:16" ht="29.25" customHeight="1" x14ac:dyDescent="0.2">
      <c r="A70" s="108"/>
      <c r="B70" s="72"/>
      <c r="C70" s="84" t="s">
        <v>2304</v>
      </c>
      <c r="D70" s="75" t="s">
        <v>53</v>
      </c>
      <c r="E70" s="13">
        <v>44435</v>
      </c>
      <c r="F70" s="73" t="s">
        <v>1313</v>
      </c>
      <c r="G70" s="13">
        <v>44440</v>
      </c>
      <c r="H70" s="74" t="s">
        <v>1314</v>
      </c>
      <c r="I70" s="15">
        <v>91</v>
      </c>
      <c r="J70" s="15">
        <v>43</v>
      </c>
      <c r="K70" s="15">
        <v>31</v>
      </c>
      <c r="L70" s="15">
        <v>23</v>
      </c>
      <c r="M70" s="79">
        <v>30.325749999999999</v>
      </c>
      <c r="N70" s="69">
        <v>30</v>
      </c>
      <c r="O70" s="61">
        <v>3000</v>
      </c>
      <c r="P70" s="62">
        <f>Table224523689101112131415161718192021222423456723456891011121314151617181920212223[[#This Row],[PEMBULATAN]]*O70</f>
        <v>90000</v>
      </c>
    </row>
    <row r="71" spans="1:16" ht="29.25" customHeight="1" x14ac:dyDescent="0.2">
      <c r="A71" s="108"/>
      <c r="B71" s="72"/>
      <c r="C71" s="84" t="s">
        <v>2305</v>
      </c>
      <c r="D71" s="75" t="s">
        <v>53</v>
      </c>
      <c r="E71" s="13">
        <v>44435</v>
      </c>
      <c r="F71" s="73" t="s">
        <v>1313</v>
      </c>
      <c r="G71" s="13">
        <v>44440</v>
      </c>
      <c r="H71" s="74" t="s">
        <v>1314</v>
      </c>
      <c r="I71" s="15">
        <v>90</v>
      </c>
      <c r="J71" s="15">
        <v>60</v>
      </c>
      <c r="K71" s="15">
        <v>27</v>
      </c>
      <c r="L71" s="15">
        <v>15</v>
      </c>
      <c r="M71" s="79">
        <v>36.450000000000003</v>
      </c>
      <c r="N71" s="69">
        <v>36</v>
      </c>
      <c r="O71" s="61">
        <v>3000</v>
      </c>
      <c r="P71" s="62">
        <f>Table224523689101112131415161718192021222423456723456891011121314151617181920212223[[#This Row],[PEMBULATAN]]*O71</f>
        <v>108000</v>
      </c>
    </row>
    <row r="72" spans="1:16" ht="29.25" customHeight="1" x14ac:dyDescent="0.2">
      <c r="A72" s="108"/>
      <c r="B72" s="72"/>
      <c r="C72" s="84" t="s">
        <v>2306</v>
      </c>
      <c r="D72" s="75" t="s">
        <v>53</v>
      </c>
      <c r="E72" s="13">
        <v>44435</v>
      </c>
      <c r="F72" s="73" t="s">
        <v>1313</v>
      </c>
      <c r="G72" s="13">
        <v>44440</v>
      </c>
      <c r="H72" s="74" t="s">
        <v>1314</v>
      </c>
      <c r="I72" s="15">
        <v>87</v>
      </c>
      <c r="J72" s="15">
        <v>60</v>
      </c>
      <c r="K72" s="15">
        <v>33</v>
      </c>
      <c r="L72" s="15">
        <v>16</v>
      </c>
      <c r="M72" s="79">
        <v>43.064999999999998</v>
      </c>
      <c r="N72" s="69">
        <v>43</v>
      </c>
      <c r="O72" s="61">
        <v>3000</v>
      </c>
      <c r="P72" s="62">
        <f>Table224523689101112131415161718192021222423456723456891011121314151617181920212223[[#This Row],[PEMBULATAN]]*O72</f>
        <v>129000</v>
      </c>
    </row>
    <row r="73" spans="1:16" ht="29.25" customHeight="1" x14ac:dyDescent="0.2">
      <c r="A73" s="108"/>
      <c r="B73" s="72"/>
      <c r="C73" s="84" t="s">
        <v>2307</v>
      </c>
      <c r="D73" s="75" t="s">
        <v>53</v>
      </c>
      <c r="E73" s="13">
        <v>44435</v>
      </c>
      <c r="F73" s="73" t="s">
        <v>1313</v>
      </c>
      <c r="G73" s="13">
        <v>44440</v>
      </c>
      <c r="H73" s="74" t="s">
        <v>1314</v>
      </c>
      <c r="I73" s="15">
        <v>90</v>
      </c>
      <c r="J73" s="15">
        <v>57</v>
      </c>
      <c r="K73" s="15">
        <v>33</v>
      </c>
      <c r="L73" s="15">
        <v>7</v>
      </c>
      <c r="M73" s="79">
        <v>42.322499999999998</v>
      </c>
      <c r="N73" s="69">
        <v>42</v>
      </c>
      <c r="O73" s="61">
        <v>3000</v>
      </c>
      <c r="P73" s="62">
        <f>Table224523689101112131415161718192021222423456723456891011121314151617181920212223[[#This Row],[PEMBULATAN]]*O73</f>
        <v>126000</v>
      </c>
    </row>
    <row r="74" spans="1:16" ht="29.25" customHeight="1" x14ac:dyDescent="0.2">
      <c r="A74" s="108"/>
      <c r="B74" s="72"/>
      <c r="C74" s="84" t="s">
        <v>2308</v>
      </c>
      <c r="D74" s="75" t="s">
        <v>53</v>
      </c>
      <c r="E74" s="13">
        <v>44435</v>
      </c>
      <c r="F74" s="73" t="s">
        <v>1313</v>
      </c>
      <c r="G74" s="13">
        <v>44440</v>
      </c>
      <c r="H74" s="74" t="s">
        <v>1314</v>
      </c>
      <c r="I74" s="15">
        <v>97</v>
      </c>
      <c r="J74" s="15">
        <v>58</v>
      </c>
      <c r="K74" s="15">
        <v>30</v>
      </c>
      <c r="L74" s="15">
        <v>34</v>
      </c>
      <c r="M74" s="79">
        <v>42.195</v>
      </c>
      <c r="N74" s="69">
        <v>42</v>
      </c>
      <c r="O74" s="61">
        <v>3000</v>
      </c>
      <c r="P74" s="62">
        <f>Table224523689101112131415161718192021222423456723456891011121314151617181920212223[[#This Row],[PEMBULATAN]]*O74</f>
        <v>126000</v>
      </c>
    </row>
    <row r="75" spans="1:16" ht="29.25" customHeight="1" x14ac:dyDescent="0.2">
      <c r="A75" s="108"/>
      <c r="B75" s="72"/>
      <c r="C75" s="84" t="s">
        <v>2309</v>
      </c>
      <c r="D75" s="75" t="s">
        <v>53</v>
      </c>
      <c r="E75" s="13">
        <v>44435</v>
      </c>
      <c r="F75" s="73" t="s">
        <v>1313</v>
      </c>
      <c r="G75" s="13">
        <v>44440</v>
      </c>
      <c r="H75" s="74" t="s">
        <v>1314</v>
      </c>
      <c r="I75" s="15">
        <v>82</v>
      </c>
      <c r="J75" s="15">
        <v>60</v>
      </c>
      <c r="K75" s="15">
        <v>31</v>
      </c>
      <c r="L75" s="15">
        <v>6</v>
      </c>
      <c r="M75" s="79">
        <v>38.130000000000003</v>
      </c>
      <c r="N75" s="69">
        <v>38</v>
      </c>
      <c r="O75" s="61">
        <v>3000</v>
      </c>
      <c r="P75" s="62">
        <f>Table224523689101112131415161718192021222423456723456891011121314151617181920212223[[#This Row],[PEMBULATAN]]*O75</f>
        <v>114000</v>
      </c>
    </row>
    <row r="76" spans="1:16" ht="29.25" customHeight="1" x14ac:dyDescent="0.2">
      <c r="A76" s="108"/>
      <c r="B76" s="72"/>
      <c r="C76" s="84" t="s">
        <v>2310</v>
      </c>
      <c r="D76" s="75" t="s">
        <v>53</v>
      </c>
      <c r="E76" s="13">
        <v>44435</v>
      </c>
      <c r="F76" s="73" t="s">
        <v>1313</v>
      </c>
      <c r="G76" s="13">
        <v>44440</v>
      </c>
      <c r="H76" s="74" t="s">
        <v>1314</v>
      </c>
      <c r="I76" s="15">
        <v>70</v>
      </c>
      <c r="J76" s="15">
        <v>40</v>
      </c>
      <c r="K76" s="15">
        <v>12</v>
      </c>
      <c r="L76" s="15">
        <v>7</v>
      </c>
      <c r="M76" s="79">
        <v>8.4</v>
      </c>
      <c r="N76" s="69">
        <v>8</v>
      </c>
      <c r="O76" s="61">
        <v>3000</v>
      </c>
      <c r="P76" s="62">
        <f>Table224523689101112131415161718192021222423456723456891011121314151617181920212223[[#This Row],[PEMBULATAN]]*O76</f>
        <v>24000</v>
      </c>
    </row>
    <row r="77" spans="1:16" ht="29.25" customHeight="1" x14ac:dyDescent="0.2">
      <c r="A77" s="108"/>
      <c r="B77" s="72"/>
      <c r="C77" s="84" t="s">
        <v>2311</v>
      </c>
      <c r="D77" s="75" t="s">
        <v>53</v>
      </c>
      <c r="E77" s="13">
        <v>44435</v>
      </c>
      <c r="F77" s="73" t="s">
        <v>1313</v>
      </c>
      <c r="G77" s="13">
        <v>44440</v>
      </c>
      <c r="H77" s="74" t="s">
        <v>1314</v>
      </c>
      <c r="I77" s="15">
        <v>92</v>
      </c>
      <c r="J77" s="15">
        <v>63</v>
      </c>
      <c r="K77" s="15">
        <v>31</v>
      </c>
      <c r="L77" s="15">
        <v>15</v>
      </c>
      <c r="M77" s="79">
        <v>44.918999999999997</v>
      </c>
      <c r="N77" s="69">
        <v>45</v>
      </c>
      <c r="O77" s="61">
        <v>3000</v>
      </c>
      <c r="P77" s="62">
        <f>Table224523689101112131415161718192021222423456723456891011121314151617181920212223[[#This Row],[PEMBULATAN]]*O77</f>
        <v>135000</v>
      </c>
    </row>
    <row r="78" spans="1:16" ht="29.25" customHeight="1" x14ac:dyDescent="0.2">
      <c r="A78" s="108"/>
      <c r="B78" s="72"/>
      <c r="C78" s="84" t="s">
        <v>2312</v>
      </c>
      <c r="D78" s="75" t="s">
        <v>53</v>
      </c>
      <c r="E78" s="13">
        <v>44435</v>
      </c>
      <c r="F78" s="73" t="s">
        <v>1313</v>
      </c>
      <c r="G78" s="13">
        <v>44440</v>
      </c>
      <c r="H78" s="74" t="s">
        <v>1314</v>
      </c>
      <c r="I78" s="15">
        <v>72</v>
      </c>
      <c r="J78" s="15">
        <v>53</v>
      </c>
      <c r="K78" s="15">
        <v>26</v>
      </c>
      <c r="L78" s="15">
        <v>15</v>
      </c>
      <c r="M78" s="79">
        <v>24.803999999999998</v>
      </c>
      <c r="N78" s="69">
        <v>25</v>
      </c>
      <c r="O78" s="61">
        <v>3000</v>
      </c>
      <c r="P78" s="62">
        <f>Table224523689101112131415161718192021222423456723456891011121314151617181920212223[[#This Row],[PEMBULATAN]]*O78</f>
        <v>75000</v>
      </c>
    </row>
    <row r="79" spans="1:16" ht="29.25" customHeight="1" x14ac:dyDescent="0.2">
      <c r="A79" s="108"/>
      <c r="B79" s="72"/>
      <c r="C79" s="84" t="s">
        <v>2313</v>
      </c>
      <c r="D79" s="75" t="s">
        <v>53</v>
      </c>
      <c r="E79" s="13">
        <v>44435</v>
      </c>
      <c r="F79" s="73" t="s">
        <v>1313</v>
      </c>
      <c r="G79" s="13">
        <v>44440</v>
      </c>
      <c r="H79" s="74" t="s">
        <v>1314</v>
      </c>
      <c r="I79" s="15">
        <v>102</v>
      </c>
      <c r="J79" s="15">
        <v>56</v>
      </c>
      <c r="K79" s="15">
        <v>40</v>
      </c>
      <c r="L79" s="15">
        <v>22</v>
      </c>
      <c r="M79" s="79">
        <v>57.12</v>
      </c>
      <c r="N79" s="69">
        <v>57</v>
      </c>
      <c r="O79" s="61">
        <v>3000</v>
      </c>
      <c r="P79" s="62">
        <f>Table224523689101112131415161718192021222423456723456891011121314151617181920212223[[#This Row],[PEMBULATAN]]*O79</f>
        <v>171000</v>
      </c>
    </row>
    <row r="80" spans="1:16" ht="29.25" customHeight="1" x14ac:dyDescent="0.2">
      <c r="A80" s="108"/>
      <c r="B80" s="72"/>
      <c r="C80" s="84" t="s">
        <v>2314</v>
      </c>
      <c r="D80" s="75" t="s">
        <v>53</v>
      </c>
      <c r="E80" s="13">
        <v>44435</v>
      </c>
      <c r="F80" s="73" t="s">
        <v>1313</v>
      </c>
      <c r="G80" s="13">
        <v>44440</v>
      </c>
      <c r="H80" s="74" t="s">
        <v>1314</v>
      </c>
      <c r="I80" s="15">
        <v>60</v>
      </c>
      <c r="J80" s="15">
        <v>40</v>
      </c>
      <c r="K80" s="15">
        <v>10</v>
      </c>
      <c r="L80" s="15">
        <v>2</v>
      </c>
      <c r="M80" s="79">
        <v>6</v>
      </c>
      <c r="N80" s="69">
        <v>6</v>
      </c>
      <c r="O80" s="61">
        <v>3000</v>
      </c>
      <c r="P80" s="62">
        <f>Table224523689101112131415161718192021222423456723456891011121314151617181920212223[[#This Row],[PEMBULATAN]]*O80</f>
        <v>18000</v>
      </c>
    </row>
    <row r="81" spans="1:16" ht="29.25" customHeight="1" x14ac:dyDescent="0.2">
      <c r="A81" s="108"/>
      <c r="B81" s="72"/>
      <c r="C81" s="84" t="s">
        <v>2315</v>
      </c>
      <c r="D81" s="75" t="s">
        <v>53</v>
      </c>
      <c r="E81" s="13">
        <v>44435</v>
      </c>
      <c r="F81" s="73" t="s">
        <v>1313</v>
      </c>
      <c r="G81" s="13">
        <v>44440</v>
      </c>
      <c r="H81" s="74" t="s">
        <v>1314</v>
      </c>
      <c r="I81" s="15">
        <v>97</v>
      </c>
      <c r="J81" s="15">
        <v>52</v>
      </c>
      <c r="K81" s="15">
        <v>26</v>
      </c>
      <c r="L81" s="15">
        <v>24</v>
      </c>
      <c r="M81" s="79">
        <v>32.786000000000001</v>
      </c>
      <c r="N81" s="69">
        <v>33</v>
      </c>
      <c r="O81" s="61">
        <v>3000</v>
      </c>
      <c r="P81" s="62">
        <f>Table224523689101112131415161718192021222423456723456891011121314151617181920212223[[#This Row],[PEMBULATAN]]*O81</f>
        <v>99000</v>
      </c>
    </row>
    <row r="82" spans="1:16" ht="29.25" customHeight="1" x14ac:dyDescent="0.2">
      <c r="A82" s="108"/>
      <c r="B82" s="72"/>
      <c r="C82" s="84" t="s">
        <v>2316</v>
      </c>
      <c r="D82" s="75" t="s">
        <v>53</v>
      </c>
      <c r="E82" s="13">
        <v>44435</v>
      </c>
      <c r="F82" s="73" t="s">
        <v>1313</v>
      </c>
      <c r="G82" s="13">
        <v>44440</v>
      </c>
      <c r="H82" s="74" t="s">
        <v>1314</v>
      </c>
      <c r="I82" s="15">
        <v>78</v>
      </c>
      <c r="J82" s="15">
        <v>63</v>
      </c>
      <c r="K82" s="15">
        <v>23</v>
      </c>
      <c r="L82" s="15">
        <v>12</v>
      </c>
      <c r="M82" s="79">
        <v>28.255500000000001</v>
      </c>
      <c r="N82" s="69">
        <v>28</v>
      </c>
      <c r="O82" s="61">
        <v>3000</v>
      </c>
      <c r="P82" s="62">
        <f>Table224523689101112131415161718192021222423456723456891011121314151617181920212223[[#This Row],[PEMBULATAN]]*O82</f>
        <v>84000</v>
      </c>
    </row>
    <row r="83" spans="1:16" ht="29.25" customHeight="1" x14ac:dyDescent="0.2">
      <c r="A83" s="108"/>
      <c r="B83" s="72"/>
      <c r="C83" s="89" t="s">
        <v>2317</v>
      </c>
      <c r="D83" s="90" t="s">
        <v>53</v>
      </c>
      <c r="E83" s="91">
        <v>44435</v>
      </c>
      <c r="F83" s="92" t="s">
        <v>1313</v>
      </c>
      <c r="G83" s="91">
        <v>44440</v>
      </c>
      <c r="H83" s="93" t="s">
        <v>1314</v>
      </c>
      <c r="I83" s="94">
        <v>60</v>
      </c>
      <c r="J83" s="94">
        <v>40</v>
      </c>
      <c r="K83" s="94">
        <v>20</v>
      </c>
      <c r="L83" s="94">
        <v>4</v>
      </c>
      <c r="M83" s="95">
        <v>12</v>
      </c>
      <c r="N83" s="96">
        <v>12</v>
      </c>
      <c r="O83" s="61">
        <v>3000</v>
      </c>
      <c r="P83" s="62">
        <f>Table224523689101112131415161718192021222423456723456891011121314151617181920212223[[#This Row],[PEMBULATAN]]*O83</f>
        <v>36000</v>
      </c>
    </row>
    <row r="84" spans="1:16" ht="29.25" customHeight="1" x14ac:dyDescent="0.2">
      <c r="A84" s="108"/>
      <c r="B84" s="72"/>
      <c r="C84" s="89" t="s">
        <v>2318</v>
      </c>
      <c r="D84" s="90" t="s">
        <v>53</v>
      </c>
      <c r="E84" s="91">
        <v>44435</v>
      </c>
      <c r="F84" s="92" t="s">
        <v>1313</v>
      </c>
      <c r="G84" s="91">
        <v>44440</v>
      </c>
      <c r="H84" s="93" t="s">
        <v>1314</v>
      </c>
      <c r="I84" s="94">
        <v>83</v>
      </c>
      <c r="J84" s="94">
        <v>57</v>
      </c>
      <c r="K84" s="94">
        <v>33</v>
      </c>
      <c r="L84" s="94">
        <v>9</v>
      </c>
      <c r="M84" s="95">
        <v>39.030749999999998</v>
      </c>
      <c r="N84" s="96">
        <v>39</v>
      </c>
      <c r="O84" s="61">
        <v>3000</v>
      </c>
      <c r="P84" s="62">
        <f>Table224523689101112131415161718192021222423456723456891011121314151617181920212223[[#This Row],[PEMBULATAN]]*O84</f>
        <v>117000</v>
      </c>
    </row>
    <row r="85" spans="1:16" ht="29.25" customHeight="1" x14ac:dyDescent="0.2">
      <c r="A85" s="108"/>
      <c r="B85" s="72"/>
      <c r="C85" s="89" t="s">
        <v>2319</v>
      </c>
      <c r="D85" s="90" t="s">
        <v>53</v>
      </c>
      <c r="E85" s="91">
        <v>44435</v>
      </c>
      <c r="F85" s="92" t="s">
        <v>1313</v>
      </c>
      <c r="G85" s="91">
        <v>44440</v>
      </c>
      <c r="H85" s="93" t="s">
        <v>1314</v>
      </c>
      <c r="I85" s="94">
        <v>77</v>
      </c>
      <c r="J85" s="94">
        <v>60</v>
      </c>
      <c r="K85" s="94">
        <v>21</v>
      </c>
      <c r="L85" s="94">
        <v>17</v>
      </c>
      <c r="M85" s="95">
        <v>24.254999999999999</v>
      </c>
      <c r="N85" s="96">
        <v>24</v>
      </c>
      <c r="O85" s="61">
        <v>3000</v>
      </c>
      <c r="P85" s="62">
        <f>Table224523689101112131415161718192021222423456723456891011121314151617181920212223[[#This Row],[PEMBULATAN]]*O85</f>
        <v>72000</v>
      </c>
    </row>
    <row r="86" spans="1:16" ht="29.25" customHeight="1" x14ac:dyDescent="0.2">
      <c r="A86" s="108"/>
      <c r="B86" s="72"/>
      <c r="C86" s="89" t="s">
        <v>2320</v>
      </c>
      <c r="D86" s="90" t="s">
        <v>53</v>
      </c>
      <c r="E86" s="91">
        <v>44435</v>
      </c>
      <c r="F86" s="92" t="s">
        <v>1313</v>
      </c>
      <c r="G86" s="91">
        <v>44440</v>
      </c>
      <c r="H86" s="93" t="s">
        <v>1314</v>
      </c>
      <c r="I86" s="94">
        <v>98</v>
      </c>
      <c r="J86" s="94">
        <v>61</v>
      </c>
      <c r="K86" s="94">
        <v>31</v>
      </c>
      <c r="L86" s="94">
        <v>22</v>
      </c>
      <c r="M86" s="95">
        <v>46.329500000000003</v>
      </c>
      <c r="N86" s="96">
        <v>46</v>
      </c>
      <c r="O86" s="61">
        <v>3000</v>
      </c>
      <c r="P86" s="62">
        <f>Table224523689101112131415161718192021222423456723456891011121314151617181920212223[[#This Row],[PEMBULATAN]]*O86</f>
        <v>138000</v>
      </c>
    </row>
    <row r="87" spans="1:16" ht="29.25" customHeight="1" x14ac:dyDescent="0.2">
      <c r="A87" s="108"/>
      <c r="B87" s="72"/>
      <c r="C87" s="89" t="s">
        <v>2321</v>
      </c>
      <c r="D87" s="90" t="s">
        <v>53</v>
      </c>
      <c r="E87" s="91">
        <v>44435</v>
      </c>
      <c r="F87" s="92" t="s">
        <v>1313</v>
      </c>
      <c r="G87" s="91">
        <v>44440</v>
      </c>
      <c r="H87" s="93" t="s">
        <v>1314</v>
      </c>
      <c r="I87" s="94">
        <v>85</v>
      </c>
      <c r="J87" s="94">
        <v>57</v>
      </c>
      <c r="K87" s="94">
        <v>41</v>
      </c>
      <c r="L87" s="94">
        <v>13</v>
      </c>
      <c r="M87" s="95">
        <v>49.661250000000003</v>
      </c>
      <c r="N87" s="96">
        <v>50</v>
      </c>
      <c r="O87" s="61">
        <v>3000</v>
      </c>
      <c r="P87" s="62">
        <f>Table224523689101112131415161718192021222423456723456891011121314151617181920212223[[#This Row],[PEMBULATAN]]*O87</f>
        <v>150000</v>
      </c>
    </row>
    <row r="88" spans="1:16" ht="29.25" customHeight="1" x14ac:dyDescent="0.2">
      <c r="A88" s="108"/>
      <c r="B88" s="72"/>
      <c r="C88" s="89" t="s">
        <v>2322</v>
      </c>
      <c r="D88" s="90" t="s">
        <v>53</v>
      </c>
      <c r="E88" s="91">
        <v>44435</v>
      </c>
      <c r="F88" s="92" t="s">
        <v>1313</v>
      </c>
      <c r="G88" s="91">
        <v>44440</v>
      </c>
      <c r="H88" s="93" t="s">
        <v>1314</v>
      </c>
      <c r="I88" s="94">
        <v>90</v>
      </c>
      <c r="J88" s="94">
        <v>51</v>
      </c>
      <c r="K88" s="94">
        <v>27</v>
      </c>
      <c r="L88" s="94">
        <v>8</v>
      </c>
      <c r="M88" s="95">
        <v>30.982500000000002</v>
      </c>
      <c r="N88" s="96">
        <v>31</v>
      </c>
      <c r="O88" s="61">
        <v>3000</v>
      </c>
      <c r="P88" s="62">
        <f>Table224523689101112131415161718192021222423456723456891011121314151617181920212223[[#This Row],[PEMBULATAN]]*O88</f>
        <v>93000</v>
      </c>
    </row>
    <row r="89" spans="1:16" ht="29.25" customHeight="1" x14ac:dyDescent="0.2">
      <c r="A89" s="108"/>
      <c r="B89" s="72"/>
      <c r="C89" s="89" t="s">
        <v>2323</v>
      </c>
      <c r="D89" s="90" t="s">
        <v>53</v>
      </c>
      <c r="E89" s="91">
        <v>44435</v>
      </c>
      <c r="F89" s="92" t="s">
        <v>1313</v>
      </c>
      <c r="G89" s="91">
        <v>44440</v>
      </c>
      <c r="H89" s="93" t="s">
        <v>1314</v>
      </c>
      <c r="I89" s="94">
        <v>91</v>
      </c>
      <c r="J89" s="94">
        <v>50</v>
      </c>
      <c r="K89" s="94">
        <v>37</v>
      </c>
      <c r="L89" s="94">
        <v>19</v>
      </c>
      <c r="M89" s="95">
        <v>42.087499999999999</v>
      </c>
      <c r="N89" s="96">
        <v>42</v>
      </c>
      <c r="O89" s="61">
        <v>3000</v>
      </c>
      <c r="P89" s="62">
        <f>Table224523689101112131415161718192021222423456723456891011121314151617181920212223[[#This Row],[PEMBULATAN]]*O89</f>
        <v>126000</v>
      </c>
    </row>
    <row r="90" spans="1:16" ht="29.25" customHeight="1" x14ac:dyDescent="0.2">
      <c r="A90" s="108"/>
      <c r="B90" s="72"/>
      <c r="C90" s="89" t="s">
        <v>2324</v>
      </c>
      <c r="D90" s="90" t="s">
        <v>53</v>
      </c>
      <c r="E90" s="91">
        <v>44435</v>
      </c>
      <c r="F90" s="92" t="s">
        <v>1313</v>
      </c>
      <c r="G90" s="91">
        <v>44440</v>
      </c>
      <c r="H90" s="93" t="s">
        <v>1314</v>
      </c>
      <c r="I90" s="94">
        <v>100</v>
      </c>
      <c r="J90" s="94">
        <v>53</v>
      </c>
      <c r="K90" s="94">
        <v>30</v>
      </c>
      <c r="L90" s="94">
        <v>15</v>
      </c>
      <c r="M90" s="95">
        <v>39.75</v>
      </c>
      <c r="N90" s="96">
        <v>40</v>
      </c>
      <c r="O90" s="61">
        <v>3000</v>
      </c>
      <c r="P90" s="62">
        <f>Table224523689101112131415161718192021222423456723456891011121314151617181920212223[[#This Row],[PEMBULATAN]]*O90</f>
        <v>120000</v>
      </c>
    </row>
    <row r="91" spans="1:16" ht="29.25" customHeight="1" x14ac:dyDescent="0.2">
      <c r="A91" s="108"/>
      <c r="B91" s="72"/>
      <c r="C91" s="89" t="s">
        <v>2325</v>
      </c>
      <c r="D91" s="90" t="s">
        <v>53</v>
      </c>
      <c r="E91" s="91">
        <v>44435</v>
      </c>
      <c r="F91" s="92" t="s">
        <v>1313</v>
      </c>
      <c r="G91" s="91">
        <v>44440</v>
      </c>
      <c r="H91" s="93" t="s">
        <v>1314</v>
      </c>
      <c r="I91" s="94">
        <v>71</v>
      </c>
      <c r="J91" s="94">
        <v>64</v>
      </c>
      <c r="K91" s="94">
        <v>21</v>
      </c>
      <c r="L91" s="94">
        <v>12</v>
      </c>
      <c r="M91" s="95">
        <v>23.856000000000002</v>
      </c>
      <c r="N91" s="96">
        <v>24</v>
      </c>
      <c r="O91" s="61">
        <v>3000</v>
      </c>
      <c r="P91" s="62">
        <f>Table224523689101112131415161718192021222423456723456891011121314151617181920212223[[#This Row],[PEMBULATAN]]*O91</f>
        <v>72000</v>
      </c>
    </row>
    <row r="92" spans="1:16" ht="29.25" customHeight="1" x14ac:dyDescent="0.2">
      <c r="A92" s="108"/>
      <c r="B92" s="72"/>
      <c r="C92" s="89" t="s">
        <v>2326</v>
      </c>
      <c r="D92" s="90" t="s">
        <v>53</v>
      </c>
      <c r="E92" s="91">
        <v>44435</v>
      </c>
      <c r="F92" s="92" t="s">
        <v>1313</v>
      </c>
      <c r="G92" s="91">
        <v>44440</v>
      </c>
      <c r="H92" s="93" t="s">
        <v>1314</v>
      </c>
      <c r="I92" s="94">
        <v>57</v>
      </c>
      <c r="J92" s="94">
        <v>56</v>
      </c>
      <c r="K92" s="94">
        <v>28</v>
      </c>
      <c r="L92" s="94">
        <v>11</v>
      </c>
      <c r="M92" s="95">
        <v>22.344000000000001</v>
      </c>
      <c r="N92" s="96">
        <v>22</v>
      </c>
      <c r="O92" s="61">
        <v>3000</v>
      </c>
      <c r="P92" s="62">
        <f>Table224523689101112131415161718192021222423456723456891011121314151617181920212223[[#This Row],[PEMBULATAN]]*O92</f>
        <v>66000</v>
      </c>
    </row>
    <row r="93" spans="1:16" ht="29.25" customHeight="1" x14ac:dyDescent="0.2">
      <c r="A93" s="108"/>
      <c r="B93" s="72"/>
      <c r="C93" s="89" t="s">
        <v>2327</v>
      </c>
      <c r="D93" s="90" t="s">
        <v>53</v>
      </c>
      <c r="E93" s="91">
        <v>44435</v>
      </c>
      <c r="F93" s="92" t="s">
        <v>1313</v>
      </c>
      <c r="G93" s="91">
        <v>44440</v>
      </c>
      <c r="H93" s="93" t="s">
        <v>1314</v>
      </c>
      <c r="I93" s="94">
        <v>102</v>
      </c>
      <c r="J93" s="94">
        <v>63</v>
      </c>
      <c r="K93" s="94">
        <v>23</v>
      </c>
      <c r="L93" s="94">
        <v>14</v>
      </c>
      <c r="M93" s="95">
        <v>36.9495</v>
      </c>
      <c r="N93" s="96">
        <v>37</v>
      </c>
      <c r="O93" s="61">
        <v>3000</v>
      </c>
      <c r="P93" s="62">
        <f>Table224523689101112131415161718192021222423456723456891011121314151617181920212223[[#This Row],[PEMBULATAN]]*O93</f>
        <v>111000</v>
      </c>
    </row>
    <row r="94" spans="1:16" ht="29.25" customHeight="1" x14ac:dyDescent="0.2">
      <c r="A94" s="108"/>
      <c r="B94" s="72"/>
      <c r="C94" s="89" t="s">
        <v>2328</v>
      </c>
      <c r="D94" s="90" t="s">
        <v>53</v>
      </c>
      <c r="E94" s="91">
        <v>44435</v>
      </c>
      <c r="F94" s="92" t="s">
        <v>1313</v>
      </c>
      <c r="G94" s="91">
        <v>44440</v>
      </c>
      <c r="H94" s="93" t="s">
        <v>1314</v>
      </c>
      <c r="I94" s="94">
        <v>98</v>
      </c>
      <c r="J94" s="94">
        <v>57</v>
      </c>
      <c r="K94" s="94">
        <v>25</v>
      </c>
      <c r="L94" s="94">
        <v>19</v>
      </c>
      <c r="M94" s="95">
        <v>34.912500000000001</v>
      </c>
      <c r="N94" s="96">
        <v>35</v>
      </c>
      <c r="O94" s="61">
        <v>3000</v>
      </c>
      <c r="P94" s="62">
        <f>Table224523689101112131415161718192021222423456723456891011121314151617181920212223[[#This Row],[PEMBULATAN]]*O94</f>
        <v>105000</v>
      </c>
    </row>
    <row r="95" spans="1:16" ht="29.25" customHeight="1" x14ac:dyDescent="0.2">
      <c r="A95" s="108"/>
      <c r="B95" s="72"/>
      <c r="C95" s="89" t="s">
        <v>2329</v>
      </c>
      <c r="D95" s="90" t="s">
        <v>53</v>
      </c>
      <c r="E95" s="91">
        <v>44435</v>
      </c>
      <c r="F95" s="92" t="s">
        <v>1313</v>
      </c>
      <c r="G95" s="91">
        <v>44440</v>
      </c>
      <c r="H95" s="93" t="s">
        <v>1314</v>
      </c>
      <c r="I95" s="94">
        <v>88</v>
      </c>
      <c r="J95" s="94">
        <v>63</v>
      </c>
      <c r="K95" s="94">
        <v>22</v>
      </c>
      <c r="L95" s="94">
        <v>10</v>
      </c>
      <c r="M95" s="95">
        <v>30.492000000000001</v>
      </c>
      <c r="N95" s="96">
        <v>30</v>
      </c>
      <c r="O95" s="61">
        <v>3000</v>
      </c>
      <c r="P95" s="62">
        <f>Table224523689101112131415161718192021222423456723456891011121314151617181920212223[[#This Row],[PEMBULATAN]]*O95</f>
        <v>90000</v>
      </c>
    </row>
    <row r="96" spans="1:16" ht="29.25" customHeight="1" x14ac:dyDescent="0.2">
      <c r="A96" s="108"/>
      <c r="B96" s="72"/>
      <c r="C96" s="89" t="s">
        <v>2330</v>
      </c>
      <c r="D96" s="90" t="s">
        <v>53</v>
      </c>
      <c r="E96" s="91">
        <v>44435</v>
      </c>
      <c r="F96" s="92" t="s">
        <v>1313</v>
      </c>
      <c r="G96" s="91">
        <v>44440</v>
      </c>
      <c r="H96" s="93" t="s">
        <v>1314</v>
      </c>
      <c r="I96" s="94">
        <v>97</v>
      </c>
      <c r="J96" s="94">
        <v>62</v>
      </c>
      <c r="K96" s="94">
        <v>22</v>
      </c>
      <c r="L96" s="94">
        <v>15</v>
      </c>
      <c r="M96" s="95">
        <v>33.076999999999998</v>
      </c>
      <c r="N96" s="96">
        <v>33</v>
      </c>
      <c r="O96" s="61">
        <v>3000</v>
      </c>
      <c r="P96" s="62">
        <f>Table224523689101112131415161718192021222423456723456891011121314151617181920212223[[#This Row],[PEMBULATAN]]*O96</f>
        <v>99000</v>
      </c>
    </row>
    <row r="97" spans="1:16" ht="29.25" customHeight="1" x14ac:dyDescent="0.2">
      <c r="A97" s="108"/>
      <c r="B97" s="72"/>
      <c r="C97" s="89" t="s">
        <v>2331</v>
      </c>
      <c r="D97" s="90" t="s">
        <v>53</v>
      </c>
      <c r="E97" s="91">
        <v>44435</v>
      </c>
      <c r="F97" s="92" t="s">
        <v>1313</v>
      </c>
      <c r="G97" s="91">
        <v>44440</v>
      </c>
      <c r="H97" s="93" t="s">
        <v>1314</v>
      </c>
      <c r="I97" s="94">
        <v>80</v>
      </c>
      <c r="J97" s="94">
        <v>53</v>
      </c>
      <c r="K97" s="94">
        <v>30</v>
      </c>
      <c r="L97" s="94">
        <v>8</v>
      </c>
      <c r="M97" s="95">
        <v>31.8</v>
      </c>
      <c r="N97" s="96">
        <v>32</v>
      </c>
      <c r="O97" s="61">
        <v>3000</v>
      </c>
      <c r="P97" s="62">
        <f>Table224523689101112131415161718192021222423456723456891011121314151617181920212223[[#This Row],[PEMBULATAN]]*O97</f>
        <v>96000</v>
      </c>
    </row>
    <row r="98" spans="1:16" ht="29.25" customHeight="1" x14ac:dyDescent="0.2">
      <c r="A98" s="108"/>
      <c r="B98" s="72"/>
      <c r="C98" s="89" t="s">
        <v>2332</v>
      </c>
      <c r="D98" s="90" t="s">
        <v>53</v>
      </c>
      <c r="E98" s="91">
        <v>44435</v>
      </c>
      <c r="F98" s="92" t="s">
        <v>1313</v>
      </c>
      <c r="G98" s="91">
        <v>44440</v>
      </c>
      <c r="H98" s="93" t="s">
        <v>1314</v>
      </c>
      <c r="I98" s="94">
        <v>61</v>
      </c>
      <c r="J98" s="94">
        <v>51</v>
      </c>
      <c r="K98" s="94">
        <v>28</v>
      </c>
      <c r="L98" s="94">
        <v>6</v>
      </c>
      <c r="M98" s="95">
        <v>21.777000000000001</v>
      </c>
      <c r="N98" s="96">
        <v>22</v>
      </c>
      <c r="O98" s="61">
        <v>3000</v>
      </c>
      <c r="P98" s="62">
        <f>Table224523689101112131415161718192021222423456723456891011121314151617181920212223[[#This Row],[PEMBULATAN]]*O98</f>
        <v>66000</v>
      </c>
    </row>
    <row r="99" spans="1:16" ht="29.25" customHeight="1" x14ac:dyDescent="0.2">
      <c r="A99" s="108"/>
      <c r="B99" s="72"/>
      <c r="C99" s="89" t="s">
        <v>2333</v>
      </c>
      <c r="D99" s="90" t="s">
        <v>53</v>
      </c>
      <c r="E99" s="91">
        <v>44435</v>
      </c>
      <c r="F99" s="92" t="s">
        <v>1313</v>
      </c>
      <c r="G99" s="91">
        <v>44440</v>
      </c>
      <c r="H99" s="93" t="s">
        <v>1314</v>
      </c>
      <c r="I99" s="94">
        <v>82</v>
      </c>
      <c r="J99" s="94">
        <v>57</v>
      </c>
      <c r="K99" s="94">
        <v>32</v>
      </c>
      <c r="L99" s="94">
        <v>10</v>
      </c>
      <c r="M99" s="95">
        <v>37.392000000000003</v>
      </c>
      <c r="N99" s="96">
        <v>37</v>
      </c>
      <c r="O99" s="61">
        <v>3000</v>
      </c>
      <c r="P99" s="62">
        <f>Table224523689101112131415161718192021222423456723456891011121314151617181920212223[[#This Row],[PEMBULATAN]]*O99</f>
        <v>111000</v>
      </c>
    </row>
    <row r="100" spans="1:16" ht="29.25" customHeight="1" x14ac:dyDescent="0.2">
      <c r="A100" s="108"/>
      <c r="B100" s="72"/>
      <c r="C100" s="89" t="s">
        <v>2334</v>
      </c>
      <c r="D100" s="90" t="s">
        <v>53</v>
      </c>
      <c r="E100" s="91">
        <v>44435</v>
      </c>
      <c r="F100" s="92" t="s">
        <v>1313</v>
      </c>
      <c r="G100" s="91">
        <v>44440</v>
      </c>
      <c r="H100" s="93" t="s">
        <v>1314</v>
      </c>
      <c r="I100" s="94">
        <v>71</v>
      </c>
      <c r="J100" s="94">
        <v>62</v>
      </c>
      <c r="K100" s="94">
        <v>23</v>
      </c>
      <c r="L100" s="94">
        <v>8</v>
      </c>
      <c r="M100" s="95">
        <v>25.311499999999999</v>
      </c>
      <c r="N100" s="96">
        <v>25</v>
      </c>
      <c r="O100" s="61">
        <v>3000</v>
      </c>
      <c r="P100" s="62">
        <f>Table224523689101112131415161718192021222423456723456891011121314151617181920212223[[#This Row],[PEMBULATAN]]*O100</f>
        <v>75000</v>
      </c>
    </row>
    <row r="101" spans="1:16" ht="29.25" customHeight="1" x14ac:dyDescent="0.2">
      <c r="A101" s="108"/>
      <c r="B101" s="72"/>
      <c r="C101" s="89" t="s">
        <v>2335</v>
      </c>
      <c r="D101" s="90" t="s">
        <v>53</v>
      </c>
      <c r="E101" s="91">
        <v>44435</v>
      </c>
      <c r="F101" s="92" t="s">
        <v>1313</v>
      </c>
      <c r="G101" s="91">
        <v>44440</v>
      </c>
      <c r="H101" s="93" t="s">
        <v>1314</v>
      </c>
      <c r="I101" s="94">
        <v>80</v>
      </c>
      <c r="J101" s="94">
        <v>50</v>
      </c>
      <c r="K101" s="94">
        <v>27</v>
      </c>
      <c r="L101" s="94">
        <v>13</v>
      </c>
      <c r="M101" s="95">
        <v>27</v>
      </c>
      <c r="N101" s="96">
        <v>27</v>
      </c>
      <c r="O101" s="61">
        <v>3000</v>
      </c>
      <c r="P101" s="62">
        <f>Table224523689101112131415161718192021222423456723456891011121314151617181920212223[[#This Row],[PEMBULATAN]]*O101</f>
        <v>81000</v>
      </c>
    </row>
    <row r="102" spans="1:16" ht="29.25" customHeight="1" x14ac:dyDescent="0.2">
      <c r="A102" s="108"/>
      <c r="B102" s="72"/>
      <c r="C102" s="89" t="s">
        <v>2336</v>
      </c>
      <c r="D102" s="90" t="s">
        <v>53</v>
      </c>
      <c r="E102" s="91">
        <v>44435</v>
      </c>
      <c r="F102" s="92" t="s">
        <v>1313</v>
      </c>
      <c r="G102" s="91">
        <v>44440</v>
      </c>
      <c r="H102" s="93" t="s">
        <v>1314</v>
      </c>
      <c r="I102" s="94">
        <v>90</v>
      </c>
      <c r="J102" s="94">
        <v>53</v>
      </c>
      <c r="K102" s="94">
        <v>32</v>
      </c>
      <c r="L102" s="94">
        <v>15</v>
      </c>
      <c r="M102" s="95">
        <v>38.159999999999997</v>
      </c>
      <c r="N102" s="96">
        <v>38</v>
      </c>
      <c r="O102" s="61">
        <v>3000</v>
      </c>
      <c r="P102" s="62">
        <f>Table224523689101112131415161718192021222423456723456891011121314151617181920212223[[#This Row],[PEMBULATAN]]*O102</f>
        <v>114000</v>
      </c>
    </row>
    <row r="103" spans="1:16" ht="29.25" customHeight="1" x14ac:dyDescent="0.2">
      <c r="A103" s="108"/>
      <c r="B103" s="72"/>
      <c r="C103" s="89" t="s">
        <v>2337</v>
      </c>
      <c r="D103" s="90" t="s">
        <v>53</v>
      </c>
      <c r="E103" s="91">
        <v>44435</v>
      </c>
      <c r="F103" s="92" t="s">
        <v>1313</v>
      </c>
      <c r="G103" s="91">
        <v>44440</v>
      </c>
      <c r="H103" s="93" t="s">
        <v>1314</v>
      </c>
      <c r="I103" s="94">
        <v>64</v>
      </c>
      <c r="J103" s="94">
        <v>64</v>
      </c>
      <c r="K103" s="94">
        <v>26</v>
      </c>
      <c r="L103" s="94">
        <v>11</v>
      </c>
      <c r="M103" s="95">
        <v>26.623999999999999</v>
      </c>
      <c r="N103" s="96">
        <v>27</v>
      </c>
      <c r="O103" s="61">
        <v>3000</v>
      </c>
      <c r="P103" s="62">
        <f>Table224523689101112131415161718192021222423456723456891011121314151617181920212223[[#This Row],[PEMBULATAN]]*O103</f>
        <v>81000</v>
      </c>
    </row>
    <row r="104" spans="1:16" ht="29.25" customHeight="1" x14ac:dyDescent="0.2">
      <c r="A104" s="108"/>
      <c r="B104" s="72"/>
      <c r="C104" s="89" t="s">
        <v>2338</v>
      </c>
      <c r="D104" s="90" t="s">
        <v>53</v>
      </c>
      <c r="E104" s="91">
        <v>44435</v>
      </c>
      <c r="F104" s="92" t="s">
        <v>1313</v>
      </c>
      <c r="G104" s="91">
        <v>44440</v>
      </c>
      <c r="H104" s="93" t="s">
        <v>1314</v>
      </c>
      <c r="I104" s="94">
        <v>142</v>
      </c>
      <c r="J104" s="94">
        <v>7</v>
      </c>
      <c r="K104" s="94">
        <v>7</v>
      </c>
      <c r="L104" s="94">
        <v>2</v>
      </c>
      <c r="M104" s="95">
        <v>1.7395</v>
      </c>
      <c r="N104" s="96">
        <v>2</v>
      </c>
      <c r="O104" s="61">
        <v>3000</v>
      </c>
      <c r="P104" s="62">
        <f>Table224523689101112131415161718192021222423456723456891011121314151617181920212223[[#This Row],[PEMBULATAN]]*O104</f>
        <v>6000</v>
      </c>
    </row>
    <row r="105" spans="1:16" ht="29.25" customHeight="1" x14ac:dyDescent="0.2">
      <c r="A105" s="108"/>
      <c r="B105" s="72"/>
      <c r="C105" s="89" t="s">
        <v>2339</v>
      </c>
      <c r="D105" s="90" t="s">
        <v>53</v>
      </c>
      <c r="E105" s="91">
        <v>44435</v>
      </c>
      <c r="F105" s="92" t="s">
        <v>1313</v>
      </c>
      <c r="G105" s="91">
        <v>44440</v>
      </c>
      <c r="H105" s="93" t="s">
        <v>1314</v>
      </c>
      <c r="I105" s="94">
        <v>90</v>
      </c>
      <c r="J105" s="94">
        <v>69</v>
      </c>
      <c r="K105" s="94">
        <v>27</v>
      </c>
      <c r="L105" s="94">
        <v>21</v>
      </c>
      <c r="M105" s="95">
        <v>41.917499999999997</v>
      </c>
      <c r="N105" s="96">
        <v>42</v>
      </c>
      <c r="O105" s="61">
        <v>3000</v>
      </c>
      <c r="P105" s="62">
        <f>Table224523689101112131415161718192021222423456723456891011121314151617181920212223[[#This Row],[PEMBULATAN]]*O105</f>
        <v>126000</v>
      </c>
    </row>
    <row r="106" spans="1:16" ht="29.25" customHeight="1" x14ac:dyDescent="0.2">
      <c r="A106" s="108"/>
      <c r="B106" s="72"/>
      <c r="C106" s="89" t="s">
        <v>2340</v>
      </c>
      <c r="D106" s="90" t="s">
        <v>53</v>
      </c>
      <c r="E106" s="91">
        <v>44435</v>
      </c>
      <c r="F106" s="92" t="s">
        <v>1313</v>
      </c>
      <c r="G106" s="91">
        <v>44440</v>
      </c>
      <c r="H106" s="93" t="s">
        <v>1314</v>
      </c>
      <c r="I106" s="94">
        <v>92</v>
      </c>
      <c r="J106" s="94">
        <v>43</v>
      </c>
      <c r="K106" s="94">
        <v>40</v>
      </c>
      <c r="L106" s="94">
        <v>5</v>
      </c>
      <c r="M106" s="95">
        <v>39.56</v>
      </c>
      <c r="N106" s="96">
        <v>40</v>
      </c>
      <c r="O106" s="61">
        <v>3000</v>
      </c>
      <c r="P106" s="62">
        <f>Table224523689101112131415161718192021222423456723456891011121314151617181920212223[[#This Row],[PEMBULATAN]]*O106</f>
        <v>120000</v>
      </c>
    </row>
    <row r="107" spans="1:16" ht="29.25" customHeight="1" x14ac:dyDescent="0.2">
      <c r="A107" s="108"/>
      <c r="B107" s="72"/>
      <c r="C107" s="89" t="s">
        <v>2341</v>
      </c>
      <c r="D107" s="90" t="s">
        <v>53</v>
      </c>
      <c r="E107" s="91">
        <v>44435</v>
      </c>
      <c r="F107" s="92" t="s">
        <v>1313</v>
      </c>
      <c r="G107" s="91">
        <v>44440</v>
      </c>
      <c r="H107" s="93" t="s">
        <v>1314</v>
      </c>
      <c r="I107" s="94">
        <v>80</v>
      </c>
      <c r="J107" s="94">
        <v>60</v>
      </c>
      <c r="K107" s="94">
        <v>22</v>
      </c>
      <c r="L107" s="94">
        <v>8</v>
      </c>
      <c r="M107" s="95">
        <v>26.4</v>
      </c>
      <c r="N107" s="96">
        <v>26</v>
      </c>
      <c r="O107" s="61">
        <v>3000</v>
      </c>
      <c r="P107" s="62">
        <f>Table224523689101112131415161718192021222423456723456891011121314151617181920212223[[#This Row],[PEMBULATAN]]*O107</f>
        <v>78000</v>
      </c>
    </row>
    <row r="108" spans="1:16" ht="29.25" customHeight="1" x14ac:dyDescent="0.2">
      <c r="A108" s="108"/>
      <c r="B108" s="72"/>
      <c r="C108" s="89" t="s">
        <v>2342</v>
      </c>
      <c r="D108" s="90" t="s">
        <v>53</v>
      </c>
      <c r="E108" s="91">
        <v>44435</v>
      </c>
      <c r="F108" s="92" t="s">
        <v>1313</v>
      </c>
      <c r="G108" s="91">
        <v>44440</v>
      </c>
      <c r="H108" s="93" t="s">
        <v>1314</v>
      </c>
      <c r="I108" s="94">
        <v>90</v>
      </c>
      <c r="J108" s="94">
        <v>59</v>
      </c>
      <c r="K108" s="94">
        <v>21</v>
      </c>
      <c r="L108" s="94">
        <v>9</v>
      </c>
      <c r="M108" s="95">
        <v>27.877500000000001</v>
      </c>
      <c r="N108" s="96">
        <v>28</v>
      </c>
      <c r="O108" s="61">
        <v>3000</v>
      </c>
      <c r="P108" s="62">
        <f>Table224523689101112131415161718192021222423456723456891011121314151617181920212223[[#This Row],[PEMBULATAN]]*O108</f>
        <v>84000</v>
      </c>
    </row>
    <row r="109" spans="1:16" ht="29.25" customHeight="1" x14ac:dyDescent="0.2">
      <c r="A109" s="108"/>
      <c r="B109" s="72"/>
      <c r="C109" s="89" t="s">
        <v>2343</v>
      </c>
      <c r="D109" s="90" t="s">
        <v>53</v>
      </c>
      <c r="E109" s="91">
        <v>44435</v>
      </c>
      <c r="F109" s="92" t="s">
        <v>1313</v>
      </c>
      <c r="G109" s="91">
        <v>44440</v>
      </c>
      <c r="H109" s="93" t="s">
        <v>1314</v>
      </c>
      <c r="I109" s="94">
        <v>97</v>
      </c>
      <c r="J109" s="94">
        <v>62</v>
      </c>
      <c r="K109" s="94">
        <v>23</v>
      </c>
      <c r="L109" s="94">
        <v>9</v>
      </c>
      <c r="M109" s="95">
        <v>34.580500000000001</v>
      </c>
      <c r="N109" s="96">
        <v>35</v>
      </c>
      <c r="O109" s="61">
        <v>3000</v>
      </c>
      <c r="P109" s="62">
        <f>Table224523689101112131415161718192021222423456723456891011121314151617181920212223[[#This Row],[PEMBULATAN]]*O109</f>
        <v>105000</v>
      </c>
    </row>
    <row r="110" spans="1:16" ht="29.25" customHeight="1" x14ac:dyDescent="0.2">
      <c r="A110" s="108"/>
      <c r="B110" s="72"/>
      <c r="C110" s="89" t="s">
        <v>2344</v>
      </c>
      <c r="D110" s="90" t="s">
        <v>53</v>
      </c>
      <c r="E110" s="91">
        <v>44435</v>
      </c>
      <c r="F110" s="92" t="s">
        <v>1313</v>
      </c>
      <c r="G110" s="91">
        <v>44440</v>
      </c>
      <c r="H110" s="93" t="s">
        <v>1314</v>
      </c>
      <c r="I110" s="94">
        <v>93</v>
      </c>
      <c r="J110" s="94">
        <v>67</v>
      </c>
      <c r="K110" s="94">
        <v>23</v>
      </c>
      <c r="L110" s="94">
        <v>11</v>
      </c>
      <c r="M110" s="95">
        <v>35.828249999999997</v>
      </c>
      <c r="N110" s="96">
        <v>36</v>
      </c>
      <c r="O110" s="61">
        <v>3000</v>
      </c>
      <c r="P110" s="62">
        <f>Table224523689101112131415161718192021222423456723456891011121314151617181920212223[[#This Row],[PEMBULATAN]]*O110</f>
        <v>108000</v>
      </c>
    </row>
    <row r="111" spans="1:16" ht="29.25" customHeight="1" x14ac:dyDescent="0.2">
      <c r="A111" s="108"/>
      <c r="B111" s="72"/>
      <c r="C111" s="89" t="s">
        <v>2345</v>
      </c>
      <c r="D111" s="90" t="s">
        <v>53</v>
      </c>
      <c r="E111" s="91">
        <v>44435</v>
      </c>
      <c r="F111" s="92" t="s">
        <v>1313</v>
      </c>
      <c r="G111" s="91">
        <v>44440</v>
      </c>
      <c r="H111" s="93" t="s">
        <v>1314</v>
      </c>
      <c r="I111" s="94">
        <v>80</v>
      </c>
      <c r="J111" s="94">
        <v>57</v>
      </c>
      <c r="K111" s="94">
        <v>37</v>
      </c>
      <c r="L111" s="94">
        <v>8</v>
      </c>
      <c r="M111" s="95">
        <v>42.18</v>
      </c>
      <c r="N111" s="96">
        <v>42</v>
      </c>
      <c r="O111" s="61">
        <v>3000</v>
      </c>
      <c r="P111" s="62">
        <f>Table224523689101112131415161718192021222423456723456891011121314151617181920212223[[#This Row],[PEMBULATAN]]*O111</f>
        <v>126000</v>
      </c>
    </row>
    <row r="112" spans="1:16" ht="29.25" customHeight="1" x14ac:dyDescent="0.2">
      <c r="A112" s="108"/>
      <c r="B112" s="72"/>
      <c r="C112" s="89" t="s">
        <v>2346</v>
      </c>
      <c r="D112" s="90" t="s">
        <v>53</v>
      </c>
      <c r="E112" s="91">
        <v>44435</v>
      </c>
      <c r="F112" s="92" t="s">
        <v>1313</v>
      </c>
      <c r="G112" s="91">
        <v>44440</v>
      </c>
      <c r="H112" s="93" t="s">
        <v>1314</v>
      </c>
      <c r="I112" s="94">
        <v>97</v>
      </c>
      <c r="J112" s="94">
        <v>48</v>
      </c>
      <c r="K112" s="94">
        <v>42</v>
      </c>
      <c r="L112" s="94">
        <v>17</v>
      </c>
      <c r="M112" s="95">
        <v>48.887999999999998</v>
      </c>
      <c r="N112" s="96">
        <v>49</v>
      </c>
      <c r="O112" s="61">
        <v>3000</v>
      </c>
      <c r="P112" s="62">
        <f>Table224523689101112131415161718192021222423456723456891011121314151617181920212223[[#This Row],[PEMBULATAN]]*O112</f>
        <v>147000</v>
      </c>
    </row>
    <row r="113" spans="1:16" ht="29.25" customHeight="1" x14ac:dyDescent="0.2">
      <c r="A113" s="108"/>
      <c r="B113" s="72"/>
      <c r="C113" s="89" t="s">
        <v>2347</v>
      </c>
      <c r="D113" s="90" t="s">
        <v>53</v>
      </c>
      <c r="E113" s="91">
        <v>44435</v>
      </c>
      <c r="F113" s="92" t="s">
        <v>1313</v>
      </c>
      <c r="G113" s="91">
        <v>44440</v>
      </c>
      <c r="H113" s="93" t="s">
        <v>1314</v>
      </c>
      <c r="I113" s="94">
        <v>52</v>
      </c>
      <c r="J113" s="94">
        <v>40</v>
      </c>
      <c r="K113" s="94">
        <v>12</v>
      </c>
      <c r="L113" s="94">
        <v>2</v>
      </c>
      <c r="M113" s="95">
        <v>6.24</v>
      </c>
      <c r="N113" s="96">
        <v>6</v>
      </c>
      <c r="O113" s="61">
        <v>3000</v>
      </c>
      <c r="P113" s="62">
        <f>Table224523689101112131415161718192021222423456723456891011121314151617181920212223[[#This Row],[PEMBULATAN]]*O113</f>
        <v>18000</v>
      </c>
    </row>
    <row r="114" spans="1:16" ht="29.25" customHeight="1" x14ac:dyDescent="0.2">
      <c r="A114" s="108"/>
      <c r="B114" s="72"/>
      <c r="C114" s="89" t="s">
        <v>2348</v>
      </c>
      <c r="D114" s="90" t="s">
        <v>53</v>
      </c>
      <c r="E114" s="91">
        <v>44435</v>
      </c>
      <c r="F114" s="92" t="s">
        <v>1313</v>
      </c>
      <c r="G114" s="91">
        <v>44440</v>
      </c>
      <c r="H114" s="93" t="s">
        <v>1314</v>
      </c>
      <c r="I114" s="94">
        <v>82</v>
      </c>
      <c r="J114" s="94">
        <v>52</v>
      </c>
      <c r="K114" s="94">
        <v>34</v>
      </c>
      <c r="L114" s="94">
        <v>8</v>
      </c>
      <c r="M114" s="95">
        <v>36.244</v>
      </c>
      <c r="N114" s="96">
        <v>36</v>
      </c>
      <c r="O114" s="61">
        <v>3000</v>
      </c>
      <c r="P114" s="62">
        <f>Table224523689101112131415161718192021222423456723456891011121314151617181920212223[[#This Row],[PEMBULATAN]]*O114</f>
        <v>108000</v>
      </c>
    </row>
    <row r="115" spans="1:16" ht="29.25" customHeight="1" x14ac:dyDescent="0.2">
      <c r="A115" s="108"/>
      <c r="B115" s="72"/>
      <c r="C115" s="89" t="s">
        <v>2349</v>
      </c>
      <c r="D115" s="90" t="s">
        <v>53</v>
      </c>
      <c r="E115" s="91">
        <v>44435</v>
      </c>
      <c r="F115" s="92" t="s">
        <v>1313</v>
      </c>
      <c r="G115" s="91">
        <v>44440</v>
      </c>
      <c r="H115" s="93" t="s">
        <v>1314</v>
      </c>
      <c r="I115" s="94">
        <v>101</v>
      </c>
      <c r="J115" s="94">
        <v>50</v>
      </c>
      <c r="K115" s="94">
        <v>40</v>
      </c>
      <c r="L115" s="94">
        <v>12</v>
      </c>
      <c r="M115" s="95">
        <v>50.5</v>
      </c>
      <c r="N115" s="96">
        <v>51</v>
      </c>
      <c r="O115" s="61">
        <v>3000</v>
      </c>
      <c r="P115" s="62">
        <f>Table224523689101112131415161718192021222423456723456891011121314151617181920212223[[#This Row],[PEMBULATAN]]*O115</f>
        <v>153000</v>
      </c>
    </row>
    <row r="116" spans="1:16" ht="29.25" customHeight="1" x14ac:dyDescent="0.2">
      <c r="A116" s="108"/>
      <c r="B116" s="72"/>
      <c r="C116" s="89" t="s">
        <v>2350</v>
      </c>
      <c r="D116" s="90" t="s">
        <v>53</v>
      </c>
      <c r="E116" s="91">
        <v>44435</v>
      </c>
      <c r="F116" s="92" t="s">
        <v>1313</v>
      </c>
      <c r="G116" s="91">
        <v>44440</v>
      </c>
      <c r="H116" s="93" t="s">
        <v>1314</v>
      </c>
      <c r="I116" s="94">
        <v>73</v>
      </c>
      <c r="J116" s="94">
        <v>50</v>
      </c>
      <c r="K116" s="94">
        <v>38</v>
      </c>
      <c r="L116" s="94">
        <v>13</v>
      </c>
      <c r="M116" s="95">
        <v>34.674999999999997</v>
      </c>
      <c r="N116" s="96">
        <v>35</v>
      </c>
      <c r="O116" s="61">
        <v>3000</v>
      </c>
      <c r="P116" s="62">
        <f>Table224523689101112131415161718192021222423456723456891011121314151617181920212223[[#This Row],[PEMBULATAN]]*O116</f>
        <v>105000</v>
      </c>
    </row>
    <row r="117" spans="1:16" ht="29.25" customHeight="1" x14ac:dyDescent="0.2">
      <c r="A117" s="108"/>
      <c r="B117" s="72"/>
      <c r="C117" s="89" t="s">
        <v>2351</v>
      </c>
      <c r="D117" s="90" t="s">
        <v>53</v>
      </c>
      <c r="E117" s="91">
        <v>44435</v>
      </c>
      <c r="F117" s="92" t="s">
        <v>1313</v>
      </c>
      <c r="G117" s="91">
        <v>44440</v>
      </c>
      <c r="H117" s="93" t="s">
        <v>1314</v>
      </c>
      <c r="I117" s="94">
        <v>70</v>
      </c>
      <c r="J117" s="94">
        <v>61</v>
      </c>
      <c r="K117" s="94">
        <v>22</v>
      </c>
      <c r="L117" s="94">
        <v>9</v>
      </c>
      <c r="M117" s="95">
        <v>23.484999999999999</v>
      </c>
      <c r="N117" s="96">
        <v>23</v>
      </c>
      <c r="O117" s="61">
        <v>3000</v>
      </c>
      <c r="P117" s="62">
        <f>Table224523689101112131415161718192021222423456723456891011121314151617181920212223[[#This Row],[PEMBULATAN]]*O117</f>
        <v>69000</v>
      </c>
    </row>
    <row r="118" spans="1:16" ht="29.25" customHeight="1" x14ac:dyDescent="0.2">
      <c r="A118" s="108"/>
      <c r="B118" s="72"/>
      <c r="C118" s="89" t="s">
        <v>2352</v>
      </c>
      <c r="D118" s="90" t="s">
        <v>53</v>
      </c>
      <c r="E118" s="91">
        <v>44435</v>
      </c>
      <c r="F118" s="92" t="s">
        <v>1313</v>
      </c>
      <c r="G118" s="91">
        <v>44440</v>
      </c>
      <c r="H118" s="93" t="s">
        <v>1314</v>
      </c>
      <c r="I118" s="94">
        <v>91</v>
      </c>
      <c r="J118" s="94">
        <v>46</v>
      </c>
      <c r="K118" s="94">
        <v>43</v>
      </c>
      <c r="L118" s="94">
        <v>20</v>
      </c>
      <c r="M118" s="95">
        <v>44.999499999999998</v>
      </c>
      <c r="N118" s="96">
        <v>45</v>
      </c>
      <c r="O118" s="61">
        <v>3000</v>
      </c>
      <c r="P118" s="62">
        <f>Table224523689101112131415161718192021222423456723456891011121314151617181920212223[[#This Row],[PEMBULATAN]]*O118</f>
        <v>135000</v>
      </c>
    </row>
    <row r="119" spans="1:16" ht="29.25" customHeight="1" x14ac:dyDescent="0.2">
      <c r="A119" s="108"/>
      <c r="B119" s="72"/>
      <c r="C119" s="89" t="s">
        <v>2353</v>
      </c>
      <c r="D119" s="90" t="s">
        <v>53</v>
      </c>
      <c r="E119" s="91">
        <v>44435</v>
      </c>
      <c r="F119" s="92" t="s">
        <v>1313</v>
      </c>
      <c r="G119" s="91">
        <v>44440</v>
      </c>
      <c r="H119" s="93" t="s">
        <v>1314</v>
      </c>
      <c r="I119" s="94">
        <v>60</v>
      </c>
      <c r="J119" s="94">
        <v>40</v>
      </c>
      <c r="K119" s="94">
        <v>25</v>
      </c>
      <c r="L119" s="94">
        <v>7</v>
      </c>
      <c r="M119" s="95">
        <v>15</v>
      </c>
      <c r="N119" s="96">
        <v>15</v>
      </c>
      <c r="O119" s="61">
        <v>3000</v>
      </c>
      <c r="P119" s="62">
        <f>Table224523689101112131415161718192021222423456723456891011121314151617181920212223[[#This Row],[PEMBULATAN]]*O119</f>
        <v>45000</v>
      </c>
    </row>
    <row r="120" spans="1:16" ht="29.25" customHeight="1" x14ac:dyDescent="0.2">
      <c r="A120" s="108"/>
      <c r="B120" s="72"/>
      <c r="C120" s="89" t="s">
        <v>2354</v>
      </c>
      <c r="D120" s="90" t="s">
        <v>53</v>
      </c>
      <c r="E120" s="91">
        <v>44435</v>
      </c>
      <c r="F120" s="92" t="s">
        <v>1313</v>
      </c>
      <c r="G120" s="91">
        <v>44440</v>
      </c>
      <c r="H120" s="93" t="s">
        <v>1314</v>
      </c>
      <c r="I120" s="94">
        <v>44</v>
      </c>
      <c r="J120" s="94">
        <v>35</v>
      </c>
      <c r="K120" s="94">
        <v>21</v>
      </c>
      <c r="L120" s="94">
        <v>5</v>
      </c>
      <c r="M120" s="95">
        <v>8.0850000000000009</v>
      </c>
      <c r="N120" s="96">
        <v>8</v>
      </c>
      <c r="O120" s="61">
        <v>3000</v>
      </c>
      <c r="P120" s="62">
        <f>Table224523689101112131415161718192021222423456723456891011121314151617181920212223[[#This Row],[PEMBULATAN]]*O120</f>
        <v>24000</v>
      </c>
    </row>
    <row r="121" spans="1:16" ht="29.25" customHeight="1" x14ac:dyDescent="0.2">
      <c r="A121" s="108"/>
      <c r="B121" s="72"/>
      <c r="C121" s="89" t="s">
        <v>2355</v>
      </c>
      <c r="D121" s="90" t="s">
        <v>53</v>
      </c>
      <c r="E121" s="91">
        <v>44435</v>
      </c>
      <c r="F121" s="92" t="s">
        <v>1313</v>
      </c>
      <c r="G121" s="91">
        <v>44440</v>
      </c>
      <c r="H121" s="93" t="s">
        <v>1314</v>
      </c>
      <c r="I121" s="94">
        <v>82</v>
      </c>
      <c r="J121" s="94">
        <v>53</v>
      </c>
      <c r="K121" s="94">
        <v>27</v>
      </c>
      <c r="L121" s="94">
        <v>14</v>
      </c>
      <c r="M121" s="95">
        <v>29.3355</v>
      </c>
      <c r="N121" s="96">
        <v>29</v>
      </c>
      <c r="O121" s="61">
        <v>3000</v>
      </c>
      <c r="P121" s="62">
        <f>Table224523689101112131415161718192021222423456723456891011121314151617181920212223[[#This Row],[PEMBULATAN]]*O121</f>
        <v>87000</v>
      </c>
    </row>
    <row r="122" spans="1:16" ht="29.25" customHeight="1" x14ac:dyDescent="0.2">
      <c r="A122" s="108"/>
      <c r="B122" s="72"/>
      <c r="C122" s="89" t="s">
        <v>2356</v>
      </c>
      <c r="D122" s="90" t="s">
        <v>53</v>
      </c>
      <c r="E122" s="91">
        <v>44435</v>
      </c>
      <c r="F122" s="92" t="s">
        <v>1313</v>
      </c>
      <c r="G122" s="91">
        <v>44440</v>
      </c>
      <c r="H122" s="93" t="s">
        <v>1314</v>
      </c>
      <c r="I122" s="94">
        <v>90</v>
      </c>
      <c r="J122" s="94">
        <v>50</v>
      </c>
      <c r="K122" s="94">
        <v>32</v>
      </c>
      <c r="L122" s="94">
        <v>11</v>
      </c>
      <c r="M122" s="95">
        <v>36</v>
      </c>
      <c r="N122" s="96">
        <v>36</v>
      </c>
      <c r="O122" s="61">
        <v>3000</v>
      </c>
      <c r="P122" s="62">
        <f>Table224523689101112131415161718192021222423456723456891011121314151617181920212223[[#This Row],[PEMBULATAN]]*O122</f>
        <v>108000</v>
      </c>
    </row>
    <row r="123" spans="1:16" ht="29.25" customHeight="1" x14ac:dyDescent="0.2">
      <c r="A123" s="108"/>
      <c r="B123" s="72"/>
      <c r="C123" s="89" t="s">
        <v>2357</v>
      </c>
      <c r="D123" s="90" t="s">
        <v>53</v>
      </c>
      <c r="E123" s="91">
        <v>44435</v>
      </c>
      <c r="F123" s="92" t="s">
        <v>1313</v>
      </c>
      <c r="G123" s="91">
        <v>44440</v>
      </c>
      <c r="H123" s="93" t="s">
        <v>1314</v>
      </c>
      <c r="I123" s="94">
        <v>92</v>
      </c>
      <c r="J123" s="94">
        <v>53</v>
      </c>
      <c r="K123" s="94">
        <v>26</v>
      </c>
      <c r="L123" s="94">
        <v>10</v>
      </c>
      <c r="M123" s="95">
        <v>31.693999999999999</v>
      </c>
      <c r="N123" s="96">
        <v>32</v>
      </c>
      <c r="O123" s="61">
        <v>3000</v>
      </c>
      <c r="P123" s="62">
        <f>Table224523689101112131415161718192021222423456723456891011121314151617181920212223[[#This Row],[PEMBULATAN]]*O123</f>
        <v>96000</v>
      </c>
    </row>
    <row r="124" spans="1:16" ht="29.25" customHeight="1" x14ac:dyDescent="0.2">
      <c r="A124" s="108"/>
      <c r="B124" s="72"/>
      <c r="C124" s="89" t="s">
        <v>2358</v>
      </c>
      <c r="D124" s="90" t="s">
        <v>53</v>
      </c>
      <c r="E124" s="91">
        <v>44435</v>
      </c>
      <c r="F124" s="92" t="s">
        <v>1313</v>
      </c>
      <c r="G124" s="91">
        <v>44440</v>
      </c>
      <c r="H124" s="93" t="s">
        <v>1314</v>
      </c>
      <c r="I124" s="94">
        <v>76</v>
      </c>
      <c r="J124" s="94">
        <v>35</v>
      </c>
      <c r="K124" s="94">
        <v>38</v>
      </c>
      <c r="L124" s="94">
        <v>16</v>
      </c>
      <c r="M124" s="95">
        <v>25.27</v>
      </c>
      <c r="N124" s="96">
        <v>25</v>
      </c>
      <c r="O124" s="61">
        <v>3000</v>
      </c>
      <c r="P124" s="62">
        <f>Table224523689101112131415161718192021222423456723456891011121314151617181920212223[[#This Row],[PEMBULATAN]]*O124</f>
        <v>75000</v>
      </c>
    </row>
    <row r="125" spans="1:16" ht="29.25" customHeight="1" x14ac:dyDescent="0.2">
      <c r="A125" s="108"/>
      <c r="B125" s="72"/>
      <c r="C125" s="89" t="s">
        <v>2359</v>
      </c>
      <c r="D125" s="90" t="s">
        <v>53</v>
      </c>
      <c r="E125" s="91">
        <v>44435</v>
      </c>
      <c r="F125" s="92" t="s">
        <v>1313</v>
      </c>
      <c r="G125" s="91">
        <v>44440</v>
      </c>
      <c r="H125" s="93" t="s">
        <v>1314</v>
      </c>
      <c r="I125" s="94">
        <v>84</v>
      </c>
      <c r="J125" s="94">
        <v>54</v>
      </c>
      <c r="K125" s="94">
        <v>40</v>
      </c>
      <c r="L125" s="94">
        <v>16</v>
      </c>
      <c r="M125" s="95">
        <v>45.36</v>
      </c>
      <c r="N125" s="96">
        <v>45</v>
      </c>
      <c r="O125" s="61">
        <v>3000</v>
      </c>
      <c r="P125" s="62">
        <f>Table224523689101112131415161718192021222423456723456891011121314151617181920212223[[#This Row],[PEMBULATAN]]*O125</f>
        <v>135000</v>
      </c>
    </row>
    <row r="126" spans="1:16" ht="29.25" customHeight="1" x14ac:dyDescent="0.2">
      <c r="A126" s="108"/>
      <c r="B126" s="72"/>
      <c r="C126" s="89" t="s">
        <v>2360</v>
      </c>
      <c r="D126" s="90" t="s">
        <v>53</v>
      </c>
      <c r="E126" s="91">
        <v>44435</v>
      </c>
      <c r="F126" s="92" t="s">
        <v>1313</v>
      </c>
      <c r="G126" s="91">
        <v>44440</v>
      </c>
      <c r="H126" s="93" t="s">
        <v>1314</v>
      </c>
      <c r="I126" s="94">
        <v>53</v>
      </c>
      <c r="J126" s="94">
        <v>56</v>
      </c>
      <c r="K126" s="94">
        <v>27</v>
      </c>
      <c r="L126" s="94">
        <v>8</v>
      </c>
      <c r="M126" s="95">
        <v>20.033999999999999</v>
      </c>
      <c r="N126" s="96">
        <v>20</v>
      </c>
      <c r="O126" s="61">
        <v>3000</v>
      </c>
      <c r="P126" s="62">
        <f>Table224523689101112131415161718192021222423456723456891011121314151617181920212223[[#This Row],[PEMBULATAN]]*O126</f>
        <v>60000</v>
      </c>
    </row>
    <row r="127" spans="1:16" ht="29.25" customHeight="1" x14ac:dyDescent="0.2">
      <c r="A127" s="108"/>
      <c r="B127" s="72"/>
      <c r="C127" s="89" t="s">
        <v>2361</v>
      </c>
      <c r="D127" s="90" t="s">
        <v>53</v>
      </c>
      <c r="E127" s="91">
        <v>44435</v>
      </c>
      <c r="F127" s="92" t="s">
        <v>1313</v>
      </c>
      <c r="G127" s="91">
        <v>44440</v>
      </c>
      <c r="H127" s="93" t="s">
        <v>1314</v>
      </c>
      <c r="I127" s="94">
        <v>80</v>
      </c>
      <c r="J127" s="94">
        <v>45</v>
      </c>
      <c r="K127" s="94">
        <v>40</v>
      </c>
      <c r="L127" s="94">
        <v>12</v>
      </c>
      <c r="M127" s="95">
        <v>36</v>
      </c>
      <c r="N127" s="96">
        <v>36</v>
      </c>
      <c r="O127" s="61">
        <v>3000</v>
      </c>
      <c r="P127" s="62">
        <f>Table224523689101112131415161718192021222423456723456891011121314151617181920212223[[#This Row],[PEMBULATAN]]*O127</f>
        <v>108000</v>
      </c>
    </row>
    <row r="128" spans="1:16" ht="29.25" customHeight="1" x14ac:dyDescent="0.2">
      <c r="A128" s="108"/>
      <c r="B128" s="72"/>
      <c r="C128" s="89" t="s">
        <v>2362</v>
      </c>
      <c r="D128" s="90" t="s">
        <v>53</v>
      </c>
      <c r="E128" s="91">
        <v>44435</v>
      </c>
      <c r="F128" s="92" t="s">
        <v>1313</v>
      </c>
      <c r="G128" s="91">
        <v>44440</v>
      </c>
      <c r="H128" s="93" t="s">
        <v>1314</v>
      </c>
      <c r="I128" s="94">
        <v>90</v>
      </c>
      <c r="J128" s="94">
        <v>56</v>
      </c>
      <c r="K128" s="94">
        <v>31</v>
      </c>
      <c r="L128" s="94">
        <v>9</v>
      </c>
      <c r="M128" s="95">
        <v>39.06</v>
      </c>
      <c r="N128" s="96">
        <v>39</v>
      </c>
      <c r="O128" s="61">
        <v>3000</v>
      </c>
      <c r="P128" s="62">
        <f>Table224523689101112131415161718192021222423456723456891011121314151617181920212223[[#This Row],[PEMBULATAN]]*O128</f>
        <v>117000</v>
      </c>
    </row>
    <row r="129" spans="1:16" ht="29.25" customHeight="1" x14ac:dyDescent="0.2">
      <c r="A129" s="108"/>
      <c r="B129" s="72"/>
      <c r="C129" s="89" t="s">
        <v>2363</v>
      </c>
      <c r="D129" s="90" t="s">
        <v>53</v>
      </c>
      <c r="E129" s="91">
        <v>44435</v>
      </c>
      <c r="F129" s="92" t="s">
        <v>1313</v>
      </c>
      <c r="G129" s="91">
        <v>44440</v>
      </c>
      <c r="H129" s="93" t="s">
        <v>1314</v>
      </c>
      <c r="I129" s="94">
        <v>74</v>
      </c>
      <c r="J129" s="94">
        <v>60</v>
      </c>
      <c r="K129" s="94">
        <v>30</v>
      </c>
      <c r="L129" s="94">
        <v>15</v>
      </c>
      <c r="M129" s="95">
        <v>33.299999999999997</v>
      </c>
      <c r="N129" s="96">
        <v>33</v>
      </c>
      <c r="O129" s="61">
        <v>3000</v>
      </c>
      <c r="P129" s="62">
        <f>Table224523689101112131415161718192021222423456723456891011121314151617181920212223[[#This Row],[PEMBULATAN]]*O129</f>
        <v>99000</v>
      </c>
    </row>
    <row r="130" spans="1:16" ht="29.25" customHeight="1" x14ac:dyDescent="0.2">
      <c r="A130" s="108"/>
      <c r="B130" s="72"/>
      <c r="C130" s="89" t="s">
        <v>2364</v>
      </c>
      <c r="D130" s="90" t="s">
        <v>53</v>
      </c>
      <c r="E130" s="91">
        <v>44435</v>
      </c>
      <c r="F130" s="92" t="s">
        <v>1313</v>
      </c>
      <c r="G130" s="91">
        <v>44440</v>
      </c>
      <c r="H130" s="93" t="s">
        <v>1314</v>
      </c>
      <c r="I130" s="94">
        <v>61</v>
      </c>
      <c r="J130" s="94">
        <v>51</v>
      </c>
      <c r="K130" s="94">
        <v>12</v>
      </c>
      <c r="L130" s="94">
        <v>5</v>
      </c>
      <c r="M130" s="95">
        <v>9.3330000000000002</v>
      </c>
      <c r="N130" s="96">
        <v>9</v>
      </c>
      <c r="O130" s="61">
        <v>3000</v>
      </c>
      <c r="P130" s="62">
        <f>Table224523689101112131415161718192021222423456723456891011121314151617181920212223[[#This Row],[PEMBULATAN]]*O130</f>
        <v>27000</v>
      </c>
    </row>
    <row r="131" spans="1:16" ht="29.25" customHeight="1" x14ac:dyDescent="0.2">
      <c r="A131" s="108"/>
      <c r="B131" s="72"/>
      <c r="C131" s="89" t="s">
        <v>2365</v>
      </c>
      <c r="D131" s="90" t="s">
        <v>53</v>
      </c>
      <c r="E131" s="91">
        <v>44435</v>
      </c>
      <c r="F131" s="92" t="s">
        <v>1313</v>
      </c>
      <c r="G131" s="91">
        <v>44440</v>
      </c>
      <c r="H131" s="93" t="s">
        <v>1314</v>
      </c>
      <c r="I131" s="94">
        <v>61</v>
      </c>
      <c r="J131" s="94">
        <v>53</v>
      </c>
      <c r="K131" s="94">
        <v>37</v>
      </c>
      <c r="L131" s="94">
        <v>7</v>
      </c>
      <c r="M131" s="95">
        <v>29.905249999999999</v>
      </c>
      <c r="N131" s="96">
        <v>30</v>
      </c>
      <c r="O131" s="61">
        <v>3000</v>
      </c>
      <c r="P131" s="62">
        <f>Table224523689101112131415161718192021222423456723456891011121314151617181920212223[[#This Row],[PEMBULATAN]]*O131</f>
        <v>90000</v>
      </c>
    </row>
    <row r="132" spans="1:16" ht="29.25" customHeight="1" x14ac:dyDescent="0.2">
      <c r="A132" s="108"/>
      <c r="B132" s="72"/>
      <c r="C132" s="89" t="s">
        <v>2366</v>
      </c>
      <c r="D132" s="90" t="s">
        <v>53</v>
      </c>
      <c r="E132" s="91">
        <v>44435</v>
      </c>
      <c r="F132" s="92" t="s">
        <v>1313</v>
      </c>
      <c r="G132" s="91">
        <v>44440</v>
      </c>
      <c r="H132" s="93" t="s">
        <v>1314</v>
      </c>
      <c r="I132" s="94">
        <v>91</v>
      </c>
      <c r="J132" s="94">
        <v>50</v>
      </c>
      <c r="K132" s="94">
        <v>26</v>
      </c>
      <c r="L132" s="94">
        <v>14</v>
      </c>
      <c r="M132" s="95">
        <v>29.574999999999999</v>
      </c>
      <c r="N132" s="96">
        <v>30</v>
      </c>
      <c r="O132" s="61">
        <v>3000</v>
      </c>
      <c r="P132" s="62">
        <f>Table224523689101112131415161718192021222423456723456891011121314151617181920212223[[#This Row],[PEMBULATAN]]*O132</f>
        <v>90000</v>
      </c>
    </row>
    <row r="133" spans="1:16" ht="29.25" customHeight="1" x14ac:dyDescent="0.2">
      <c r="A133" s="108"/>
      <c r="B133" s="72"/>
      <c r="C133" s="89" t="s">
        <v>2367</v>
      </c>
      <c r="D133" s="90" t="s">
        <v>53</v>
      </c>
      <c r="E133" s="91">
        <v>44435</v>
      </c>
      <c r="F133" s="92" t="s">
        <v>1313</v>
      </c>
      <c r="G133" s="91">
        <v>44440</v>
      </c>
      <c r="H133" s="93" t="s">
        <v>1314</v>
      </c>
      <c r="I133" s="94">
        <v>60</v>
      </c>
      <c r="J133" s="94">
        <v>57</v>
      </c>
      <c r="K133" s="94">
        <v>21</v>
      </c>
      <c r="L133" s="94">
        <v>5</v>
      </c>
      <c r="M133" s="95">
        <v>17.954999999999998</v>
      </c>
      <c r="N133" s="96">
        <v>18</v>
      </c>
      <c r="O133" s="61">
        <v>3000</v>
      </c>
      <c r="P133" s="62">
        <f>Table224523689101112131415161718192021222423456723456891011121314151617181920212223[[#This Row],[PEMBULATAN]]*O133</f>
        <v>54000</v>
      </c>
    </row>
    <row r="134" spans="1:16" ht="29.25" customHeight="1" x14ac:dyDescent="0.2">
      <c r="A134" s="108"/>
      <c r="B134" s="72"/>
      <c r="C134" s="89" t="s">
        <v>2368</v>
      </c>
      <c r="D134" s="90" t="s">
        <v>53</v>
      </c>
      <c r="E134" s="91">
        <v>44435</v>
      </c>
      <c r="F134" s="92" t="s">
        <v>1313</v>
      </c>
      <c r="G134" s="91">
        <v>44440</v>
      </c>
      <c r="H134" s="93" t="s">
        <v>1314</v>
      </c>
      <c r="I134" s="94">
        <v>100</v>
      </c>
      <c r="J134" s="94">
        <v>49</v>
      </c>
      <c r="K134" s="94">
        <v>43</v>
      </c>
      <c r="L134" s="94">
        <v>11</v>
      </c>
      <c r="M134" s="95">
        <v>52.674999999999997</v>
      </c>
      <c r="N134" s="96">
        <v>53</v>
      </c>
      <c r="O134" s="61">
        <v>3000</v>
      </c>
      <c r="P134" s="62">
        <f>Table224523689101112131415161718192021222423456723456891011121314151617181920212223[[#This Row],[PEMBULATAN]]*O134</f>
        <v>159000</v>
      </c>
    </row>
    <row r="135" spans="1:16" ht="29.25" customHeight="1" x14ac:dyDescent="0.2">
      <c r="A135" s="108"/>
      <c r="B135" s="72"/>
      <c r="C135" s="89" t="s">
        <v>2369</v>
      </c>
      <c r="D135" s="90" t="s">
        <v>53</v>
      </c>
      <c r="E135" s="91">
        <v>44435</v>
      </c>
      <c r="F135" s="92" t="s">
        <v>1313</v>
      </c>
      <c r="G135" s="91">
        <v>44440</v>
      </c>
      <c r="H135" s="93" t="s">
        <v>1314</v>
      </c>
      <c r="I135" s="94">
        <v>88</v>
      </c>
      <c r="J135" s="94">
        <v>53</v>
      </c>
      <c r="K135" s="94">
        <v>45</v>
      </c>
      <c r="L135" s="94">
        <v>14</v>
      </c>
      <c r="M135" s="95">
        <v>52.47</v>
      </c>
      <c r="N135" s="96">
        <v>52</v>
      </c>
      <c r="O135" s="61">
        <v>3000</v>
      </c>
      <c r="P135" s="62">
        <f>Table224523689101112131415161718192021222423456723456891011121314151617181920212223[[#This Row],[PEMBULATAN]]*O135</f>
        <v>156000</v>
      </c>
    </row>
    <row r="136" spans="1:16" ht="29.25" customHeight="1" x14ac:dyDescent="0.2">
      <c r="A136" s="108"/>
      <c r="B136" s="72"/>
      <c r="C136" s="89" t="s">
        <v>2370</v>
      </c>
      <c r="D136" s="90" t="s">
        <v>53</v>
      </c>
      <c r="E136" s="91">
        <v>44435</v>
      </c>
      <c r="F136" s="92" t="s">
        <v>1313</v>
      </c>
      <c r="G136" s="91">
        <v>44440</v>
      </c>
      <c r="H136" s="93" t="s">
        <v>1314</v>
      </c>
      <c r="I136" s="94">
        <v>29</v>
      </c>
      <c r="J136" s="94">
        <v>22</v>
      </c>
      <c r="K136" s="94">
        <v>31</v>
      </c>
      <c r="L136" s="94">
        <v>6</v>
      </c>
      <c r="M136" s="95">
        <v>4.9444999999999997</v>
      </c>
      <c r="N136" s="96">
        <v>6</v>
      </c>
      <c r="O136" s="61">
        <v>3000</v>
      </c>
      <c r="P136" s="62">
        <f>Table224523689101112131415161718192021222423456723456891011121314151617181920212223[[#This Row],[PEMBULATAN]]*O136</f>
        <v>18000</v>
      </c>
    </row>
    <row r="137" spans="1:16" ht="29.25" customHeight="1" x14ac:dyDescent="0.2">
      <c r="A137" s="108"/>
      <c r="B137" s="72"/>
      <c r="C137" s="89" t="s">
        <v>2371</v>
      </c>
      <c r="D137" s="90" t="s">
        <v>53</v>
      </c>
      <c r="E137" s="91">
        <v>44435</v>
      </c>
      <c r="F137" s="92" t="s">
        <v>1313</v>
      </c>
      <c r="G137" s="91">
        <v>44440</v>
      </c>
      <c r="H137" s="93" t="s">
        <v>1314</v>
      </c>
      <c r="I137" s="94">
        <v>83</v>
      </c>
      <c r="J137" s="94">
        <v>57</v>
      </c>
      <c r="K137" s="94">
        <v>22</v>
      </c>
      <c r="L137" s="94">
        <v>8</v>
      </c>
      <c r="M137" s="95">
        <v>26.020499999999998</v>
      </c>
      <c r="N137" s="96">
        <v>26</v>
      </c>
      <c r="O137" s="61">
        <v>3000</v>
      </c>
      <c r="P137" s="62">
        <f>Table224523689101112131415161718192021222423456723456891011121314151617181920212223[[#This Row],[PEMBULATAN]]*O137</f>
        <v>78000</v>
      </c>
    </row>
    <row r="138" spans="1:16" ht="29.25" customHeight="1" x14ac:dyDescent="0.2">
      <c r="A138" s="108"/>
      <c r="B138" s="72"/>
      <c r="C138" s="89" t="s">
        <v>2372</v>
      </c>
      <c r="D138" s="90" t="s">
        <v>53</v>
      </c>
      <c r="E138" s="91">
        <v>44435</v>
      </c>
      <c r="F138" s="92" t="s">
        <v>1313</v>
      </c>
      <c r="G138" s="91">
        <v>44440</v>
      </c>
      <c r="H138" s="93" t="s">
        <v>1314</v>
      </c>
      <c r="I138" s="94">
        <v>71</v>
      </c>
      <c r="J138" s="94">
        <v>61</v>
      </c>
      <c r="K138" s="94">
        <v>29</v>
      </c>
      <c r="L138" s="94">
        <v>9</v>
      </c>
      <c r="M138" s="95">
        <v>31.399750000000001</v>
      </c>
      <c r="N138" s="96">
        <v>31</v>
      </c>
      <c r="O138" s="61">
        <v>3000</v>
      </c>
      <c r="P138" s="62">
        <f>Table224523689101112131415161718192021222423456723456891011121314151617181920212223[[#This Row],[PEMBULATAN]]*O138</f>
        <v>93000</v>
      </c>
    </row>
    <row r="139" spans="1:16" ht="29.25" customHeight="1" x14ac:dyDescent="0.2">
      <c r="A139" s="108"/>
      <c r="B139" s="72"/>
      <c r="C139" s="89" t="s">
        <v>2373</v>
      </c>
      <c r="D139" s="90" t="s">
        <v>53</v>
      </c>
      <c r="E139" s="91">
        <v>44435</v>
      </c>
      <c r="F139" s="92" t="s">
        <v>1313</v>
      </c>
      <c r="G139" s="91">
        <v>44440</v>
      </c>
      <c r="H139" s="93" t="s">
        <v>1314</v>
      </c>
      <c r="I139" s="94">
        <v>62</v>
      </c>
      <c r="J139" s="94">
        <v>61</v>
      </c>
      <c r="K139" s="94">
        <v>23</v>
      </c>
      <c r="L139" s="94">
        <v>9</v>
      </c>
      <c r="M139" s="95">
        <v>21.746500000000001</v>
      </c>
      <c r="N139" s="96">
        <v>22</v>
      </c>
      <c r="O139" s="61">
        <v>3000</v>
      </c>
      <c r="P139" s="62">
        <f>Table224523689101112131415161718192021222423456723456891011121314151617181920212223[[#This Row],[PEMBULATAN]]*O139</f>
        <v>66000</v>
      </c>
    </row>
    <row r="140" spans="1:16" ht="29.25" customHeight="1" x14ac:dyDescent="0.2">
      <c r="A140" s="108"/>
      <c r="B140" s="72"/>
      <c r="C140" s="89" t="s">
        <v>2374</v>
      </c>
      <c r="D140" s="90" t="s">
        <v>53</v>
      </c>
      <c r="E140" s="91">
        <v>44435</v>
      </c>
      <c r="F140" s="92" t="s">
        <v>1313</v>
      </c>
      <c r="G140" s="91">
        <v>44440</v>
      </c>
      <c r="H140" s="93" t="s">
        <v>1314</v>
      </c>
      <c r="I140" s="94">
        <v>100</v>
      </c>
      <c r="J140" s="94">
        <v>18</v>
      </c>
      <c r="K140" s="94">
        <v>7</v>
      </c>
      <c r="L140" s="94">
        <v>2</v>
      </c>
      <c r="M140" s="95">
        <v>3.15</v>
      </c>
      <c r="N140" s="96">
        <v>3</v>
      </c>
      <c r="O140" s="61">
        <v>3000</v>
      </c>
      <c r="P140" s="62">
        <f>Table224523689101112131415161718192021222423456723456891011121314151617181920212223[[#This Row],[PEMBULATAN]]*O140</f>
        <v>9000</v>
      </c>
    </row>
    <row r="141" spans="1:16" ht="29.25" customHeight="1" x14ac:dyDescent="0.2">
      <c r="A141" s="108"/>
      <c r="B141" s="72"/>
      <c r="C141" s="89" t="s">
        <v>2375</v>
      </c>
      <c r="D141" s="90" t="s">
        <v>53</v>
      </c>
      <c r="E141" s="91">
        <v>44435</v>
      </c>
      <c r="F141" s="92" t="s">
        <v>1313</v>
      </c>
      <c r="G141" s="91">
        <v>44440</v>
      </c>
      <c r="H141" s="93" t="s">
        <v>1314</v>
      </c>
      <c r="I141" s="94">
        <v>100</v>
      </c>
      <c r="J141" s="94">
        <v>53</v>
      </c>
      <c r="K141" s="94">
        <v>23</v>
      </c>
      <c r="L141" s="94">
        <v>10</v>
      </c>
      <c r="M141" s="95">
        <v>30.475000000000001</v>
      </c>
      <c r="N141" s="96">
        <v>30</v>
      </c>
      <c r="O141" s="61">
        <v>3000</v>
      </c>
      <c r="P141" s="62">
        <f>Table224523689101112131415161718192021222423456723456891011121314151617181920212223[[#This Row],[PEMBULATAN]]*O141</f>
        <v>90000</v>
      </c>
    </row>
    <row r="142" spans="1:16" ht="29.25" customHeight="1" x14ac:dyDescent="0.2">
      <c r="A142" s="108"/>
      <c r="B142" s="72"/>
      <c r="C142" s="89" t="s">
        <v>2376</v>
      </c>
      <c r="D142" s="90" t="s">
        <v>53</v>
      </c>
      <c r="E142" s="91">
        <v>44435</v>
      </c>
      <c r="F142" s="92" t="s">
        <v>1313</v>
      </c>
      <c r="G142" s="91">
        <v>44440</v>
      </c>
      <c r="H142" s="93" t="s">
        <v>1314</v>
      </c>
      <c r="I142" s="94">
        <v>88</v>
      </c>
      <c r="J142" s="94">
        <v>62</v>
      </c>
      <c r="K142" s="94">
        <v>23</v>
      </c>
      <c r="L142" s="94">
        <v>15</v>
      </c>
      <c r="M142" s="95">
        <v>31.372</v>
      </c>
      <c r="N142" s="96">
        <v>31</v>
      </c>
      <c r="O142" s="61">
        <v>3000</v>
      </c>
      <c r="P142" s="62">
        <f>Table224523689101112131415161718192021222423456723456891011121314151617181920212223[[#This Row],[PEMBULATAN]]*O142</f>
        <v>93000</v>
      </c>
    </row>
    <row r="143" spans="1:16" ht="29.25" customHeight="1" x14ac:dyDescent="0.2">
      <c r="A143" s="108"/>
      <c r="B143" s="72"/>
      <c r="C143" s="89" t="s">
        <v>2377</v>
      </c>
      <c r="D143" s="90" t="s">
        <v>53</v>
      </c>
      <c r="E143" s="91">
        <v>44435</v>
      </c>
      <c r="F143" s="92" t="s">
        <v>1313</v>
      </c>
      <c r="G143" s="91">
        <v>44440</v>
      </c>
      <c r="H143" s="93" t="s">
        <v>1314</v>
      </c>
      <c r="I143" s="94">
        <v>47</v>
      </c>
      <c r="J143" s="94">
        <v>36</v>
      </c>
      <c r="K143" s="94">
        <v>16</v>
      </c>
      <c r="L143" s="94">
        <v>5</v>
      </c>
      <c r="M143" s="95">
        <v>6.7679999999999998</v>
      </c>
      <c r="N143" s="96">
        <v>7</v>
      </c>
      <c r="O143" s="61">
        <v>3000</v>
      </c>
      <c r="P143" s="62">
        <f>Table224523689101112131415161718192021222423456723456891011121314151617181920212223[[#This Row],[PEMBULATAN]]*O143</f>
        <v>21000</v>
      </c>
    </row>
    <row r="144" spans="1:16" ht="29.25" customHeight="1" x14ac:dyDescent="0.2">
      <c r="A144" s="108"/>
      <c r="B144" s="72"/>
      <c r="C144" s="89" t="s">
        <v>2378</v>
      </c>
      <c r="D144" s="90" t="s">
        <v>53</v>
      </c>
      <c r="E144" s="91">
        <v>44435</v>
      </c>
      <c r="F144" s="92" t="s">
        <v>1313</v>
      </c>
      <c r="G144" s="91">
        <v>44440</v>
      </c>
      <c r="H144" s="93" t="s">
        <v>1314</v>
      </c>
      <c r="I144" s="94">
        <v>104</v>
      </c>
      <c r="J144" s="94">
        <v>60</v>
      </c>
      <c r="K144" s="94">
        <v>37</v>
      </c>
      <c r="L144" s="94">
        <v>27</v>
      </c>
      <c r="M144" s="95">
        <v>57.72</v>
      </c>
      <c r="N144" s="96">
        <v>58</v>
      </c>
      <c r="O144" s="61">
        <v>3000</v>
      </c>
      <c r="P144" s="62">
        <f>Table224523689101112131415161718192021222423456723456891011121314151617181920212223[[#This Row],[PEMBULATAN]]*O144</f>
        <v>174000</v>
      </c>
    </row>
    <row r="145" spans="1:16" ht="29.25" customHeight="1" x14ac:dyDescent="0.2">
      <c r="A145" s="108"/>
      <c r="B145" s="72"/>
      <c r="C145" s="89" t="s">
        <v>2379</v>
      </c>
      <c r="D145" s="90" t="s">
        <v>53</v>
      </c>
      <c r="E145" s="91">
        <v>44435</v>
      </c>
      <c r="F145" s="92" t="s">
        <v>1313</v>
      </c>
      <c r="G145" s="91">
        <v>44440</v>
      </c>
      <c r="H145" s="93" t="s">
        <v>1314</v>
      </c>
      <c r="I145" s="94">
        <v>80</v>
      </c>
      <c r="J145" s="94">
        <v>51</v>
      </c>
      <c r="K145" s="94">
        <v>34</v>
      </c>
      <c r="L145" s="94">
        <v>5</v>
      </c>
      <c r="M145" s="95">
        <v>34.68</v>
      </c>
      <c r="N145" s="96">
        <v>35</v>
      </c>
      <c r="O145" s="61">
        <v>3000</v>
      </c>
      <c r="P145" s="62">
        <f>Table224523689101112131415161718192021222423456723456891011121314151617181920212223[[#This Row],[PEMBULATAN]]*O145</f>
        <v>105000</v>
      </c>
    </row>
    <row r="146" spans="1:16" ht="29.25" customHeight="1" x14ac:dyDescent="0.2">
      <c r="A146" s="108"/>
      <c r="B146" s="72"/>
      <c r="C146" s="89" t="s">
        <v>2380</v>
      </c>
      <c r="D146" s="90" t="s">
        <v>53</v>
      </c>
      <c r="E146" s="91">
        <v>44435</v>
      </c>
      <c r="F146" s="92" t="s">
        <v>1313</v>
      </c>
      <c r="G146" s="91">
        <v>44440</v>
      </c>
      <c r="H146" s="93" t="s">
        <v>1314</v>
      </c>
      <c r="I146" s="94">
        <v>95</v>
      </c>
      <c r="J146" s="94">
        <v>64</v>
      </c>
      <c r="K146" s="94">
        <v>33</v>
      </c>
      <c r="L146" s="94">
        <v>25</v>
      </c>
      <c r="M146" s="95">
        <v>50.16</v>
      </c>
      <c r="N146" s="96">
        <v>50</v>
      </c>
      <c r="O146" s="61">
        <v>3000</v>
      </c>
      <c r="P146" s="62">
        <f>Table224523689101112131415161718192021222423456723456891011121314151617181920212223[[#This Row],[PEMBULATAN]]*O146</f>
        <v>150000</v>
      </c>
    </row>
    <row r="147" spans="1:16" ht="29.25" customHeight="1" x14ac:dyDescent="0.2">
      <c r="A147" s="108"/>
      <c r="B147" s="72"/>
      <c r="C147" s="89" t="s">
        <v>2381</v>
      </c>
      <c r="D147" s="90" t="s">
        <v>53</v>
      </c>
      <c r="E147" s="91">
        <v>44435</v>
      </c>
      <c r="F147" s="92" t="s">
        <v>1313</v>
      </c>
      <c r="G147" s="91">
        <v>44440</v>
      </c>
      <c r="H147" s="93" t="s">
        <v>1314</v>
      </c>
      <c r="I147" s="94">
        <v>43</v>
      </c>
      <c r="J147" s="94">
        <v>41</v>
      </c>
      <c r="K147" s="94">
        <v>15</v>
      </c>
      <c r="L147" s="94">
        <v>5</v>
      </c>
      <c r="M147" s="95">
        <v>6.6112500000000001</v>
      </c>
      <c r="N147" s="96">
        <v>7</v>
      </c>
      <c r="O147" s="61">
        <v>3000</v>
      </c>
      <c r="P147" s="62">
        <f>Table224523689101112131415161718192021222423456723456891011121314151617181920212223[[#This Row],[PEMBULATAN]]*O147</f>
        <v>21000</v>
      </c>
    </row>
    <row r="148" spans="1:16" ht="29.25" customHeight="1" x14ac:dyDescent="0.2">
      <c r="A148" s="108"/>
      <c r="B148" s="72"/>
      <c r="C148" s="89" t="s">
        <v>2382</v>
      </c>
      <c r="D148" s="90" t="s">
        <v>53</v>
      </c>
      <c r="E148" s="91">
        <v>44435</v>
      </c>
      <c r="F148" s="92" t="s">
        <v>1313</v>
      </c>
      <c r="G148" s="91">
        <v>44440</v>
      </c>
      <c r="H148" s="93" t="s">
        <v>1314</v>
      </c>
      <c r="I148" s="94">
        <v>93</v>
      </c>
      <c r="J148" s="94">
        <v>61</v>
      </c>
      <c r="K148" s="94">
        <v>34</v>
      </c>
      <c r="L148" s="94">
        <v>38</v>
      </c>
      <c r="M148" s="95">
        <v>48.220500000000001</v>
      </c>
      <c r="N148" s="96">
        <v>48</v>
      </c>
      <c r="O148" s="61">
        <v>3000</v>
      </c>
      <c r="P148" s="62">
        <f>Table224523689101112131415161718192021222423456723456891011121314151617181920212223[[#This Row],[PEMBULATAN]]*O148</f>
        <v>144000</v>
      </c>
    </row>
    <row r="149" spans="1:16" ht="29.25" customHeight="1" x14ac:dyDescent="0.2">
      <c r="A149" s="108"/>
      <c r="B149" s="72"/>
      <c r="C149" s="89" t="s">
        <v>2383</v>
      </c>
      <c r="D149" s="90" t="s">
        <v>53</v>
      </c>
      <c r="E149" s="91">
        <v>44435</v>
      </c>
      <c r="F149" s="92" t="s">
        <v>1313</v>
      </c>
      <c r="G149" s="91">
        <v>44440</v>
      </c>
      <c r="H149" s="93" t="s">
        <v>1314</v>
      </c>
      <c r="I149" s="94">
        <v>92</v>
      </c>
      <c r="J149" s="94">
        <v>60</v>
      </c>
      <c r="K149" s="94">
        <v>36</v>
      </c>
      <c r="L149" s="94">
        <v>63</v>
      </c>
      <c r="M149" s="95">
        <v>49.68</v>
      </c>
      <c r="N149" s="96">
        <v>63</v>
      </c>
      <c r="O149" s="61">
        <v>3000</v>
      </c>
      <c r="P149" s="62">
        <f>Table224523689101112131415161718192021222423456723456891011121314151617181920212223[[#This Row],[PEMBULATAN]]*O149</f>
        <v>189000</v>
      </c>
    </row>
    <row r="150" spans="1:16" ht="29.25" customHeight="1" x14ac:dyDescent="0.2">
      <c r="A150" s="108"/>
      <c r="B150" s="72"/>
      <c r="C150" s="89" t="s">
        <v>2384</v>
      </c>
      <c r="D150" s="90" t="s">
        <v>53</v>
      </c>
      <c r="E150" s="91">
        <v>44435</v>
      </c>
      <c r="F150" s="92" t="s">
        <v>1313</v>
      </c>
      <c r="G150" s="91">
        <v>44440</v>
      </c>
      <c r="H150" s="93" t="s">
        <v>1314</v>
      </c>
      <c r="I150" s="94">
        <v>106</v>
      </c>
      <c r="J150" s="94">
        <v>60</v>
      </c>
      <c r="K150" s="94">
        <v>30</v>
      </c>
      <c r="L150" s="94">
        <v>25</v>
      </c>
      <c r="M150" s="95">
        <v>47.7</v>
      </c>
      <c r="N150" s="96">
        <v>48</v>
      </c>
      <c r="O150" s="61">
        <v>3000</v>
      </c>
      <c r="P150" s="62">
        <f>Table224523689101112131415161718192021222423456723456891011121314151617181920212223[[#This Row],[PEMBULATAN]]*O150</f>
        <v>144000</v>
      </c>
    </row>
    <row r="151" spans="1:16" ht="29.25" customHeight="1" x14ac:dyDescent="0.2">
      <c r="A151" s="108"/>
      <c r="B151" s="72"/>
      <c r="C151" s="84" t="s">
        <v>2385</v>
      </c>
      <c r="D151" s="75" t="s">
        <v>53</v>
      </c>
      <c r="E151" s="13">
        <v>44435</v>
      </c>
      <c r="F151" s="73" t="s">
        <v>1313</v>
      </c>
      <c r="G151" s="13">
        <v>44440</v>
      </c>
      <c r="H151" s="74" t="s">
        <v>1314</v>
      </c>
      <c r="I151" s="15">
        <v>91</v>
      </c>
      <c r="J151" s="15">
        <v>51</v>
      </c>
      <c r="K151" s="15">
        <v>28</v>
      </c>
      <c r="L151" s="15">
        <v>13</v>
      </c>
      <c r="M151" s="79">
        <v>32.487000000000002</v>
      </c>
      <c r="N151" s="69">
        <v>32</v>
      </c>
      <c r="O151" s="61">
        <v>3000</v>
      </c>
      <c r="P151" s="62">
        <f>Table224523689101112131415161718192021222423456723456891011121314151617181920212223[[#This Row],[PEMBULATAN]]*O151</f>
        <v>96000</v>
      </c>
    </row>
    <row r="152" spans="1:16" ht="29.25" customHeight="1" x14ac:dyDescent="0.2">
      <c r="A152" s="108"/>
      <c r="B152" s="72"/>
      <c r="C152" s="84" t="s">
        <v>2386</v>
      </c>
      <c r="D152" s="75" t="s">
        <v>53</v>
      </c>
      <c r="E152" s="13">
        <v>44435</v>
      </c>
      <c r="F152" s="73" t="s">
        <v>1313</v>
      </c>
      <c r="G152" s="13">
        <v>44440</v>
      </c>
      <c r="H152" s="74" t="s">
        <v>1314</v>
      </c>
      <c r="I152" s="15">
        <v>72</v>
      </c>
      <c r="J152" s="15">
        <v>48</v>
      </c>
      <c r="K152" s="15">
        <v>33</v>
      </c>
      <c r="L152" s="15">
        <v>8</v>
      </c>
      <c r="M152" s="79">
        <v>28.512</v>
      </c>
      <c r="N152" s="69">
        <v>29</v>
      </c>
      <c r="O152" s="61">
        <v>3000</v>
      </c>
      <c r="P152" s="62">
        <f>Table224523689101112131415161718192021222423456723456891011121314151617181920212223[[#This Row],[PEMBULATAN]]*O152</f>
        <v>87000</v>
      </c>
    </row>
    <row r="153" spans="1:16" ht="29.25" customHeight="1" x14ac:dyDescent="0.2">
      <c r="A153" s="108"/>
      <c r="B153" s="72"/>
      <c r="C153" s="84" t="s">
        <v>2387</v>
      </c>
      <c r="D153" s="75" t="s">
        <v>53</v>
      </c>
      <c r="E153" s="13">
        <v>44435</v>
      </c>
      <c r="F153" s="73" t="s">
        <v>1313</v>
      </c>
      <c r="G153" s="13">
        <v>44440</v>
      </c>
      <c r="H153" s="74" t="s">
        <v>1314</v>
      </c>
      <c r="I153" s="15">
        <v>80</v>
      </c>
      <c r="J153" s="15">
        <v>50</v>
      </c>
      <c r="K153" s="15">
        <v>40</v>
      </c>
      <c r="L153" s="15">
        <v>11</v>
      </c>
      <c r="M153" s="79">
        <v>40</v>
      </c>
      <c r="N153" s="69">
        <v>40</v>
      </c>
      <c r="O153" s="61">
        <v>3000</v>
      </c>
      <c r="P153" s="62">
        <f>Table224523689101112131415161718192021222423456723456891011121314151617181920212223[[#This Row],[PEMBULATAN]]*O153</f>
        <v>120000</v>
      </c>
    </row>
    <row r="154" spans="1:16" ht="29.25" customHeight="1" x14ac:dyDescent="0.2">
      <c r="A154" s="108"/>
      <c r="B154" s="72"/>
      <c r="C154" s="84" t="s">
        <v>2388</v>
      </c>
      <c r="D154" s="75" t="s">
        <v>53</v>
      </c>
      <c r="E154" s="13">
        <v>44435</v>
      </c>
      <c r="F154" s="73" t="s">
        <v>1313</v>
      </c>
      <c r="G154" s="13">
        <v>44440</v>
      </c>
      <c r="H154" s="74" t="s">
        <v>1314</v>
      </c>
      <c r="I154" s="15">
        <v>96</v>
      </c>
      <c r="J154" s="15">
        <v>63</v>
      </c>
      <c r="K154" s="15">
        <v>27</v>
      </c>
      <c r="L154" s="15">
        <v>13</v>
      </c>
      <c r="M154" s="79">
        <v>40.823999999999998</v>
      </c>
      <c r="N154" s="69">
        <v>41</v>
      </c>
      <c r="O154" s="61">
        <v>3000</v>
      </c>
      <c r="P154" s="62">
        <f>Table224523689101112131415161718192021222423456723456891011121314151617181920212223[[#This Row],[PEMBULATAN]]*O154</f>
        <v>123000</v>
      </c>
    </row>
    <row r="155" spans="1:16" ht="29.25" customHeight="1" x14ac:dyDescent="0.2">
      <c r="A155" s="108"/>
      <c r="B155" s="72"/>
      <c r="C155" s="84" t="s">
        <v>2389</v>
      </c>
      <c r="D155" s="75" t="s">
        <v>53</v>
      </c>
      <c r="E155" s="13">
        <v>44435</v>
      </c>
      <c r="F155" s="73" t="s">
        <v>1313</v>
      </c>
      <c r="G155" s="13">
        <v>44440</v>
      </c>
      <c r="H155" s="74" t="s">
        <v>1314</v>
      </c>
      <c r="I155" s="15">
        <v>50</v>
      </c>
      <c r="J155" s="15">
        <v>32</v>
      </c>
      <c r="K155" s="15">
        <v>22</v>
      </c>
      <c r="L155" s="15">
        <v>5</v>
      </c>
      <c r="M155" s="79">
        <v>8.8000000000000007</v>
      </c>
      <c r="N155" s="69">
        <v>9</v>
      </c>
      <c r="O155" s="61">
        <v>3000</v>
      </c>
      <c r="P155" s="62">
        <f>Table224523689101112131415161718192021222423456723456891011121314151617181920212223[[#This Row],[PEMBULATAN]]*O155</f>
        <v>27000</v>
      </c>
    </row>
    <row r="156" spans="1:16" ht="29.25" customHeight="1" x14ac:dyDescent="0.2">
      <c r="A156" s="108"/>
      <c r="B156" s="72"/>
      <c r="C156" s="84" t="s">
        <v>2390</v>
      </c>
      <c r="D156" s="75" t="s">
        <v>53</v>
      </c>
      <c r="E156" s="13">
        <v>44435</v>
      </c>
      <c r="F156" s="73" t="s">
        <v>1313</v>
      </c>
      <c r="G156" s="13">
        <v>44440</v>
      </c>
      <c r="H156" s="74" t="s">
        <v>1314</v>
      </c>
      <c r="I156" s="15">
        <v>80</v>
      </c>
      <c r="J156" s="15">
        <v>60</v>
      </c>
      <c r="K156" s="15">
        <v>30</v>
      </c>
      <c r="L156" s="15">
        <v>11</v>
      </c>
      <c r="M156" s="79">
        <v>36</v>
      </c>
      <c r="N156" s="69">
        <v>36</v>
      </c>
      <c r="O156" s="61">
        <v>3000</v>
      </c>
      <c r="P156" s="62">
        <f>Table224523689101112131415161718192021222423456723456891011121314151617181920212223[[#This Row],[PEMBULATAN]]*O156</f>
        <v>108000</v>
      </c>
    </row>
    <row r="157" spans="1:16" ht="29.25" customHeight="1" x14ac:dyDescent="0.2">
      <c r="A157" s="108"/>
      <c r="B157" s="72"/>
      <c r="C157" s="84" t="s">
        <v>2391</v>
      </c>
      <c r="D157" s="75" t="s">
        <v>53</v>
      </c>
      <c r="E157" s="13">
        <v>44435</v>
      </c>
      <c r="F157" s="73" t="s">
        <v>1313</v>
      </c>
      <c r="G157" s="13">
        <v>44440</v>
      </c>
      <c r="H157" s="74" t="s">
        <v>1314</v>
      </c>
      <c r="I157" s="15">
        <v>60</v>
      </c>
      <c r="J157" s="15">
        <v>52</v>
      </c>
      <c r="K157" s="15">
        <v>23</v>
      </c>
      <c r="L157" s="15">
        <v>7</v>
      </c>
      <c r="M157" s="79">
        <v>17.940000000000001</v>
      </c>
      <c r="N157" s="69">
        <v>18</v>
      </c>
      <c r="O157" s="61">
        <v>3000</v>
      </c>
      <c r="P157" s="62">
        <f>Table224523689101112131415161718192021222423456723456891011121314151617181920212223[[#This Row],[PEMBULATAN]]*O157</f>
        <v>54000</v>
      </c>
    </row>
    <row r="158" spans="1:16" ht="29.25" customHeight="1" x14ac:dyDescent="0.2">
      <c r="A158" s="108"/>
      <c r="B158" s="72"/>
      <c r="C158" s="84" t="s">
        <v>2392</v>
      </c>
      <c r="D158" s="75" t="s">
        <v>53</v>
      </c>
      <c r="E158" s="13">
        <v>44435</v>
      </c>
      <c r="F158" s="73" t="s">
        <v>1313</v>
      </c>
      <c r="G158" s="13">
        <v>44440</v>
      </c>
      <c r="H158" s="74" t="s">
        <v>1314</v>
      </c>
      <c r="I158" s="15">
        <v>100</v>
      </c>
      <c r="J158" s="15">
        <v>61</v>
      </c>
      <c r="K158" s="15">
        <v>23</v>
      </c>
      <c r="L158" s="15">
        <v>21</v>
      </c>
      <c r="M158" s="79">
        <v>35.075000000000003</v>
      </c>
      <c r="N158" s="69">
        <v>35</v>
      </c>
      <c r="O158" s="61">
        <v>3000</v>
      </c>
      <c r="P158" s="62">
        <f>Table224523689101112131415161718192021222423456723456891011121314151617181920212223[[#This Row],[PEMBULATAN]]*O158</f>
        <v>105000</v>
      </c>
    </row>
    <row r="159" spans="1:16" ht="29.25" customHeight="1" x14ac:dyDescent="0.2">
      <c r="A159" s="108"/>
      <c r="B159" s="72"/>
      <c r="C159" s="84" t="s">
        <v>2393</v>
      </c>
      <c r="D159" s="75" t="s">
        <v>53</v>
      </c>
      <c r="E159" s="13">
        <v>44435</v>
      </c>
      <c r="F159" s="73" t="s">
        <v>1313</v>
      </c>
      <c r="G159" s="13">
        <v>44440</v>
      </c>
      <c r="H159" s="74" t="s">
        <v>1314</v>
      </c>
      <c r="I159" s="15">
        <v>53</v>
      </c>
      <c r="J159" s="15">
        <v>42</v>
      </c>
      <c r="K159" s="15">
        <v>13</v>
      </c>
      <c r="L159" s="15">
        <v>3</v>
      </c>
      <c r="M159" s="79">
        <v>7.2344999999999997</v>
      </c>
      <c r="N159" s="69">
        <v>7</v>
      </c>
      <c r="O159" s="61">
        <v>3000</v>
      </c>
      <c r="P159" s="62">
        <f>Table224523689101112131415161718192021222423456723456891011121314151617181920212223[[#This Row],[PEMBULATAN]]*O159</f>
        <v>21000</v>
      </c>
    </row>
    <row r="160" spans="1:16" ht="29.25" customHeight="1" x14ac:dyDescent="0.2">
      <c r="A160" s="108"/>
      <c r="B160" s="72"/>
      <c r="C160" s="84" t="s">
        <v>2394</v>
      </c>
      <c r="D160" s="75" t="s">
        <v>53</v>
      </c>
      <c r="E160" s="13">
        <v>44435</v>
      </c>
      <c r="F160" s="73" t="s">
        <v>1313</v>
      </c>
      <c r="G160" s="13">
        <v>44440</v>
      </c>
      <c r="H160" s="74" t="s">
        <v>1314</v>
      </c>
      <c r="I160" s="15">
        <v>54</v>
      </c>
      <c r="J160" s="15">
        <v>46</v>
      </c>
      <c r="K160" s="15">
        <v>12</v>
      </c>
      <c r="L160" s="15">
        <v>3</v>
      </c>
      <c r="M160" s="79">
        <v>7.452</v>
      </c>
      <c r="N160" s="69">
        <v>7</v>
      </c>
      <c r="O160" s="61">
        <v>3000</v>
      </c>
      <c r="P160" s="62">
        <f>Table224523689101112131415161718192021222423456723456891011121314151617181920212223[[#This Row],[PEMBULATAN]]*O160</f>
        <v>21000</v>
      </c>
    </row>
    <row r="161" spans="1:16" ht="29.25" customHeight="1" x14ac:dyDescent="0.2">
      <c r="A161" s="108"/>
      <c r="B161" s="72"/>
      <c r="C161" s="84" t="s">
        <v>2395</v>
      </c>
      <c r="D161" s="75" t="s">
        <v>53</v>
      </c>
      <c r="E161" s="13">
        <v>44435</v>
      </c>
      <c r="F161" s="73" t="s">
        <v>1313</v>
      </c>
      <c r="G161" s="13">
        <v>44440</v>
      </c>
      <c r="H161" s="74" t="s">
        <v>1314</v>
      </c>
      <c r="I161" s="15">
        <v>80</v>
      </c>
      <c r="J161" s="15">
        <v>50</v>
      </c>
      <c r="K161" s="15">
        <v>27</v>
      </c>
      <c r="L161" s="15">
        <v>16</v>
      </c>
      <c r="M161" s="79">
        <v>27</v>
      </c>
      <c r="N161" s="69">
        <v>27</v>
      </c>
      <c r="O161" s="61">
        <v>3000</v>
      </c>
      <c r="P161" s="62">
        <f>Table224523689101112131415161718192021222423456723456891011121314151617181920212223[[#This Row],[PEMBULATAN]]*O161</f>
        <v>81000</v>
      </c>
    </row>
    <row r="162" spans="1:16" ht="29.25" customHeight="1" x14ac:dyDescent="0.2">
      <c r="A162" s="108"/>
      <c r="B162" s="72"/>
      <c r="C162" s="84" t="s">
        <v>2396</v>
      </c>
      <c r="D162" s="75" t="s">
        <v>53</v>
      </c>
      <c r="E162" s="13">
        <v>44435</v>
      </c>
      <c r="F162" s="73" t="s">
        <v>1313</v>
      </c>
      <c r="G162" s="13">
        <v>44440</v>
      </c>
      <c r="H162" s="74" t="s">
        <v>1314</v>
      </c>
      <c r="I162" s="15">
        <v>60</v>
      </c>
      <c r="J162" s="15">
        <v>40</v>
      </c>
      <c r="K162" s="15">
        <v>21</v>
      </c>
      <c r="L162" s="15">
        <v>9</v>
      </c>
      <c r="M162" s="79">
        <v>12.6</v>
      </c>
      <c r="N162" s="69">
        <v>13</v>
      </c>
      <c r="O162" s="61">
        <v>3000</v>
      </c>
      <c r="P162" s="62">
        <f>Table224523689101112131415161718192021222423456723456891011121314151617181920212223[[#This Row],[PEMBULATAN]]*O162</f>
        <v>39000</v>
      </c>
    </row>
    <row r="163" spans="1:16" ht="29.25" customHeight="1" x14ac:dyDescent="0.2">
      <c r="A163" s="108"/>
      <c r="B163" s="72"/>
      <c r="C163" s="84" t="s">
        <v>2397</v>
      </c>
      <c r="D163" s="75" t="s">
        <v>53</v>
      </c>
      <c r="E163" s="13">
        <v>44435</v>
      </c>
      <c r="F163" s="73" t="s">
        <v>1313</v>
      </c>
      <c r="G163" s="13">
        <v>44440</v>
      </c>
      <c r="H163" s="74" t="s">
        <v>1314</v>
      </c>
      <c r="I163" s="15">
        <v>70</v>
      </c>
      <c r="J163" s="15">
        <v>50</v>
      </c>
      <c r="K163" s="15">
        <v>23</v>
      </c>
      <c r="L163" s="15">
        <v>7</v>
      </c>
      <c r="M163" s="79">
        <v>20.125</v>
      </c>
      <c r="N163" s="69">
        <v>20</v>
      </c>
      <c r="O163" s="61">
        <v>3000</v>
      </c>
      <c r="P163" s="62">
        <f>Table224523689101112131415161718192021222423456723456891011121314151617181920212223[[#This Row],[PEMBULATAN]]*O163</f>
        <v>60000</v>
      </c>
    </row>
    <row r="164" spans="1:16" ht="29.25" customHeight="1" x14ac:dyDescent="0.2">
      <c r="A164" s="108"/>
      <c r="B164" s="72"/>
      <c r="C164" s="84" t="s">
        <v>2398</v>
      </c>
      <c r="D164" s="75" t="s">
        <v>53</v>
      </c>
      <c r="E164" s="13">
        <v>44435</v>
      </c>
      <c r="F164" s="73" t="s">
        <v>1313</v>
      </c>
      <c r="G164" s="13">
        <v>44440</v>
      </c>
      <c r="H164" s="74" t="s">
        <v>1314</v>
      </c>
      <c r="I164" s="15">
        <v>60</v>
      </c>
      <c r="J164" s="15">
        <v>62</v>
      </c>
      <c r="K164" s="15">
        <v>20</v>
      </c>
      <c r="L164" s="15">
        <v>15</v>
      </c>
      <c r="M164" s="79">
        <v>18.600000000000001</v>
      </c>
      <c r="N164" s="69">
        <v>19</v>
      </c>
      <c r="O164" s="61">
        <v>3000</v>
      </c>
      <c r="P164" s="62">
        <f>Table224523689101112131415161718192021222423456723456891011121314151617181920212223[[#This Row],[PEMBULATAN]]*O164</f>
        <v>57000</v>
      </c>
    </row>
    <row r="165" spans="1:16" ht="29.25" customHeight="1" x14ac:dyDescent="0.2">
      <c r="A165" s="108"/>
      <c r="B165" s="72"/>
      <c r="C165" s="84" t="s">
        <v>2399</v>
      </c>
      <c r="D165" s="75" t="s">
        <v>53</v>
      </c>
      <c r="E165" s="13">
        <v>44435</v>
      </c>
      <c r="F165" s="73" t="s">
        <v>1313</v>
      </c>
      <c r="G165" s="13">
        <v>44440</v>
      </c>
      <c r="H165" s="74" t="s">
        <v>1314</v>
      </c>
      <c r="I165" s="15">
        <v>40</v>
      </c>
      <c r="J165" s="15">
        <v>27</v>
      </c>
      <c r="K165" s="15">
        <v>13</v>
      </c>
      <c r="L165" s="15">
        <v>2</v>
      </c>
      <c r="M165" s="79">
        <v>3.51</v>
      </c>
      <c r="N165" s="69">
        <v>4</v>
      </c>
      <c r="O165" s="61">
        <v>3000</v>
      </c>
      <c r="P165" s="62">
        <f>Table224523689101112131415161718192021222423456723456891011121314151617181920212223[[#This Row],[PEMBULATAN]]*O165</f>
        <v>12000</v>
      </c>
    </row>
    <row r="166" spans="1:16" ht="29.25" customHeight="1" x14ac:dyDescent="0.2">
      <c r="A166" s="108"/>
      <c r="B166" s="72"/>
      <c r="C166" s="84" t="s">
        <v>2400</v>
      </c>
      <c r="D166" s="75" t="s">
        <v>53</v>
      </c>
      <c r="E166" s="13">
        <v>44435</v>
      </c>
      <c r="F166" s="73" t="s">
        <v>1313</v>
      </c>
      <c r="G166" s="13">
        <v>44440</v>
      </c>
      <c r="H166" s="74" t="s">
        <v>1314</v>
      </c>
      <c r="I166" s="15">
        <v>63</v>
      </c>
      <c r="J166" s="15">
        <v>62</v>
      </c>
      <c r="K166" s="15">
        <v>26</v>
      </c>
      <c r="L166" s="15">
        <v>8</v>
      </c>
      <c r="M166" s="79">
        <v>25.388999999999999</v>
      </c>
      <c r="N166" s="69">
        <v>25</v>
      </c>
      <c r="O166" s="61">
        <v>3000</v>
      </c>
      <c r="P166" s="62">
        <f>Table224523689101112131415161718192021222423456723456891011121314151617181920212223[[#This Row],[PEMBULATAN]]*O166</f>
        <v>75000</v>
      </c>
    </row>
    <row r="167" spans="1:16" ht="29.25" customHeight="1" x14ac:dyDescent="0.2">
      <c r="A167" s="108"/>
      <c r="B167" s="72"/>
      <c r="C167" s="84" t="s">
        <v>2401</v>
      </c>
      <c r="D167" s="75" t="s">
        <v>53</v>
      </c>
      <c r="E167" s="13">
        <v>44435</v>
      </c>
      <c r="F167" s="73" t="s">
        <v>1313</v>
      </c>
      <c r="G167" s="13">
        <v>44440</v>
      </c>
      <c r="H167" s="74" t="s">
        <v>1314</v>
      </c>
      <c r="I167" s="15">
        <v>52</v>
      </c>
      <c r="J167" s="15">
        <v>42</v>
      </c>
      <c r="K167" s="15">
        <v>23</v>
      </c>
      <c r="L167" s="15">
        <v>7</v>
      </c>
      <c r="M167" s="79">
        <v>12.558</v>
      </c>
      <c r="N167" s="69">
        <v>13</v>
      </c>
      <c r="O167" s="61">
        <v>3000</v>
      </c>
      <c r="P167" s="62">
        <f>Table224523689101112131415161718192021222423456723456891011121314151617181920212223[[#This Row],[PEMBULATAN]]*O167</f>
        <v>39000</v>
      </c>
    </row>
    <row r="168" spans="1:16" ht="29.25" customHeight="1" x14ac:dyDescent="0.2">
      <c r="A168" s="108"/>
      <c r="B168" s="72"/>
      <c r="C168" s="84" t="s">
        <v>2402</v>
      </c>
      <c r="D168" s="75" t="s">
        <v>53</v>
      </c>
      <c r="E168" s="13">
        <v>44435</v>
      </c>
      <c r="F168" s="73" t="s">
        <v>1313</v>
      </c>
      <c r="G168" s="13">
        <v>44440</v>
      </c>
      <c r="H168" s="74" t="s">
        <v>1314</v>
      </c>
      <c r="I168" s="15">
        <v>80</v>
      </c>
      <c r="J168" s="15">
        <v>57</v>
      </c>
      <c r="K168" s="15">
        <v>22</v>
      </c>
      <c r="L168" s="15">
        <v>10</v>
      </c>
      <c r="M168" s="79">
        <v>25.08</v>
      </c>
      <c r="N168" s="69">
        <v>25</v>
      </c>
      <c r="O168" s="61">
        <v>3000</v>
      </c>
      <c r="P168" s="62">
        <f>Table224523689101112131415161718192021222423456723456891011121314151617181920212223[[#This Row],[PEMBULATAN]]*O168</f>
        <v>75000</v>
      </c>
    </row>
    <row r="169" spans="1:16" ht="29.25" customHeight="1" x14ac:dyDescent="0.2">
      <c r="A169" s="108"/>
      <c r="B169" s="72"/>
      <c r="C169" s="84" t="s">
        <v>2403</v>
      </c>
      <c r="D169" s="75" t="s">
        <v>53</v>
      </c>
      <c r="E169" s="13">
        <v>44435</v>
      </c>
      <c r="F169" s="73" t="s">
        <v>1313</v>
      </c>
      <c r="G169" s="13">
        <v>44440</v>
      </c>
      <c r="H169" s="74" t="s">
        <v>1314</v>
      </c>
      <c r="I169" s="15">
        <v>73</v>
      </c>
      <c r="J169" s="15">
        <v>61</v>
      </c>
      <c r="K169" s="15">
        <v>23</v>
      </c>
      <c r="L169" s="15">
        <v>11</v>
      </c>
      <c r="M169" s="79">
        <v>25.604749999999999</v>
      </c>
      <c r="N169" s="69">
        <v>26</v>
      </c>
      <c r="O169" s="61">
        <v>3000</v>
      </c>
      <c r="P169" s="62">
        <f>Table224523689101112131415161718192021222423456723456891011121314151617181920212223[[#This Row],[PEMBULATAN]]*O169</f>
        <v>78000</v>
      </c>
    </row>
    <row r="170" spans="1:16" ht="29.25" customHeight="1" x14ac:dyDescent="0.2">
      <c r="A170" s="108"/>
      <c r="B170" s="72"/>
      <c r="C170" s="84" t="s">
        <v>2404</v>
      </c>
      <c r="D170" s="75" t="s">
        <v>53</v>
      </c>
      <c r="E170" s="13">
        <v>44435</v>
      </c>
      <c r="F170" s="73" t="s">
        <v>1313</v>
      </c>
      <c r="G170" s="13">
        <v>44440</v>
      </c>
      <c r="H170" s="74" t="s">
        <v>1314</v>
      </c>
      <c r="I170" s="15">
        <v>81</v>
      </c>
      <c r="J170" s="15">
        <v>59</v>
      </c>
      <c r="K170" s="15">
        <v>23</v>
      </c>
      <c r="L170" s="15">
        <v>11</v>
      </c>
      <c r="M170" s="79">
        <v>27.47925</v>
      </c>
      <c r="N170" s="69">
        <v>27</v>
      </c>
      <c r="O170" s="61">
        <v>3000</v>
      </c>
      <c r="P170" s="62">
        <f>Table224523689101112131415161718192021222423456723456891011121314151617181920212223[[#This Row],[PEMBULATAN]]*O170</f>
        <v>81000</v>
      </c>
    </row>
    <row r="171" spans="1:16" ht="29.25" customHeight="1" x14ac:dyDescent="0.2">
      <c r="A171" s="108"/>
      <c r="B171" s="72"/>
      <c r="C171" s="84" t="s">
        <v>2405</v>
      </c>
      <c r="D171" s="75" t="s">
        <v>53</v>
      </c>
      <c r="E171" s="13">
        <v>44435</v>
      </c>
      <c r="F171" s="73" t="s">
        <v>1313</v>
      </c>
      <c r="G171" s="13">
        <v>44440</v>
      </c>
      <c r="H171" s="74" t="s">
        <v>1314</v>
      </c>
      <c r="I171" s="15">
        <v>51</v>
      </c>
      <c r="J171" s="15">
        <v>40</v>
      </c>
      <c r="K171" s="15">
        <v>19</v>
      </c>
      <c r="L171" s="15">
        <v>3</v>
      </c>
      <c r="M171" s="79">
        <v>9.69</v>
      </c>
      <c r="N171" s="69">
        <v>10</v>
      </c>
      <c r="O171" s="61">
        <v>3000</v>
      </c>
      <c r="P171" s="62">
        <f>Table224523689101112131415161718192021222423456723456891011121314151617181920212223[[#This Row],[PEMBULATAN]]*O171</f>
        <v>30000</v>
      </c>
    </row>
    <row r="172" spans="1:16" ht="29.25" customHeight="1" x14ac:dyDescent="0.2">
      <c r="A172" s="108"/>
      <c r="B172" s="72"/>
      <c r="C172" s="84" t="s">
        <v>2406</v>
      </c>
      <c r="D172" s="75" t="s">
        <v>53</v>
      </c>
      <c r="E172" s="13">
        <v>44435</v>
      </c>
      <c r="F172" s="73" t="s">
        <v>1313</v>
      </c>
      <c r="G172" s="13">
        <v>44440</v>
      </c>
      <c r="H172" s="74" t="s">
        <v>1314</v>
      </c>
      <c r="I172" s="15">
        <v>78</v>
      </c>
      <c r="J172" s="15">
        <v>60</v>
      </c>
      <c r="K172" s="15">
        <v>28</v>
      </c>
      <c r="L172" s="15">
        <v>6</v>
      </c>
      <c r="M172" s="79">
        <v>32.76</v>
      </c>
      <c r="N172" s="69">
        <v>33</v>
      </c>
      <c r="O172" s="61">
        <v>3000</v>
      </c>
      <c r="P172" s="62">
        <f>Table224523689101112131415161718192021222423456723456891011121314151617181920212223[[#This Row],[PEMBULATAN]]*O172</f>
        <v>99000</v>
      </c>
    </row>
    <row r="173" spans="1:16" ht="29.25" customHeight="1" x14ac:dyDescent="0.2">
      <c r="A173" s="108"/>
      <c r="B173" s="72"/>
      <c r="C173" s="84" t="s">
        <v>2407</v>
      </c>
      <c r="D173" s="75" t="s">
        <v>53</v>
      </c>
      <c r="E173" s="13">
        <v>44435</v>
      </c>
      <c r="F173" s="73" t="s">
        <v>1313</v>
      </c>
      <c r="G173" s="13">
        <v>44440</v>
      </c>
      <c r="H173" s="74" t="s">
        <v>1314</v>
      </c>
      <c r="I173" s="15">
        <v>62</v>
      </c>
      <c r="J173" s="15">
        <v>62</v>
      </c>
      <c r="K173" s="15">
        <v>22</v>
      </c>
      <c r="L173" s="15">
        <v>10</v>
      </c>
      <c r="M173" s="79">
        <v>21.141999999999999</v>
      </c>
      <c r="N173" s="69">
        <v>21</v>
      </c>
      <c r="O173" s="61">
        <v>3000</v>
      </c>
      <c r="P173" s="62">
        <f>Table224523689101112131415161718192021222423456723456891011121314151617181920212223[[#This Row],[PEMBULATAN]]*O173</f>
        <v>63000</v>
      </c>
    </row>
    <row r="174" spans="1:16" ht="29.25" customHeight="1" x14ac:dyDescent="0.2">
      <c r="A174" s="108"/>
      <c r="B174" s="72"/>
      <c r="C174" s="84" t="s">
        <v>2408</v>
      </c>
      <c r="D174" s="75" t="s">
        <v>53</v>
      </c>
      <c r="E174" s="13">
        <v>44435</v>
      </c>
      <c r="F174" s="73" t="s">
        <v>1313</v>
      </c>
      <c r="G174" s="13">
        <v>44440</v>
      </c>
      <c r="H174" s="74" t="s">
        <v>1314</v>
      </c>
      <c r="I174" s="15">
        <v>77</v>
      </c>
      <c r="J174" s="15">
        <v>62</v>
      </c>
      <c r="K174" s="15">
        <v>36</v>
      </c>
      <c r="L174" s="15">
        <v>19</v>
      </c>
      <c r="M174" s="79">
        <v>42.966000000000001</v>
      </c>
      <c r="N174" s="69">
        <v>43</v>
      </c>
      <c r="O174" s="61">
        <v>3000</v>
      </c>
      <c r="P174" s="62">
        <f>Table224523689101112131415161718192021222423456723456891011121314151617181920212223[[#This Row],[PEMBULATAN]]*O174</f>
        <v>129000</v>
      </c>
    </row>
    <row r="175" spans="1:16" ht="29.25" customHeight="1" x14ac:dyDescent="0.2">
      <c r="A175" s="108"/>
      <c r="B175" s="72"/>
      <c r="C175" s="84" t="s">
        <v>2409</v>
      </c>
      <c r="D175" s="75" t="s">
        <v>53</v>
      </c>
      <c r="E175" s="13">
        <v>44435</v>
      </c>
      <c r="F175" s="73" t="s">
        <v>1313</v>
      </c>
      <c r="G175" s="13">
        <v>44440</v>
      </c>
      <c r="H175" s="74" t="s">
        <v>1314</v>
      </c>
      <c r="I175" s="15">
        <v>81</v>
      </c>
      <c r="J175" s="15">
        <v>62</v>
      </c>
      <c r="K175" s="15">
        <v>20</v>
      </c>
      <c r="L175" s="15">
        <v>15</v>
      </c>
      <c r="M175" s="79">
        <v>25.11</v>
      </c>
      <c r="N175" s="69">
        <v>25</v>
      </c>
      <c r="O175" s="61">
        <v>3000</v>
      </c>
      <c r="P175" s="62">
        <f>Table224523689101112131415161718192021222423456723456891011121314151617181920212223[[#This Row],[PEMBULATAN]]*O175</f>
        <v>75000</v>
      </c>
    </row>
    <row r="176" spans="1:16" ht="29.25" customHeight="1" x14ac:dyDescent="0.2">
      <c r="A176" s="108"/>
      <c r="B176" s="72"/>
      <c r="C176" s="84" t="s">
        <v>2410</v>
      </c>
      <c r="D176" s="75" t="s">
        <v>53</v>
      </c>
      <c r="E176" s="13">
        <v>44435</v>
      </c>
      <c r="F176" s="73" t="s">
        <v>1313</v>
      </c>
      <c r="G176" s="13">
        <v>44440</v>
      </c>
      <c r="H176" s="74" t="s">
        <v>1314</v>
      </c>
      <c r="I176" s="15">
        <v>57</v>
      </c>
      <c r="J176" s="15">
        <v>37</v>
      </c>
      <c r="K176" s="15">
        <v>15</v>
      </c>
      <c r="L176" s="15">
        <v>5</v>
      </c>
      <c r="M176" s="79">
        <v>7.9087500000000004</v>
      </c>
      <c r="N176" s="69">
        <v>8</v>
      </c>
      <c r="O176" s="61">
        <v>3000</v>
      </c>
      <c r="P176" s="62">
        <f>Table224523689101112131415161718192021222423456723456891011121314151617181920212223[[#This Row],[PEMBULATAN]]*O176</f>
        <v>24000</v>
      </c>
    </row>
    <row r="177" spans="1:16" ht="29.25" customHeight="1" x14ac:dyDescent="0.2">
      <c r="A177" s="108"/>
      <c r="B177" s="72"/>
      <c r="C177" s="84" t="s">
        <v>2411</v>
      </c>
      <c r="D177" s="75" t="s">
        <v>53</v>
      </c>
      <c r="E177" s="13">
        <v>44435</v>
      </c>
      <c r="F177" s="73" t="s">
        <v>1313</v>
      </c>
      <c r="G177" s="13">
        <v>44440</v>
      </c>
      <c r="H177" s="74" t="s">
        <v>1314</v>
      </c>
      <c r="I177" s="15">
        <v>90</v>
      </c>
      <c r="J177" s="15">
        <v>57</v>
      </c>
      <c r="K177" s="15">
        <v>34</v>
      </c>
      <c r="L177" s="15">
        <v>22</v>
      </c>
      <c r="M177" s="79">
        <v>43.604999999999997</v>
      </c>
      <c r="N177" s="69">
        <v>44</v>
      </c>
      <c r="O177" s="61">
        <v>3000</v>
      </c>
      <c r="P177" s="62">
        <f>Table224523689101112131415161718192021222423456723456891011121314151617181920212223[[#This Row],[PEMBULATAN]]*O177</f>
        <v>132000</v>
      </c>
    </row>
    <row r="178" spans="1:16" ht="29.25" customHeight="1" x14ac:dyDescent="0.2">
      <c r="A178" s="108"/>
      <c r="B178" s="72"/>
      <c r="C178" s="84" t="s">
        <v>2412</v>
      </c>
      <c r="D178" s="75" t="s">
        <v>53</v>
      </c>
      <c r="E178" s="13">
        <v>44435</v>
      </c>
      <c r="F178" s="73" t="s">
        <v>1313</v>
      </c>
      <c r="G178" s="13">
        <v>44440</v>
      </c>
      <c r="H178" s="74" t="s">
        <v>1314</v>
      </c>
      <c r="I178" s="15">
        <v>80</v>
      </c>
      <c r="J178" s="15">
        <v>52</v>
      </c>
      <c r="K178" s="15">
        <v>27</v>
      </c>
      <c r="L178" s="15">
        <v>15</v>
      </c>
      <c r="M178" s="79">
        <v>28.08</v>
      </c>
      <c r="N178" s="69">
        <v>28</v>
      </c>
      <c r="O178" s="61">
        <v>3000</v>
      </c>
      <c r="P178" s="62">
        <f>Table224523689101112131415161718192021222423456723456891011121314151617181920212223[[#This Row],[PEMBULATAN]]*O178</f>
        <v>84000</v>
      </c>
    </row>
    <row r="179" spans="1:16" ht="29.25" customHeight="1" x14ac:dyDescent="0.2">
      <c r="A179" s="108"/>
      <c r="B179" s="72"/>
      <c r="C179" s="84" t="s">
        <v>2413</v>
      </c>
      <c r="D179" s="75" t="s">
        <v>53</v>
      </c>
      <c r="E179" s="13">
        <v>44435</v>
      </c>
      <c r="F179" s="73" t="s">
        <v>1313</v>
      </c>
      <c r="G179" s="13">
        <v>44440</v>
      </c>
      <c r="H179" s="74" t="s">
        <v>1314</v>
      </c>
      <c r="I179" s="15">
        <v>81</v>
      </c>
      <c r="J179" s="15">
        <v>56</v>
      </c>
      <c r="K179" s="15">
        <v>30</v>
      </c>
      <c r="L179" s="15">
        <v>5</v>
      </c>
      <c r="M179" s="79">
        <v>34.020000000000003</v>
      </c>
      <c r="N179" s="69">
        <v>34</v>
      </c>
      <c r="O179" s="61">
        <v>3000</v>
      </c>
      <c r="P179" s="62">
        <f>Table224523689101112131415161718192021222423456723456891011121314151617181920212223[[#This Row],[PEMBULATAN]]*O179</f>
        <v>102000</v>
      </c>
    </row>
    <row r="180" spans="1:16" ht="29.25" customHeight="1" x14ac:dyDescent="0.2">
      <c r="A180" s="108"/>
      <c r="B180" s="72"/>
      <c r="C180" s="84" t="s">
        <v>2414</v>
      </c>
      <c r="D180" s="75" t="s">
        <v>53</v>
      </c>
      <c r="E180" s="13">
        <v>44435</v>
      </c>
      <c r="F180" s="73" t="s">
        <v>1313</v>
      </c>
      <c r="G180" s="13">
        <v>44440</v>
      </c>
      <c r="H180" s="74" t="s">
        <v>1314</v>
      </c>
      <c r="I180" s="15">
        <v>100</v>
      </c>
      <c r="J180" s="15">
        <v>55</v>
      </c>
      <c r="K180" s="15">
        <v>22</v>
      </c>
      <c r="L180" s="15">
        <v>10</v>
      </c>
      <c r="M180" s="79">
        <v>30.25</v>
      </c>
      <c r="N180" s="69">
        <v>30</v>
      </c>
      <c r="O180" s="61">
        <v>3000</v>
      </c>
      <c r="P180" s="62">
        <f>Table224523689101112131415161718192021222423456723456891011121314151617181920212223[[#This Row],[PEMBULATAN]]*O180</f>
        <v>90000</v>
      </c>
    </row>
    <row r="181" spans="1:16" ht="29.25" customHeight="1" x14ac:dyDescent="0.2">
      <c r="A181" s="108"/>
      <c r="B181" s="72"/>
      <c r="C181" s="84" t="s">
        <v>2415</v>
      </c>
      <c r="D181" s="75" t="s">
        <v>53</v>
      </c>
      <c r="E181" s="13">
        <v>44435</v>
      </c>
      <c r="F181" s="73" t="s">
        <v>1313</v>
      </c>
      <c r="G181" s="13">
        <v>44440</v>
      </c>
      <c r="H181" s="74" t="s">
        <v>1314</v>
      </c>
      <c r="I181" s="15">
        <v>80</v>
      </c>
      <c r="J181" s="15">
        <v>58</v>
      </c>
      <c r="K181" s="15">
        <v>35</v>
      </c>
      <c r="L181" s="15">
        <v>16</v>
      </c>
      <c r="M181" s="79">
        <v>40.6</v>
      </c>
      <c r="N181" s="69">
        <v>41</v>
      </c>
      <c r="O181" s="61">
        <v>3000</v>
      </c>
      <c r="P181" s="62">
        <f>Table224523689101112131415161718192021222423456723456891011121314151617181920212223[[#This Row],[PEMBULATAN]]*O181</f>
        <v>123000</v>
      </c>
    </row>
    <row r="182" spans="1:16" ht="29.25" customHeight="1" x14ac:dyDescent="0.2">
      <c r="A182" s="108"/>
      <c r="B182" s="72"/>
      <c r="C182" s="84" t="s">
        <v>2416</v>
      </c>
      <c r="D182" s="75" t="s">
        <v>53</v>
      </c>
      <c r="E182" s="13">
        <v>44435</v>
      </c>
      <c r="F182" s="73" t="s">
        <v>1313</v>
      </c>
      <c r="G182" s="13">
        <v>44440</v>
      </c>
      <c r="H182" s="74" t="s">
        <v>1314</v>
      </c>
      <c r="I182" s="15">
        <v>80</v>
      </c>
      <c r="J182" s="15">
        <v>42</v>
      </c>
      <c r="K182" s="15">
        <v>18</v>
      </c>
      <c r="L182" s="15">
        <v>7</v>
      </c>
      <c r="M182" s="79">
        <v>15.12</v>
      </c>
      <c r="N182" s="69">
        <v>15</v>
      </c>
      <c r="O182" s="61">
        <v>3000</v>
      </c>
      <c r="P182" s="62">
        <f>Table224523689101112131415161718192021222423456723456891011121314151617181920212223[[#This Row],[PEMBULATAN]]*O182</f>
        <v>45000</v>
      </c>
    </row>
    <row r="183" spans="1:16" ht="29.25" customHeight="1" x14ac:dyDescent="0.2">
      <c r="A183" s="108"/>
      <c r="B183" s="72"/>
      <c r="C183" s="84" t="s">
        <v>2417</v>
      </c>
      <c r="D183" s="75" t="s">
        <v>53</v>
      </c>
      <c r="E183" s="13">
        <v>44435</v>
      </c>
      <c r="F183" s="73" t="s">
        <v>1313</v>
      </c>
      <c r="G183" s="13">
        <v>44440</v>
      </c>
      <c r="H183" s="74" t="s">
        <v>1314</v>
      </c>
      <c r="I183" s="15">
        <v>94</v>
      </c>
      <c r="J183" s="15">
        <v>61</v>
      </c>
      <c r="K183" s="15">
        <v>31</v>
      </c>
      <c r="L183" s="15">
        <v>19</v>
      </c>
      <c r="M183" s="79">
        <v>44.438499999999998</v>
      </c>
      <c r="N183" s="69">
        <v>44</v>
      </c>
      <c r="O183" s="61">
        <v>3000</v>
      </c>
      <c r="P183" s="62">
        <f>Table224523689101112131415161718192021222423456723456891011121314151617181920212223[[#This Row],[PEMBULATAN]]*O183</f>
        <v>132000</v>
      </c>
    </row>
    <row r="184" spans="1:16" ht="29.25" customHeight="1" x14ac:dyDescent="0.2">
      <c r="A184" s="108"/>
      <c r="B184" s="72"/>
      <c r="C184" s="84" t="s">
        <v>2418</v>
      </c>
      <c r="D184" s="75" t="s">
        <v>53</v>
      </c>
      <c r="E184" s="13">
        <v>44435</v>
      </c>
      <c r="F184" s="73" t="s">
        <v>1313</v>
      </c>
      <c r="G184" s="13">
        <v>44440</v>
      </c>
      <c r="H184" s="74" t="s">
        <v>1314</v>
      </c>
      <c r="I184" s="15">
        <v>90</v>
      </c>
      <c r="J184" s="15">
        <v>60</v>
      </c>
      <c r="K184" s="15">
        <v>20</v>
      </c>
      <c r="L184" s="15">
        <v>21</v>
      </c>
      <c r="M184" s="79">
        <v>27</v>
      </c>
      <c r="N184" s="69">
        <v>27</v>
      </c>
      <c r="O184" s="61">
        <v>3000</v>
      </c>
      <c r="P184" s="62">
        <f>Table224523689101112131415161718192021222423456723456891011121314151617181920212223[[#This Row],[PEMBULATAN]]*O184</f>
        <v>81000</v>
      </c>
    </row>
    <row r="185" spans="1:16" ht="29.25" customHeight="1" x14ac:dyDescent="0.2">
      <c r="A185" s="108"/>
      <c r="B185" s="72"/>
      <c r="C185" s="84" t="s">
        <v>2419</v>
      </c>
      <c r="D185" s="75" t="s">
        <v>53</v>
      </c>
      <c r="E185" s="13">
        <v>44435</v>
      </c>
      <c r="F185" s="73" t="s">
        <v>1313</v>
      </c>
      <c r="G185" s="13">
        <v>44440</v>
      </c>
      <c r="H185" s="74" t="s">
        <v>1314</v>
      </c>
      <c r="I185" s="15">
        <v>61</v>
      </c>
      <c r="J185" s="15">
        <v>47</v>
      </c>
      <c r="K185" s="15">
        <v>33</v>
      </c>
      <c r="L185" s="15">
        <v>16</v>
      </c>
      <c r="M185" s="79">
        <v>23.652750000000001</v>
      </c>
      <c r="N185" s="69">
        <v>24</v>
      </c>
      <c r="O185" s="61">
        <v>3000</v>
      </c>
      <c r="P185" s="62">
        <f>Table224523689101112131415161718192021222423456723456891011121314151617181920212223[[#This Row],[PEMBULATAN]]*O185</f>
        <v>72000</v>
      </c>
    </row>
    <row r="186" spans="1:16" ht="29.25" customHeight="1" x14ac:dyDescent="0.2">
      <c r="A186" s="108"/>
      <c r="B186" s="72"/>
      <c r="C186" s="84" t="s">
        <v>2420</v>
      </c>
      <c r="D186" s="75" t="s">
        <v>53</v>
      </c>
      <c r="E186" s="13">
        <v>44435</v>
      </c>
      <c r="F186" s="73" t="s">
        <v>1313</v>
      </c>
      <c r="G186" s="13">
        <v>44440</v>
      </c>
      <c r="H186" s="74" t="s">
        <v>1314</v>
      </c>
      <c r="I186" s="15">
        <v>110</v>
      </c>
      <c r="J186" s="15">
        <v>30</v>
      </c>
      <c r="K186" s="15">
        <v>31</v>
      </c>
      <c r="L186" s="15">
        <v>13</v>
      </c>
      <c r="M186" s="79">
        <v>25.574999999999999</v>
      </c>
      <c r="N186" s="69">
        <v>26</v>
      </c>
      <c r="O186" s="61">
        <v>3000</v>
      </c>
      <c r="P186" s="62">
        <f>Table224523689101112131415161718192021222423456723456891011121314151617181920212223[[#This Row],[PEMBULATAN]]*O186</f>
        <v>78000</v>
      </c>
    </row>
    <row r="187" spans="1:16" ht="29.25" customHeight="1" x14ac:dyDescent="0.2">
      <c r="A187" s="108"/>
      <c r="B187" s="72"/>
      <c r="C187" s="84" t="s">
        <v>2421</v>
      </c>
      <c r="D187" s="75" t="s">
        <v>53</v>
      </c>
      <c r="E187" s="13">
        <v>44435</v>
      </c>
      <c r="F187" s="73" t="s">
        <v>1313</v>
      </c>
      <c r="G187" s="13">
        <v>44440</v>
      </c>
      <c r="H187" s="74" t="s">
        <v>1314</v>
      </c>
      <c r="I187" s="15">
        <v>31</v>
      </c>
      <c r="J187" s="15">
        <v>60</v>
      </c>
      <c r="K187" s="15">
        <v>21</v>
      </c>
      <c r="L187" s="15">
        <v>3</v>
      </c>
      <c r="M187" s="79">
        <v>9.7650000000000006</v>
      </c>
      <c r="N187" s="69">
        <v>10</v>
      </c>
      <c r="O187" s="61">
        <v>3000</v>
      </c>
      <c r="P187" s="62">
        <f>Table224523689101112131415161718192021222423456723456891011121314151617181920212223[[#This Row],[PEMBULATAN]]*O187</f>
        <v>30000</v>
      </c>
    </row>
    <row r="188" spans="1:16" ht="29.25" customHeight="1" x14ac:dyDescent="0.2">
      <c r="A188" s="108"/>
      <c r="B188" s="72"/>
      <c r="C188" s="84" t="s">
        <v>2422</v>
      </c>
      <c r="D188" s="75" t="s">
        <v>53</v>
      </c>
      <c r="E188" s="13">
        <v>44435</v>
      </c>
      <c r="F188" s="73" t="s">
        <v>1313</v>
      </c>
      <c r="G188" s="13">
        <v>44440</v>
      </c>
      <c r="H188" s="74" t="s">
        <v>1314</v>
      </c>
      <c r="I188" s="15">
        <v>35</v>
      </c>
      <c r="J188" s="15">
        <v>28</v>
      </c>
      <c r="K188" s="15">
        <v>34</v>
      </c>
      <c r="L188" s="15">
        <v>6</v>
      </c>
      <c r="M188" s="79">
        <v>8.33</v>
      </c>
      <c r="N188" s="69">
        <v>8</v>
      </c>
      <c r="O188" s="61">
        <v>3000</v>
      </c>
      <c r="P188" s="62">
        <f>Table224523689101112131415161718192021222423456723456891011121314151617181920212223[[#This Row],[PEMBULATAN]]*O188</f>
        <v>24000</v>
      </c>
    </row>
    <row r="189" spans="1:16" ht="29.25" customHeight="1" x14ac:dyDescent="0.2">
      <c r="A189" s="108"/>
      <c r="B189" s="72"/>
      <c r="C189" s="84" t="s">
        <v>2423</v>
      </c>
      <c r="D189" s="75" t="s">
        <v>53</v>
      </c>
      <c r="E189" s="13">
        <v>44435</v>
      </c>
      <c r="F189" s="73" t="s">
        <v>1313</v>
      </c>
      <c r="G189" s="13">
        <v>44440</v>
      </c>
      <c r="H189" s="74" t="s">
        <v>1314</v>
      </c>
      <c r="I189" s="15">
        <v>37</v>
      </c>
      <c r="J189" s="15">
        <v>31</v>
      </c>
      <c r="K189" s="15">
        <v>25</v>
      </c>
      <c r="L189" s="15">
        <v>5</v>
      </c>
      <c r="M189" s="79">
        <v>7.1687500000000002</v>
      </c>
      <c r="N189" s="69">
        <v>7</v>
      </c>
      <c r="O189" s="61">
        <v>3000</v>
      </c>
      <c r="P189" s="62">
        <f>Table224523689101112131415161718192021222423456723456891011121314151617181920212223[[#This Row],[PEMBULATAN]]*O189</f>
        <v>21000</v>
      </c>
    </row>
    <row r="190" spans="1:16" ht="29.25" customHeight="1" x14ac:dyDescent="0.2">
      <c r="A190" s="108"/>
      <c r="B190" s="72"/>
      <c r="C190" s="84" t="s">
        <v>2424</v>
      </c>
      <c r="D190" s="75" t="s">
        <v>53</v>
      </c>
      <c r="E190" s="13">
        <v>44435</v>
      </c>
      <c r="F190" s="73" t="s">
        <v>1313</v>
      </c>
      <c r="G190" s="13">
        <v>44440</v>
      </c>
      <c r="H190" s="74" t="s">
        <v>1314</v>
      </c>
      <c r="I190" s="15">
        <v>62</v>
      </c>
      <c r="J190" s="15">
        <v>30</v>
      </c>
      <c r="K190" s="15">
        <v>17</v>
      </c>
      <c r="L190" s="15">
        <v>4</v>
      </c>
      <c r="M190" s="79">
        <v>7.9050000000000002</v>
      </c>
      <c r="N190" s="69">
        <v>8</v>
      </c>
      <c r="O190" s="61">
        <v>3000</v>
      </c>
      <c r="P190" s="62">
        <f>Table224523689101112131415161718192021222423456723456891011121314151617181920212223[[#This Row],[PEMBULATAN]]*O190</f>
        <v>24000</v>
      </c>
    </row>
    <row r="191" spans="1:16" ht="29.25" customHeight="1" x14ac:dyDescent="0.2">
      <c r="A191" s="108"/>
      <c r="B191" s="72"/>
      <c r="C191" s="84" t="s">
        <v>2425</v>
      </c>
      <c r="D191" s="75" t="s">
        <v>53</v>
      </c>
      <c r="E191" s="13">
        <v>44435</v>
      </c>
      <c r="F191" s="73" t="s">
        <v>1313</v>
      </c>
      <c r="G191" s="13">
        <v>44440</v>
      </c>
      <c r="H191" s="74" t="s">
        <v>1314</v>
      </c>
      <c r="I191" s="15">
        <v>70</v>
      </c>
      <c r="J191" s="15">
        <v>51</v>
      </c>
      <c r="K191" s="15">
        <v>27</v>
      </c>
      <c r="L191" s="15">
        <v>5</v>
      </c>
      <c r="M191" s="79">
        <v>24.0975</v>
      </c>
      <c r="N191" s="69">
        <v>24</v>
      </c>
      <c r="O191" s="61">
        <v>3000</v>
      </c>
      <c r="P191" s="62">
        <f>Table224523689101112131415161718192021222423456723456891011121314151617181920212223[[#This Row],[PEMBULATAN]]*O191</f>
        <v>72000</v>
      </c>
    </row>
    <row r="192" spans="1:16" ht="29.25" customHeight="1" x14ac:dyDescent="0.2">
      <c r="A192" s="108"/>
      <c r="B192" s="72"/>
      <c r="C192" s="84" t="s">
        <v>2426</v>
      </c>
      <c r="D192" s="75" t="s">
        <v>53</v>
      </c>
      <c r="E192" s="13">
        <v>44435</v>
      </c>
      <c r="F192" s="73" t="s">
        <v>1313</v>
      </c>
      <c r="G192" s="13">
        <v>44440</v>
      </c>
      <c r="H192" s="74" t="s">
        <v>1314</v>
      </c>
      <c r="I192" s="15">
        <v>91</v>
      </c>
      <c r="J192" s="15">
        <v>58</v>
      </c>
      <c r="K192" s="15">
        <v>36</v>
      </c>
      <c r="L192" s="15">
        <v>17</v>
      </c>
      <c r="M192" s="79">
        <v>47.502000000000002</v>
      </c>
      <c r="N192" s="69">
        <v>48</v>
      </c>
      <c r="O192" s="61">
        <v>3000</v>
      </c>
      <c r="P192" s="62">
        <f>Table224523689101112131415161718192021222423456723456891011121314151617181920212223[[#This Row],[PEMBULATAN]]*O192</f>
        <v>144000</v>
      </c>
    </row>
    <row r="193" spans="1:16" ht="29.25" customHeight="1" x14ac:dyDescent="0.2">
      <c r="A193" s="108"/>
      <c r="B193" s="72"/>
      <c r="C193" s="84" t="s">
        <v>2427</v>
      </c>
      <c r="D193" s="75" t="s">
        <v>53</v>
      </c>
      <c r="E193" s="13">
        <v>44435</v>
      </c>
      <c r="F193" s="73" t="s">
        <v>1313</v>
      </c>
      <c r="G193" s="13">
        <v>44440</v>
      </c>
      <c r="H193" s="74" t="s">
        <v>1314</v>
      </c>
      <c r="I193" s="15">
        <v>177</v>
      </c>
      <c r="J193" s="15">
        <v>10</v>
      </c>
      <c r="K193" s="15">
        <v>8</v>
      </c>
      <c r="L193" s="15">
        <v>5</v>
      </c>
      <c r="M193" s="79">
        <v>3.54</v>
      </c>
      <c r="N193" s="69">
        <v>5</v>
      </c>
      <c r="O193" s="61">
        <v>3000</v>
      </c>
      <c r="P193" s="62">
        <f>Table224523689101112131415161718192021222423456723456891011121314151617181920212223[[#This Row],[PEMBULATAN]]*O193</f>
        <v>15000</v>
      </c>
    </row>
    <row r="194" spans="1:16" ht="29.25" customHeight="1" x14ac:dyDescent="0.2">
      <c r="A194" s="108"/>
      <c r="B194" s="72"/>
      <c r="C194" s="84" t="s">
        <v>2428</v>
      </c>
      <c r="D194" s="75" t="s">
        <v>53</v>
      </c>
      <c r="E194" s="13">
        <v>44435</v>
      </c>
      <c r="F194" s="73" t="s">
        <v>1313</v>
      </c>
      <c r="G194" s="13">
        <v>44440</v>
      </c>
      <c r="H194" s="74" t="s">
        <v>1314</v>
      </c>
      <c r="I194" s="15">
        <v>103</v>
      </c>
      <c r="J194" s="15">
        <v>57</v>
      </c>
      <c r="K194" s="15">
        <v>28</v>
      </c>
      <c r="L194" s="15">
        <v>15</v>
      </c>
      <c r="M194" s="79">
        <v>41.097000000000001</v>
      </c>
      <c r="N194" s="69">
        <v>41</v>
      </c>
      <c r="O194" s="61">
        <v>3000</v>
      </c>
      <c r="P194" s="62">
        <f>Table224523689101112131415161718192021222423456723456891011121314151617181920212223[[#This Row],[PEMBULATAN]]*O194</f>
        <v>123000</v>
      </c>
    </row>
    <row r="195" spans="1:16" ht="29.25" customHeight="1" x14ac:dyDescent="0.2">
      <c r="A195" s="108"/>
      <c r="B195" s="72"/>
      <c r="C195" s="84" t="s">
        <v>2429</v>
      </c>
      <c r="D195" s="75" t="s">
        <v>53</v>
      </c>
      <c r="E195" s="13">
        <v>44435</v>
      </c>
      <c r="F195" s="73" t="s">
        <v>1313</v>
      </c>
      <c r="G195" s="13">
        <v>44440</v>
      </c>
      <c r="H195" s="74" t="s">
        <v>1314</v>
      </c>
      <c r="I195" s="15">
        <v>90</v>
      </c>
      <c r="J195" s="15">
        <v>57</v>
      </c>
      <c r="K195" s="15">
        <v>40</v>
      </c>
      <c r="L195" s="15">
        <v>18</v>
      </c>
      <c r="M195" s="79">
        <v>51.3</v>
      </c>
      <c r="N195" s="69">
        <v>51</v>
      </c>
      <c r="O195" s="61">
        <v>3000</v>
      </c>
      <c r="P195" s="62">
        <f>Table224523689101112131415161718192021222423456723456891011121314151617181920212223[[#This Row],[PEMBULATAN]]*O195</f>
        <v>153000</v>
      </c>
    </row>
    <row r="196" spans="1:16" ht="29.25" customHeight="1" x14ac:dyDescent="0.2">
      <c r="A196" s="108"/>
      <c r="B196" s="72"/>
      <c r="C196" s="84" t="s">
        <v>2430</v>
      </c>
      <c r="D196" s="75" t="s">
        <v>53</v>
      </c>
      <c r="E196" s="13">
        <v>44435</v>
      </c>
      <c r="F196" s="73" t="s">
        <v>1313</v>
      </c>
      <c r="G196" s="13">
        <v>44440</v>
      </c>
      <c r="H196" s="74" t="s">
        <v>1314</v>
      </c>
      <c r="I196" s="15">
        <v>63</v>
      </c>
      <c r="J196" s="15">
        <v>51</v>
      </c>
      <c r="K196" s="15">
        <v>30</v>
      </c>
      <c r="L196" s="15">
        <v>7</v>
      </c>
      <c r="M196" s="79">
        <v>24.0975</v>
      </c>
      <c r="N196" s="69">
        <v>24</v>
      </c>
      <c r="O196" s="61">
        <v>3000</v>
      </c>
      <c r="P196" s="62">
        <f>Table224523689101112131415161718192021222423456723456891011121314151617181920212223[[#This Row],[PEMBULATAN]]*O196</f>
        <v>72000</v>
      </c>
    </row>
    <row r="197" spans="1:16" ht="29.25" customHeight="1" x14ac:dyDescent="0.2">
      <c r="A197" s="108"/>
      <c r="B197" s="72"/>
      <c r="C197" s="84" t="s">
        <v>2431</v>
      </c>
      <c r="D197" s="75" t="s">
        <v>53</v>
      </c>
      <c r="E197" s="13">
        <v>44435</v>
      </c>
      <c r="F197" s="73" t="s">
        <v>1313</v>
      </c>
      <c r="G197" s="13">
        <v>44440</v>
      </c>
      <c r="H197" s="74" t="s">
        <v>1314</v>
      </c>
      <c r="I197" s="15">
        <v>31</v>
      </c>
      <c r="J197" s="15">
        <v>30</v>
      </c>
      <c r="K197" s="15">
        <v>43</v>
      </c>
      <c r="L197" s="15">
        <v>2</v>
      </c>
      <c r="M197" s="79">
        <v>9.9975000000000005</v>
      </c>
      <c r="N197" s="69">
        <v>10</v>
      </c>
      <c r="O197" s="61">
        <v>3000</v>
      </c>
      <c r="P197" s="62">
        <f>Table224523689101112131415161718192021222423456723456891011121314151617181920212223[[#This Row],[PEMBULATAN]]*O197</f>
        <v>30000</v>
      </c>
    </row>
    <row r="198" spans="1:16" ht="29.25" customHeight="1" x14ac:dyDescent="0.2">
      <c r="A198" s="108"/>
      <c r="B198" s="72"/>
      <c r="C198" s="84" t="s">
        <v>2432</v>
      </c>
      <c r="D198" s="75" t="s">
        <v>53</v>
      </c>
      <c r="E198" s="13">
        <v>44435</v>
      </c>
      <c r="F198" s="73" t="s">
        <v>1313</v>
      </c>
      <c r="G198" s="13">
        <v>44440</v>
      </c>
      <c r="H198" s="74" t="s">
        <v>1314</v>
      </c>
      <c r="I198" s="15">
        <v>96</v>
      </c>
      <c r="J198" s="15">
        <v>24</v>
      </c>
      <c r="K198" s="15">
        <v>7</v>
      </c>
      <c r="L198" s="15">
        <v>1</v>
      </c>
      <c r="M198" s="79">
        <v>4.032</v>
      </c>
      <c r="N198" s="69">
        <v>4</v>
      </c>
      <c r="O198" s="61">
        <v>3000</v>
      </c>
      <c r="P198" s="62">
        <f>Table224523689101112131415161718192021222423456723456891011121314151617181920212223[[#This Row],[PEMBULATAN]]*O198</f>
        <v>12000</v>
      </c>
    </row>
    <row r="199" spans="1:16" ht="29.25" customHeight="1" x14ac:dyDescent="0.2">
      <c r="A199" s="108"/>
      <c r="B199" s="72"/>
      <c r="C199" s="84" t="s">
        <v>2433</v>
      </c>
      <c r="D199" s="75" t="s">
        <v>53</v>
      </c>
      <c r="E199" s="13">
        <v>44435</v>
      </c>
      <c r="F199" s="73" t="s">
        <v>1313</v>
      </c>
      <c r="G199" s="13">
        <v>44440</v>
      </c>
      <c r="H199" s="74" t="s">
        <v>1314</v>
      </c>
      <c r="I199" s="15">
        <v>41</v>
      </c>
      <c r="J199" s="15">
        <v>31</v>
      </c>
      <c r="K199" s="15">
        <v>66</v>
      </c>
      <c r="L199" s="15">
        <v>12</v>
      </c>
      <c r="M199" s="79">
        <v>20.971499999999999</v>
      </c>
      <c r="N199" s="69">
        <v>21</v>
      </c>
      <c r="O199" s="61">
        <v>3000</v>
      </c>
      <c r="P199" s="62">
        <f>Table224523689101112131415161718192021222423456723456891011121314151617181920212223[[#This Row],[PEMBULATAN]]*O199</f>
        <v>63000</v>
      </c>
    </row>
    <row r="200" spans="1:16" ht="29.25" customHeight="1" x14ac:dyDescent="0.2">
      <c r="A200" s="108"/>
      <c r="B200" s="72"/>
      <c r="C200" s="84" t="s">
        <v>2434</v>
      </c>
      <c r="D200" s="75" t="s">
        <v>53</v>
      </c>
      <c r="E200" s="13">
        <v>44435</v>
      </c>
      <c r="F200" s="73" t="s">
        <v>1313</v>
      </c>
      <c r="G200" s="13">
        <v>44440</v>
      </c>
      <c r="H200" s="74" t="s">
        <v>1314</v>
      </c>
      <c r="I200" s="15">
        <v>70</v>
      </c>
      <c r="J200" s="15">
        <v>43</v>
      </c>
      <c r="K200" s="15">
        <v>40</v>
      </c>
      <c r="L200" s="15">
        <v>3</v>
      </c>
      <c r="M200" s="79">
        <v>30.1</v>
      </c>
      <c r="N200" s="69">
        <v>30</v>
      </c>
      <c r="O200" s="61">
        <v>3000</v>
      </c>
      <c r="P200" s="62">
        <f>Table224523689101112131415161718192021222423456723456891011121314151617181920212223[[#This Row],[PEMBULATAN]]*O200</f>
        <v>90000</v>
      </c>
    </row>
    <row r="201" spans="1:16" ht="29.25" customHeight="1" x14ac:dyDescent="0.2">
      <c r="A201" s="108"/>
      <c r="B201" s="72"/>
      <c r="C201" s="84" t="s">
        <v>2435</v>
      </c>
      <c r="D201" s="75" t="s">
        <v>53</v>
      </c>
      <c r="E201" s="13">
        <v>44435</v>
      </c>
      <c r="F201" s="73" t="s">
        <v>1313</v>
      </c>
      <c r="G201" s="13">
        <v>44440</v>
      </c>
      <c r="H201" s="74" t="s">
        <v>1314</v>
      </c>
      <c r="I201" s="15">
        <v>136</v>
      </c>
      <c r="J201" s="15">
        <v>6</v>
      </c>
      <c r="K201" s="15">
        <v>6</v>
      </c>
      <c r="L201" s="15">
        <v>2</v>
      </c>
      <c r="M201" s="79">
        <v>1.224</v>
      </c>
      <c r="N201" s="69">
        <v>2</v>
      </c>
      <c r="O201" s="61">
        <v>3000</v>
      </c>
      <c r="P201" s="62">
        <f>Table224523689101112131415161718192021222423456723456891011121314151617181920212223[[#This Row],[PEMBULATAN]]*O201</f>
        <v>6000</v>
      </c>
    </row>
    <row r="202" spans="1:16" ht="29.25" customHeight="1" x14ac:dyDescent="0.2">
      <c r="A202" s="108"/>
      <c r="B202" s="72"/>
      <c r="C202" s="84" t="s">
        <v>2436</v>
      </c>
      <c r="D202" s="75" t="s">
        <v>53</v>
      </c>
      <c r="E202" s="13">
        <v>44435</v>
      </c>
      <c r="F202" s="73" t="s">
        <v>1313</v>
      </c>
      <c r="G202" s="13">
        <v>44440</v>
      </c>
      <c r="H202" s="74" t="s">
        <v>1314</v>
      </c>
      <c r="I202" s="15">
        <v>43</v>
      </c>
      <c r="J202" s="15">
        <v>35</v>
      </c>
      <c r="K202" s="15">
        <v>25</v>
      </c>
      <c r="L202" s="15">
        <v>5</v>
      </c>
      <c r="M202" s="79">
        <v>9.40625</v>
      </c>
      <c r="N202" s="69">
        <v>9</v>
      </c>
      <c r="O202" s="61">
        <v>3000</v>
      </c>
      <c r="P202" s="62">
        <f>Table224523689101112131415161718192021222423456723456891011121314151617181920212223[[#This Row],[PEMBULATAN]]*O202</f>
        <v>27000</v>
      </c>
    </row>
    <row r="203" spans="1:16" ht="29.25" customHeight="1" x14ac:dyDescent="0.2">
      <c r="A203" s="108"/>
      <c r="B203" s="72"/>
      <c r="C203" s="84" t="s">
        <v>2437</v>
      </c>
      <c r="D203" s="75" t="s">
        <v>53</v>
      </c>
      <c r="E203" s="13">
        <v>44435</v>
      </c>
      <c r="F203" s="73" t="s">
        <v>1313</v>
      </c>
      <c r="G203" s="13">
        <v>44440</v>
      </c>
      <c r="H203" s="74" t="s">
        <v>1314</v>
      </c>
      <c r="I203" s="15">
        <v>121</v>
      </c>
      <c r="J203" s="15">
        <v>15</v>
      </c>
      <c r="K203" s="15">
        <v>8</v>
      </c>
      <c r="L203" s="15">
        <v>4</v>
      </c>
      <c r="M203" s="79">
        <v>3.63</v>
      </c>
      <c r="N203" s="69">
        <v>4</v>
      </c>
      <c r="O203" s="61">
        <v>3000</v>
      </c>
      <c r="P203" s="62">
        <f>Table224523689101112131415161718192021222423456723456891011121314151617181920212223[[#This Row],[PEMBULATAN]]*O203</f>
        <v>12000</v>
      </c>
    </row>
    <row r="204" spans="1:16" ht="29.25" customHeight="1" x14ac:dyDescent="0.2">
      <c r="A204" s="108"/>
      <c r="B204" s="72"/>
      <c r="C204" s="84" t="s">
        <v>2438</v>
      </c>
      <c r="D204" s="75" t="s">
        <v>53</v>
      </c>
      <c r="E204" s="13">
        <v>44435</v>
      </c>
      <c r="F204" s="73" t="s">
        <v>1313</v>
      </c>
      <c r="G204" s="13">
        <v>44440</v>
      </c>
      <c r="H204" s="74" t="s">
        <v>1314</v>
      </c>
      <c r="I204" s="15">
        <v>70</v>
      </c>
      <c r="J204" s="15">
        <v>60</v>
      </c>
      <c r="K204" s="15">
        <v>30</v>
      </c>
      <c r="L204" s="15">
        <v>10</v>
      </c>
      <c r="M204" s="79">
        <v>31.5</v>
      </c>
      <c r="N204" s="69">
        <v>32</v>
      </c>
      <c r="O204" s="61">
        <v>3000</v>
      </c>
      <c r="P204" s="62">
        <f>Table224523689101112131415161718192021222423456723456891011121314151617181920212223[[#This Row],[PEMBULATAN]]*O204</f>
        <v>96000</v>
      </c>
    </row>
    <row r="205" spans="1:16" ht="29.25" customHeight="1" x14ac:dyDescent="0.2">
      <c r="A205" s="108"/>
      <c r="B205" s="72"/>
      <c r="C205" s="84" t="s">
        <v>2439</v>
      </c>
      <c r="D205" s="75" t="s">
        <v>53</v>
      </c>
      <c r="E205" s="13">
        <v>44435</v>
      </c>
      <c r="F205" s="73" t="s">
        <v>1313</v>
      </c>
      <c r="G205" s="13">
        <v>44440</v>
      </c>
      <c r="H205" s="74" t="s">
        <v>1314</v>
      </c>
      <c r="I205" s="15">
        <v>99</v>
      </c>
      <c r="J205" s="15">
        <v>7</v>
      </c>
      <c r="K205" s="15">
        <v>7</v>
      </c>
      <c r="L205" s="15">
        <v>1</v>
      </c>
      <c r="M205" s="79">
        <v>1.21275</v>
      </c>
      <c r="N205" s="69">
        <v>1</v>
      </c>
      <c r="O205" s="61">
        <v>3000</v>
      </c>
      <c r="P205" s="62">
        <f>Table224523689101112131415161718192021222423456723456891011121314151617181920212223[[#This Row],[PEMBULATAN]]*O205</f>
        <v>3000</v>
      </c>
    </row>
    <row r="206" spans="1:16" ht="29.25" customHeight="1" x14ac:dyDescent="0.2">
      <c r="A206" s="108"/>
      <c r="B206" s="72"/>
      <c r="C206" s="84" t="s">
        <v>2440</v>
      </c>
      <c r="D206" s="75" t="s">
        <v>53</v>
      </c>
      <c r="E206" s="13">
        <v>44435</v>
      </c>
      <c r="F206" s="73" t="s">
        <v>1313</v>
      </c>
      <c r="G206" s="13">
        <v>44440</v>
      </c>
      <c r="H206" s="74" t="s">
        <v>1314</v>
      </c>
      <c r="I206" s="15">
        <v>50</v>
      </c>
      <c r="J206" s="15">
        <v>37</v>
      </c>
      <c r="K206" s="15">
        <v>25</v>
      </c>
      <c r="L206" s="15">
        <v>4</v>
      </c>
      <c r="M206" s="79">
        <v>11.5625</v>
      </c>
      <c r="N206" s="69">
        <v>12</v>
      </c>
      <c r="O206" s="61">
        <v>3000</v>
      </c>
      <c r="P206" s="62">
        <f>Table224523689101112131415161718192021222423456723456891011121314151617181920212223[[#This Row],[PEMBULATAN]]*O206</f>
        <v>36000</v>
      </c>
    </row>
    <row r="207" spans="1:16" ht="29.25" customHeight="1" x14ac:dyDescent="0.2">
      <c r="A207" s="108"/>
      <c r="B207" s="72"/>
      <c r="C207" s="84" t="s">
        <v>2441</v>
      </c>
      <c r="D207" s="75" t="s">
        <v>53</v>
      </c>
      <c r="E207" s="13">
        <v>44435</v>
      </c>
      <c r="F207" s="73" t="s">
        <v>1313</v>
      </c>
      <c r="G207" s="13">
        <v>44440</v>
      </c>
      <c r="H207" s="74" t="s">
        <v>1314</v>
      </c>
      <c r="I207" s="15">
        <v>44</v>
      </c>
      <c r="J207" s="15">
        <v>50</v>
      </c>
      <c r="K207" s="15">
        <v>50</v>
      </c>
      <c r="L207" s="15">
        <v>10</v>
      </c>
      <c r="M207" s="79">
        <v>27.5</v>
      </c>
      <c r="N207" s="69">
        <v>28</v>
      </c>
      <c r="O207" s="61">
        <v>3000</v>
      </c>
      <c r="P207" s="62">
        <f>Table224523689101112131415161718192021222423456723456891011121314151617181920212223[[#This Row],[PEMBULATAN]]*O207</f>
        <v>84000</v>
      </c>
    </row>
    <row r="208" spans="1:16" ht="29.25" customHeight="1" x14ac:dyDescent="0.2">
      <c r="A208" s="108"/>
      <c r="B208" s="72"/>
      <c r="C208" s="84" t="s">
        <v>2442</v>
      </c>
      <c r="D208" s="75" t="s">
        <v>53</v>
      </c>
      <c r="E208" s="13">
        <v>44435</v>
      </c>
      <c r="F208" s="73" t="s">
        <v>1313</v>
      </c>
      <c r="G208" s="13">
        <v>44440</v>
      </c>
      <c r="H208" s="74" t="s">
        <v>1314</v>
      </c>
      <c r="I208" s="15">
        <v>112</v>
      </c>
      <c r="J208" s="15">
        <v>29</v>
      </c>
      <c r="K208" s="15">
        <v>15</v>
      </c>
      <c r="L208" s="15">
        <v>2</v>
      </c>
      <c r="M208" s="79">
        <v>12.18</v>
      </c>
      <c r="N208" s="69">
        <v>12</v>
      </c>
      <c r="O208" s="61">
        <v>3000</v>
      </c>
      <c r="P208" s="62">
        <f>Table224523689101112131415161718192021222423456723456891011121314151617181920212223[[#This Row],[PEMBULATAN]]*O208</f>
        <v>36000</v>
      </c>
    </row>
    <row r="209" spans="1:16" ht="29.25" customHeight="1" x14ac:dyDescent="0.2">
      <c r="A209" s="108"/>
      <c r="B209" s="72"/>
      <c r="C209" s="84" t="s">
        <v>2443</v>
      </c>
      <c r="D209" s="75" t="s">
        <v>53</v>
      </c>
      <c r="E209" s="13">
        <v>44435</v>
      </c>
      <c r="F209" s="73" t="s">
        <v>1313</v>
      </c>
      <c r="G209" s="13">
        <v>44440</v>
      </c>
      <c r="H209" s="74" t="s">
        <v>1314</v>
      </c>
      <c r="I209" s="15">
        <v>53</v>
      </c>
      <c r="J209" s="15">
        <v>53</v>
      </c>
      <c r="K209" s="15">
        <v>34</v>
      </c>
      <c r="L209" s="15">
        <v>6</v>
      </c>
      <c r="M209" s="79">
        <v>23.8765</v>
      </c>
      <c r="N209" s="69">
        <v>24</v>
      </c>
      <c r="O209" s="61">
        <v>3000</v>
      </c>
      <c r="P209" s="62">
        <f>Table224523689101112131415161718192021222423456723456891011121314151617181920212223[[#This Row],[PEMBULATAN]]*O209</f>
        <v>72000</v>
      </c>
    </row>
    <row r="210" spans="1:16" ht="29.25" customHeight="1" x14ac:dyDescent="0.2">
      <c r="A210" s="108"/>
      <c r="B210" s="72"/>
      <c r="C210" s="84" t="s">
        <v>2444</v>
      </c>
      <c r="D210" s="75" t="s">
        <v>53</v>
      </c>
      <c r="E210" s="13">
        <v>44435</v>
      </c>
      <c r="F210" s="73" t="s">
        <v>1313</v>
      </c>
      <c r="G210" s="13">
        <v>44440</v>
      </c>
      <c r="H210" s="74" t="s">
        <v>1314</v>
      </c>
      <c r="I210" s="15">
        <v>56</v>
      </c>
      <c r="J210" s="15">
        <v>32</v>
      </c>
      <c r="K210" s="15">
        <v>12</v>
      </c>
      <c r="L210" s="15">
        <v>1</v>
      </c>
      <c r="M210" s="79">
        <v>5.3760000000000003</v>
      </c>
      <c r="N210" s="69">
        <v>5</v>
      </c>
      <c r="O210" s="61">
        <v>3000</v>
      </c>
      <c r="P210" s="62">
        <f>Table224523689101112131415161718192021222423456723456891011121314151617181920212223[[#This Row],[PEMBULATAN]]*O210</f>
        <v>15000</v>
      </c>
    </row>
    <row r="211" spans="1:16" ht="29.25" customHeight="1" x14ac:dyDescent="0.2">
      <c r="A211" s="108"/>
      <c r="B211" s="72"/>
      <c r="C211" s="84" t="s">
        <v>2445</v>
      </c>
      <c r="D211" s="75" t="s">
        <v>53</v>
      </c>
      <c r="E211" s="13">
        <v>44435</v>
      </c>
      <c r="F211" s="73" t="s">
        <v>1313</v>
      </c>
      <c r="G211" s="13">
        <v>44440</v>
      </c>
      <c r="H211" s="74" t="s">
        <v>1314</v>
      </c>
      <c r="I211" s="15">
        <v>57</v>
      </c>
      <c r="J211" s="15">
        <v>47</v>
      </c>
      <c r="K211" s="15">
        <v>41</v>
      </c>
      <c r="L211" s="15">
        <v>7</v>
      </c>
      <c r="M211" s="79">
        <v>27.45975</v>
      </c>
      <c r="N211" s="69">
        <v>27</v>
      </c>
      <c r="O211" s="61">
        <v>3000</v>
      </c>
      <c r="P211" s="62">
        <f>Table224523689101112131415161718192021222423456723456891011121314151617181920212223[[#This Row],[PEMBULATAN]]*O211</f>
        <v>81000</v>
      </c>
    </row>
    <row r="212" spans="1:16" ht="29.25" customHeight="1" x14ac:dyDescent="0.2">
      <c r="A212" s="108"/>
      <c r="B212" s="72"/>
      <c r="C212" s="84" t="s">
        <v>2446</v>
      </c>
      <c r="D212" s="75" t="s">
        <v>53</v>
      </c>
      <c r="E212" s="13">
        <v>44435</v>
      </c>
      <c r="F212" s="73" t="s">
        <v>1313</v>
      </c>
      <c r="G212" s="13">
        <v>44440</v>
      </c>
      <c r="H212" s="74" t="s">
        <v>1314</v>
      </c>
      <c r="I212" s="15">
        <v>78</v>
      </c>
      <c r="J212" s="15">
        <v>43</v>
      </c>
      <c r="K212" s="15">
        <v>22</v>
      </c>
      <c r="L212" s="15">
        <v>11</v>
      </c>
      <c r="M212" s="79">
        <v>18.446999999999999</v>
      </c>
      <c r="N212" s="69">
        <v>18</v>
      </c>
      <c r="O212" s="61">
        <v>3000</v>
      </c>
      <c r="P212" s="62">
        <f>Table224523689101112131415161718192021222423456723456891011121314151617181920212223[[#This Row],[PEMBULATAN]]*O212</f>
        <v>54000</v>
      </c>
    </row>
    <row r="213" spans="1:16" ht="29.25" customHeight="1" x14ac:dyDescent="0.2">
      <c r="A213" s="108"/>
      <c r="B213" s="72"/>
      <c r="C213" s="84" t="s">
        <v>2447</v>
      </c>
      <c r="D213" s="75" t="s">
        <v>53</v>
      </c>
      <c r="E213" s="13">
        <v>44435</v>
      </c>
      <c r="F213" s="73" t="s">
        <v>1313</v>
      </c>
      <c r="G213" s="13">
        <v>44440</v>
      </c>
      <c r="H213" s="74" t="s">
        <v>1314</v>
      </c>
      <c r="I213" s="15">
        <v>50</v>
      </c>
      <c r="J213" s="15">
        <v>32</v>
      </c>
      <c r="K213" s="15">
        <v>30</v>
      </c>
      <c r="L213" s="15">
        <v>14</v>
      </c>
      <c r="M213" s="79">
        <v>12</v>
      </c>
      <c r="N213" s="69">
        <v>14</v>
      </c>
      <c r="O213" s="61">
        <v>3000</v>
      </c>
      <c r="P213" s="62">
        <f>Table224523689101112131415161718192021222423456723456891011121314151617181920212223[[#This Row],[PEMBULATAN]]*O213</f>
        <v>42000</v>
      </c>
    </row>
    <row r="214" spans="1:16" ht="29.25" customHeight="1" x14ac:dyDescent="0.2">
      <c r="A214" s="108"/>
      <c r="B214" s="72"/>
      <c r="C214" s="84" t="s">
        <v>2448</v>
      </c>
      <c r="D214" s="75" t="s">
        <v>53</v>
      </c>
      <c r="E214" s="13">
        <v>44435</v>
      </c>
      <c r="F214" s="73" t="s">
        <v>1313</v>
      </c>
      <c r="G214" s="13">
        <v>44440</v>
      </c>
      <c r="H214" s="74" t="s">
        <v>1314</v>
      </c>
      <c r="I214" s="15">
        <v>40</v>
      </c>
      <c r="J214" s="15">
        <v>32</v>
      </c>
      <c r="K214" s="15">
        <v>28</v>
      </c>
      <c r="L214" s="15">
        <v>6</v>
      </c>
      <c r="M214" s="79">
        <v>8.9600000000000009</v>
      </c>
      <c r="N214" s="69">
        <v>9</v>
      </c>
      <c r="O214" s="61">
        <v>3000</v>
      </c>
      <c r="P214" s="62">
        <f>Table224523689101112131415161718192021222423456723456891011121314151617181920212223[[#This Row],[PEMBULATAN]]*O214</f>
        <v>27000</v>
      </c>
    </row>
    <row r="215" spans="1:16" ht="29.25" customHeight="1" x14ac:dyDescent="0.2">
      <c r="A215" s="108"/>
      <c r="B215" s="72"/>
      <c r="C215" s="84" t="s">
        <v>2449</v>
      </c>
      <c r="D215" s="75" t="s">
        <v>53</v>
      </c>
      <c r="E215" s="13">
        <v>44435</v>
      </c>
      <c r="F215" s="73" t="s">
        <v>1313</v>
      </c>
      <c r="G215" s="13">
        <v>44440</v>
      </c>
      <c r="H215" s="74" t="s">
        <v>1314</v>
      </c>
      <c r="I215" s="15">
        <v>120</v>
      </c>
      <c r="J215" s="15">
        <v>30</v>
      </c>
      <c r="K215" s="15">
        <v>8</v>
      </c>
      <c r="L215" s="15">
        <v>5</v>
      </c>
      <c r="M215" s="79">
        <v>7.2</v>
      </c>
      <c r="N215" s="69">
        <v>7</v>
      </c>
      <c r="O215" s="61">
        <v>3000</v>
      </c>
      <c r="P215" s="62">
        <f>Table224523689101112131415161718192021222423456723456891011121314151617181920212223[[#This Row],[PEMBULATAN]]*O215</f>
        <v>21000</v>
      </c>
    </row>
    <row r="216" spans="1:16" ht="29.25" customHeight="1" x14ac:dyDescent="0.2">
      <c r="A216" s="108"/>
      <c r="B216" s="72"/>
      <c r="C216" s="84" t="s">
        <v>2450</v>
      </c>
      <c r="D216" s="75" t="s">
        <v>53</v>
      </c>
      <c r="E216" s="13">
        <v>44435</v>
      </c>
      <c r="F216" s="73" t="s">
        <v>1313</v>
      </c>
      <c r="G216" s="13">
        <v>44440</v>
      </c>
      <c r="H216" s="74" t="s">
        <v>1314</v>
      </c>
      <c r="I216" s="15">
        <v>41</v>
      </c>
      <c r="J216" s="15">
        <v>31</v>
      </c>
      <c r="K216" s="15">
        <v>27</v>
      </c>
      <c r="L216" s="15">
        <v>6</v>
      </c>
      <c r="M216" s="79">
        <v>8.57925</v>
      </c>
      <c r="N216" s="69">
        <v>9</v>
      </c>
      <c r="O216" s="61">
        <v>3000</v>
      </c>
      <c r="P216" s="62">
        <f>Table224523689101112131415161718192021222423456723456891011121314151617181920212223[[#This Row],[PEMBULATAN]]*O216</f>
        <v>27000</v>
      </c>
    </row>
    <row r="217" spans="1:16" ht="29.25" customHeight="1" x14ac:dyDescent="0.2">
      <c r="A217" s="108"/>
      <c r="B217" s="72"/>
      <c r="C217" s="84" t="s">
        <v>2451</v>
      </c>
      <c r="D217" s="75" t="s">
        <v>53</v>
      </c>
      <c r="E217" s="13">
        <v>44435</v>
      </c>
      <c r="F217" s="73" t="s">
        <v>1313</v>
      </c>
      <c r="G217" s="13">
        <v>44440</v>
      </c>
      <c r="H217" s="74" t="s">
        <v>1314</v>
      </c>
      <c r="I217" s="15">
        <v>50</v>
      </c>
      <c r="J217" s="15">
        <v>32</v>
      </c>
      <c r="K217" s="15">
        <v>12</v>
      </c>
      <c r="L217" s="15">
        <v>4</v>
      </c>
      <c r="M217" s="79">
        <v>4.8</v>
      </c>
      <c r="N217" s="69">
        <v>5</v>
      </c>
      <c r="O217" s="61">
        <v>3000</v>
      </c>
      <c r="P217" s="62">
        <f>Table224523689101112131415161718192021222423456723456891011121314151617181920212223[[#This Row],[PEMBULATAN]]*O217</f>
        <v>15000</v>
      </c>
    </row>
    <row r="218" spans="1:16" ht="29.25" customHeight="1" x14ac:dyDescent="0.2">
      <c r="A218" s="108"/>
      <c r="B218" s="72"/>
      <c r="C218" s="84" t="s">
        <v>2452</v>
      </c>
      <c r="D218" s="75" t="s">
        <v>53</v>
      </c>
      <c r="E218" s="13">
        <v>44435</v>
      </c>
      <c r="F218" s="73" t="s">
        <v>1313</v>
      </c>
      <c r="G218" s="13">
        <v>44440</v>
      </c>
      <c r="H218" s="74" t="s">
        <v>1314</v>
      </c>
      <c r="I218" s="15">
        <v>100</v>
      </c>
      <c r="J218" s="15">
        <v>50</v>
      </c>
      <c r="K218" s="15">
        <v>30</v>
      </c>
      <c r="L218" s="15">
        <v>9</v>
      </c>
      <c r="M218" s="79">
        <v>37.5</v>
      </c>
      <c r="N218" s="69">
        <v>38</v>
      </c>
      <c r="O218" s="61">
        <v>3000</v>
      </c>
      <c r="P218" s="62">
        <f>Table224523689101112131415161718192021222423456723456891011121314151617181920212223[[#This Row],[PEMBULATAN]]*O218</f>
        <v>114000</v>
      </c>
    </row>
    <row r="219" spans="1:16" ht="29.25" customHeight="1" x14ac:dyDescent="0.2">
      <c r="A219" s="108"/>
      <c r="B219" s="72"/>
      <c r="C219" s="84" t="s">
        <v>2453</v>
      </c>
      <c r="D219" s="75" t="s">
        <v>53</v>
      </c>
      <c r="E219" s="13">
        <v>44435</v>
      </c>
      <c r="F219" s="73" t="s">
        <v>1313</v>
      </c>
      <c r="G219" s="13">
        <v>44440</v>
      </c>
      <c r="H219" s="74" t="s">
        <v>1314</v>
      </c>
      <c r="I219" s="15">
        <v>90</v>
      </c>
      <c r="J219" s="15">
        <v>43</v>
      </c>
      <c r="K219" s="15">
        <v>33</v>
      </c>
      <c r="L219" s="15">
        <v>9</v>
      </c>
      <c r="M219" s="79">
        <v>31.927499999999998</v>
      </c>
      <c r="N219" s="69">
        <v>32</v>
      </c>
      <c r="O219" s="61">
        <v>3000</v>
      </c>
      <c r="P219" s="62">
        <f>Table224523689101112131415161718192021222423456723456891011121314151617181920212223[[#This Row],[PEMBULATAN]]*O219</f>
        <v>96000</v>
      </c>
    </row>
    <row r="220" spans="1:16" ht="29.25" customHeight="1" x14ac:dyDescent="0.2">
      <c r="A220" s="108"/>
      <c r="B220" s="72"/>
      <c r="C220" s="84" t="s">
        <v>2454</v>
      </c>
      <c r="D220" s="75" t="s">
        <v>53</v>
      </c>
      <c r="E220" s="13">
        <v>44435</v>
      </c>
      <c r="F220" s="73" t="s">
        <v>1313</v>
      </c>
      <c r="G220" s="13">
        <v>44440</v>
      </c>
      <c r="H220" s="74" t="s">
        <v>1314</v>
      </c>
      <c r="I220" s="15">
        <v>88</v>
      </c>
      <c r="J220" s="15">
        <v>60</v>
      </c>
      <c r="K220" s="15">
        <v>29</v>
      </c>
      <c r="L220" s="15">
        <v>17</v>
      </c>
      <c r="M220" s="79">
        <v>38.28</v>
      </c>
      <c r="N220" s="69">
        <v>38</v>
      </c>
      <c r="O220" s="61">
        <v>3000</v>
      </c>
      <c r="P220" s="62">
        <f>Table224523689101112131415161718192021222423456723456891011121314151617181920212223[[#This Row],[PEMBULATAN]]*O220</f>
        <v>114000</v>
      </c>
    </row>
    <row r="221" spans="1:16" ht="29.25" customHeight="1" x14ac:dyDescent="0.2">
      <c r="A221" s="108"/>
      <c r="B221" s="72"/>
      <c r="C221" s="84" t="s">
        <v>2455</v>
      </c>
      <c r="D221" s="75" t="s">
        <v>53</v>
      </c>
      <c r="E221" s="13">
        <v>44435</v>
      </c>
      <c r="F221" s="73" t="s">
        <v>1313</v>
      </c>
      <c r="G221" s="13">
        <v>44440</v>
      </c>
      <c r="H221" s="74" t="s">
        <v>1314</v>
      </c>
      <c r="I221" s="15">
        <v>87</v>
      </c>
      <c r="J221" s="15">
        <v>56</v>
      </c>
      <c r="K221" s="15">
        <v>27</v>
      </c>
      <c r="L221" s="15">
        <v>22</v>
      </c>
      <c r="M221" s="79">
        <v>32.886000000000003</v>
      </c>
      <c r="N221" s="69">
        <v>33</v>
      </c>
      <c r="O221" s="61">
        <v>3000</v>
      </c>
      <c r="P221" s="62">
        <f>Table224523689101112131415161718192021222423456723456891011121314151617181920212223[[#This Row],[PEMBULATAN]]*O221</f>
        <v>99000</v>
      </c>
    </row>
    <row r="222" spans="1:16" ht="29.25" customHeight="1" x14ac:dyDescent="0.2">
      <c r="A222" s="108"/>
      <c r="B222" s="72"/>
      <c r="C222" s="84" t="s">
        <v>2456</v>
      </c>
      <c r="D222" s="75" t="s">
        <v>53</v>
      </c>
      <c r="E222" s="13">
        <v>44435</v>
      </c>
      <c r="F222" s="73" t="s">
        <v>1313</v>
      </c>
      <c r="G222" s="13">
        <v>44440</v>
      </c>
      <c r="H222" s="74" t="s">
        <v>1314</v>
      </c>
      <c r="I222" s="15">
        <v>51</v>
      </c>
      <c r="J222" s="15">
        <v>51</v>
      </c>
      <c r="K222" s="15">
        <v>21</v>
      </c>
      <c r="L222" s="15">
        <v>2</v>
      </c>
      <c r="M222" s="79">
        <v>13.655250000000001</v>
      </c>
      <c r="N222" s="69">
        <v>14</v>
      </c>
      <c r="O222" s="61">
        <v>3000</v>
      </c>
      <c r="P222" s="62">
        <f>Table224523689101112131415161718192021222423456723456891011121314151617181920212223[[#This Row],[PEMBULATAN]]*O222</f>
        <v>42000</v>
      </c>
    </row>
    <row r="223" spans="1:16" ht="29.25" customHeight="1" x14ac:dyDescent="0.2">
      <c r="A223" s="108"/>
      <c r="B223" s="72"/>
      <c r="C223" s="84" t="s">
        <v>2457</v>
      </c>
      <c r="D223" s="75" t="s">
        <v>53</v>
      </c>
      <c r="E223" s="13">
        <v>44435</v>
      </c>
      <c r="F223" s="73" t="s">
        <v>1313</v>
      </c>
      <c r="G223" s="13">
        <v>44440</v>
      </c>
      <c r="H223" s="74" t="s">
        <v>1314</v>
      </c>
      <c r="I223" s="15">
        <v>100</v>
      </c>
      <c r="J223" s="15">
        <v>60</v>
      </c>
      <c r="K223" s="15">
        <v>25</v>
      </c>
      <c r="L223" s="15">
        <v>40</v>
      </c>
      <c r="M223" s="79">
        <v>37.5</v>
      </c>
      <c r="N223" s="69">
        <v>40</v>
      </c>
      <c r="O223" s="61">
        <v>3000</v>
      </c>
      <c r="P223" s="62">
        <f>Table224523689101112131415161718192021222423456723456891011121314151617181920212223[[#This Row],[PEMBULATAN]]*O223</f>
        <v>120000</v>
      </c>
    </row>
    <row r="224" spans="1:16" ht="29.25" customHeight="1" x14ac:dyDescent="0.2">
      <c r="A224" s="108"/>
      <c r="B224" s="72"/>
      <c r="C224" s="84" t="s">
        <v>2458</v>
      </c>
      <c r="D224" s="75" t="s">
        <v>53</v>
      </c>
      <c r="E224" s="13">
        <v>44435</v>
      </c>
      <c r="F224" s="73" t="s">
        <v>1313</v>
      </c>
      <c r="G224" s="13">
        <v>44440</v>
      </c>
      <c r="H224" s="74" t="s">
        <v>1314</v>
      </c>
      <c r="I224" s="15">
        <v>62</v>
      </c>
      <c r="J224" s="15">
        <v>53</v>
      </c>
      <c r="K224" s="15">
        <v>22</v>
      </c>
      <c r="L224" s="15">
        <v>11</v>
      </c>
      <c r="M224" s="79">
        <v>18.073</v>
      </c>
      <c r="N224" s="69">
        <v>18</v>
      </c>
      <c r="O224" s="61">
        <v>3000</v>
      </c>
      <c r="P224" s="62">
        <f>Table224523689101112131415161718192021222423456723456891011121314151617181920212223[[#This Row],[PEMBULATAN]]*O224</f>
        <v>54000</v>
      </c>
    </row>
    <row r="225" spans="1:16" ht="29.25" customHeight="1" x14ac:dyDescent="0.2">
      <c r="A225" s="108"/>
      <c r="B225" s="72"/>
      <c r="C225" s="84" t="s">
        <v>2459</v>
      </c>
      <c r="D225" s="75" t="s">
        <v>53</v>
      </c>
      <c r="E225" s="13">
        <v>44435</v>
      </c>
      <c r="F225" s="73" t="s">
        <v>1313</v>
      </c>
      <c r="G225" s="13">
        <v>44440</v>
      </c>
      <c r="H225" s="74" t="s">
        <v>1314</v>
      </c>
      <c r="I225" s="15">
        <v>51</v>
      </c>
      <c r="J225" s="15">
        <v>37</v>
      </c>
      <c r="K225" s="15">
        <v>21</v>
      </c>
      <c r="L225" s="15">
        <v>4</v>
      </c>
      <c r="M225" s="79">
        <v>9.9067500000000006</v>
      </c>
      <c r="N225" s="69">
        <v>10</v>
      </c>
      <c r="O225" s="61">
        <v>3000</v>
      </c>
      <c r="P225" s="62">
        <f>Table224523689101112131415161718192021222423456723456891011121314151617181920212223[[#This Row],[PEMBULATAN]]*O225</f>
        <v>30000</v>
      </c>
    </row>
    <row r="226" spans="1:16" ht="29.25" customHeight="1" x14ac:dyDescent="0.2">
      <c r="A226" s="108"/>
      <c r="B226" s="72"/>
      <c r="C226" s="84" t="s">
        <v>2460</v>
      </c>
      <c r="D226" s="75" t="s">
        <v>53</v>
      </c>
      <c r="E226" s="13">
        <v>44435</v>
      </c>
      <c r="F226" s="73" t="s">
        <v>1313</v>
      </c>
      <c r="G226" s="13">
        <v>44440</v>
      </c>
      <c r="H226" s="74" t="s">
        <v>1314</v>
      </c>
      <c r="I226" s="15">
        <v>91</v>
      </c>
      <c r="J226" s="15">
        <v>51</v>
      </c>
      <c r="K226" s="15">
        <v>35</v>
      </c>
      <c r="L226" s="15">
        <v>27</v>
      </c>
      <c r="M226" s="79">
        <v>40.608750000000001</v>
      </c>
      <c r="N226" s="69">
        <v>41</v>
      </c>
      <c r="O226" s="61">
        <v>3000</v>
      </c>
      <c r="P226" s="62">
        <f>Table224523689101112131415161718192021222423456723456891011121314151617181920212223[[#This Row],[PEMBULATAN]]*O226</f>
        <v>123000</v>
      </c>
    </row>
    <row r="227" spans="1:16" ht="29.25" customHeight="1" x14ac:dyDescent="0.2">
      <c r="A227" s="108"/>
      <c r="B227" s="72"/>
      <c r="C227" s="84" t="s">
        <v>2461</v>
      </c>
      <c r="D227" s="75" t="s">
        <v>53</v>
      </c>
      <c r="E227" s="13">
        <v>44435</v>
      </c>
      <c r="F227" s="73" t="s">
        <v>1313</v>
      </c>
      <c r="G227" s="13">
        <v>44440</v>
      </c>
      <c r="H227" s="74" t="s">
        <v>1314</v>
      </c>
      <c r="I227" s="15">
        <v>93</v>
      </c>
      <c r="J227" s="15">
        <v>58</v>
      </c>
      <c r="K227" s="15">
        <v>37</v>
      </c>
      <c r="L227" s="15">
        <v>16</v>
      </c>
      <c r="M227" s="79">
        <v>49.894500000000001</v>
      </c>
      <c r="N227" s="69">
        <v>50</v>
      </c>
      <c r="O227" s="61">
        <v>3000</v>
      </c>
      <c r="P227" s="62">
        <f>Table224523689101112131415161718192021222423456723456891011121314151617181920212223[[#This Row],[PEMBULATAN]]*O227</f>
        <v>150000</v>
      </c>
    </row>
    <row r="228" spans="1:16" ht="29.25" customHeight="1" x14ac:dyDescent="0.2">
      <c r="A228" s="108"/>
      <c r="B228" s="72"/>
      <c r="C228" s="84" t="s">
        <v>2462</v>
      </c>
      <c r="D228" s="75" t="s">
        <v>53</v>
      </c>
      <c r="E228" s="13">
        <v>44435</v>
      </c>
      <c r="F228" s="73" t="s">
        <v>1313</v>
      </c>
      <c r="G228" s="13">
        <v>44440</v>
      </c>
      <c r="H228" s="74" t="s">
        <v>1314</v>
      </c>
      <c r="I228" s="15">
        <v>47</v>
      </c>
      <c r="J228" s="15">
        <v>35</v>
      </c>
      <c r="K228" s="15">
        <v>14</v>
      </c>
      <c r="L228" s="15">
        <v>3</v>
      </c>
      <c r="M228" s="79">
        <v>5.7575000000000003</v>
      </c>
      <c r="N228" s="69">
        <v>6</v>
      </c>
      <c r="O228" s="61">
        <v>3000</v>
      </c>
      <c r="P228" s="62">
        <f>Table224523689101112131415161718192021222423456723456891011121314151617181920212223[[#This Row],[PEMBULATAN]]*O228</f>
        <v>18000</v>
      </c>
    </row>
    <row r="229" spans="1:16" ht="29.25" customHeight="1" x14ac:dyDescent="0.2">
      <c r="A229" s="108"/>
      <c r="B229" s="72"/>
      <c r="C229" s="84" t="s">
        <v>2463</v>
      </c>
      <c r="D229" s="75" t="s">
        <v>53</v>
      </c>
      <c r="E229" s="13">
        <v>44435</v>
      </c>
      <c r="F229" s="73" t="s">
        <v>1313</v>
      </c>
      <c r="G229" s="13">
        <v>44440</v>
      </c>
      <c r="H229" s="74" t="s">
        <v>1314</v>
      </c>
      <c r="I229" s="15">
        <v>62</v>
      </c>
      <c r="J229" s="15">
        <v>43</v>
      </c>
      <c r="K229" s="15">
        <v>40</v>
      </c>
      <c r="L229" s="15">
        <v>6</v>
      </c>
      <c r="M229" s="79">
        <v>26.66</v>
      </c>
      <c r="N229" s="69">
        <v>27</v>
      </c>
      <c r="O229" s="61">
        <v>3000</v>
      </c>
      <c r="P229" s="62">
        <f>Table224523689101112131415161718192021222423456723456891011121314151617181920212223[[#This Row],[PEMBULATAN]]*O229</f>
        <v>81000</v>
      </c>
    </row>
    <row r="230" spans="1:16" ht="29.25" customHeight="1" x14ac:dyDescent="0.2">
      <c r="A230" s="108"/>
      <c r="B230" s="72"/>
      <c r="C230" s="84" t="s">
        <v>2464</v>
      </c>
      <c r="D230" s="75" t="s">
        <v>53</v>
      </c>
      <c r="E230" s="13">
        <v>44435</v>
      </c>
      <c r="F230" s="73" t="s">
        <v>1313</v>
      </c>
      <c r="G230" s="13">
        <v>44440</v>
      </c>
      <c r="H230" s="74" t="s">
        <v>1314</v>
      </c>
      <c r="I230" s="15">
        <v>113</v>
      </c>
      <c r="J230" s="15">
        <v>26</v>
      </c>
      <c r="K230" s="15">
        <v>12</v>
      </c>
      <c r="L230" s="15">
        <v>4</v>
      </c>
      <c r="M230" s="79">
        <v>8.8140000000000001</v>
      </c>
      <c r="N230" s="69">
        <v>9</v>
      </c>
      <c r="O230" s="61">
        <v>3000</v>
      </c>
      <c r="P230" s="62">
        <f>Table224523689101112131415161718192021222423456723456891011121314151617181920212223[[#This Row],[PEMBULATAN]]*O230</f>
        <v>27000</v>
      </c>
    </row>
    <row r="231" spans="1:16" ht="29.25" customHeight="1" x14ac:dyDescent="0.2">
      <c r="A231" s="108"/>
      <c r="B231" s="72"/>
      <c r="C231" s="84" t="s">
        <v>2465</v>
      </c>
      <c r="D231" s="75" t="s">
        <v>53</v>
      </c>
      <c r="E231" s="13">
        <v>44435</v>
      </c>
      <c r="F231" s="73" t="s">
        <v>1313</v>
      </c>
      <c r="G231" s="13">
        <v>44440</v>
      </c>
      <c r="H231" s="74" t="s">
        <v>1314</v>
      </c>
      <c r="I231" s="15">
        <v>60</v>
      </c>
      <c r="J231" s="15">
        <v>40</v>
      </c>
      <c r="K231" s="15">
        <v>13</v>
      </c>
      <c r="L231" s="15">
        <v>5</v>
      </c>
      <c r="M231" s="79">
        <v>7.8</v>
      </c>
      <c r="N231" s="69">
        <v>8</v>
      </c>
      <c r="O231" s="61">
        <v>3000</v>
      </c>
      <c r="P231" s="62">
        <f>Table224523689101112131415161718192021222423456723456891011121314151617181920212223[[#This Row],[PEMBULATAN]]*O231</f>
        <v>24000</v>
      </c>
    </row>
    <row r="232" spans="1:16" ht="29.25" customHeight="1" x14ac:dyDescent="0.2">
      <c r="A232" s="108"/>
      <c r="B232" s="72"/>
      <c r="C232" s="84" t="s">
        <v>2466</v>
      </c>
      <c r="D232" s="75" t="s">
        <v>53</v>
      </c>
      <c r="E232" s="13">
        <v>44435</v>
      </c>
      <c r="F232" s="73" t="s">
        <v>1313</v>
      </c>
      <c r="G232" s="13">
        <v>44440</v>
      </c>
      <c r="H232" s="74" t="s">
        <v>1314</v>
      </c>
      <c r="I232" s="15">
        <v>55</v>
      </c>
      <c r="J232" s="15">
        <v>42</v>
      </c>
      <c r="K232" s="15">
        <v>16</v>
      </c>
      <c r="L232" s="15">
        <v>4</v>
      </c>
      <c r="M232" s="79">
        <v>9.24</v>
      </c>
      <c r="N232" s="69">
        <v>9</v>
      </c>
      <c r="O232" s="61">
        <v>3000</v>
      </c>
      <c r="P232" s="62">
        <f>Table224523689101112131415161718192021222423456723456891011121314151617181920212223[[#This Row],[PEMBULATAN]]*O232</f>
        <v>27000</v>
      </c>
    </row>
    <row r="233" spans="1:16" ht="29.25" customHeight="1" x14ac:dyDescent="0.2">
      <c r="A233" s="108"/>
      <c r="B233" s="72"/>
      <c r="C233" s="84" t="s">
        <v>2467</v>
      </c>
      <c r="D233" s="75" t="s">
        <v>53</v>
      </c>
      <c r="E233" s="13">
        <v>44435</v>
      </c>
      <c r="F233" s="73" t="s">
        <v>1313</v>
      </c>
      <c r="G233" s="13">
        <v>44440</v>
      </c>
      <c r="H233" s="74" t="s">
        <v>1314</v>
      </c>
      <c r="I233" s="15">
        <v>80</v>
      </c>
      <c r="J233" s="15">
        <v>61</v>
      </c>
      <c r="K233" s="15">
        <v>24</v>
      </c>
      <c r="L233" s="15">
        <v>21</v>
      </c>
      <c r="M233" s="79">
        <v>29.28</v>
      </c>
      <c r="N233" s="69">
        <v>29</v>
      </c>
      <c r="O233" s="61">
        <v>3000</v>
      </c>
      <c r="P233" s="62">
        <f>Table224523689101112131415161718192021222423456723456891011121314151617181920212223[[#This Row],[PEMBULATAN]]*O233</f>
        <v>87000</v>
      </c>
    </row>
    <row r="234" spans="1:16" ht="29.25" customHeight="1" x14ac:dyDescent="0.2">
      <c r="A234" s="108"/>
      <c r="B234" s="72"/>
      <c r="C234" s="84" t="s">
        <v>2468</v>
      </c>
      <c r="D234" s="75" t="s">
        <v>53</v>
      </c>
      <c r="E234" s="13">
        <v>44435</v>
      </c>
      <c r="F234" s="73" t="s">
        <v>1313</v>
      </c>
      <c r="G234" s="13">
        <v>44440</v>
      </c>
      <c r="H234" s="74" t="s">
        <v>1314</v>
      </c>
      <c r="I234" s="15">
        <v>55</v>
      </c>
      <c r="J234" s="15">
        <v>31</v>
      </c>
      <c r="K234" s="15">
        <v>41</v>
      </c>
      <c r="L234" s="15">
        <v>22</v>
      </c>
      <c r="M234" s="79">
        <v>17.47625</v>
      </c>
      <c r="N234" s="69">
        <v>22</v>
      </c>
      <c r="O234" s="61">
        <v>3000</v>
      </c>
      <c r="P234" s="62">
        <f>Table224523689101112131415161718192021222423456723456891011121314151617181920212223[[#This Row],[PEMBULATAN]]*O234</f>
        <v>66000</v>
      </c>
    </row>
    <row r="235" spans="1:16" ht="29.25" customHeight="1" x14ac:dyDescent="0.2">
      <c r="A235" s="108"/>
      <c r="B235" s="72"/>
      <c r="C235" s="84" t="s">
        <v>2469</v>
      </c>
      <c r="D235" s="75" t="s">
        <v>53</v>
      </c>
      <c r="E235" s="13">
        <v>44435</v>
      </c>
      <c r="F235" s="73" t="s">
        <v>1313</v>
      </c>
      <c r="G235" s="13">
        <v>44440</v>
      </c>
      <c r="H235" s="74" t="s">
        <v>1314</v>
      </c>
      <c r="I235" s="15">
        <v>90</v>
      </c>
      <c r="J235" s="15">
        <v>50</v>
      </c>
      <c r="K235" s="15">
        <v>31</v>
      </c>
      <c r="L235" s="15">
        <v>14</v>
      </c>
      <c r="M235" s="79">
        <v>34.875</v>
      </c>
      <c r="N235" s="69">
        <v>35</v>
      </c>
      <c r="O235" s="61">
        <v>3000</v>
      </c>
      <c r="P235" s="62">
        <f>Table224523689101112131415161718192021222423456723456891011121314151617181920212223[[#This Row],[PEMBULATAN]]*O235</f>
        <v>105000</v>
      </c>
    </row>
    <row r="236" spans="1:16" ht="29.25" customHeight="1" x14ac:dyDescent="0.2">
      <c r="A236" s="108"/>
      <c r="B236" s="72"/>
      <c r="C236" s="84" t="s">
        <v>2470</v>
      </c>
      <c r="D236" s="75" t="s">
        <v>53</v>
      </c>
      <c r="E236" s="13">
        <v>44435</v>
      </c>
      <c r="F236" s="73" t="s">
        <v>1313</v>
      </c>
      <c r="G236" s="13">
        <v>44440</v>
      </c>
      <c r="H236" s="74" t="s">
        <v>1314</v>
      </c>
      <c r="I236" s="15">
        <v>83</v>
      </c>
      <c r="J236" s="15">
        <v>61</v>
      </c>
      <c r="K236" s="15">
        <v>30</v>
      </c>
      <c r="L236" s="15">
        <v>4</v>
      </c>
      <c r="M236" s="79">
        <v>37.972499999999997</v>
      </c>
      <c r="N236" s="69">
        <v>38</v>
      </c>
      <c r="O236" s="61">
        <v>3000</v>
      </c>
      <c r="P236" s="62">
        <f>Table224523689101112131415161718192021222423456723456891011121314151617181920212223[[#This Row],[PEMBULATAN]]*O236</f>
        <v>114000</v>
      </c>
    </row>
    <row r="237" spans="1:16" ht="29.25" customHeight="1" x14ac:dyDescent="0.2">
      <c r="A237" s="108"/>
      <c r="B237" s="72"/>
      <c r="C237" s="84" t="s">
        <v>2471</v>
      </c>
      <c r="D237" s="75" t="s">
        <v>53</v>
      </c>
      <c r="E237" s="13">
        <v>44435</v>
      </c>
      <c r="F237" s="73" t="s">
        <v>1313</v>
      </c>
      <c r="G237" s="13">
        <v>44440</v>
      </c>
      <c r="H237" s="74" t="s">
        <v>1314</v>
      </c>
      <c r="I237" s="15">
        <v>4</v>
      </c>
      <c r="J237" s="15">
        <v>23</v>
      </c>
      <c r="K237" s="15">
        <v>31</v>
      </c>
      <c r="L237" s="15">
        <v>7</v>
      </c>
      <c r="M237" s="79">
        <v>0.71299999999999997</v>
      </c>
      <c r="N237" s="69">
        <v>7</v>
      </c>
      <c r="O237" s="61">
        <v>3000</v>
      </c>
      <c r="P237" s="62">
        <f>Table224523689101112131415161718192021222423456723456891011121314151617181920212223[[#This Row],[PEMBULATAN]]*O237</f>
        <v>21000</v>
      </c>
    </row>
    <row r="238" spans="1:16" ht="29.25" customHeight="1" x14ac:dyDescent="0.2">
      <c r="A238" s="108"/>
      <c r="B238" s="72"/>
      <c r="C238" s="84" t="s">
        <v>2472</v>
      </c>
      <c r="D238" s="75" t="s">
        <v>53</v>
      </c>
      <c r="E238" s="13">
        <v>44435</v>
      </c>
      <c r="F238" s="73" t="s">
        <v>1313</v>
      </c>
      <c r="G238" s="13">
        <v>44440</v>
      </c>
      <c r="H238" s="74" t="s">
        <v>1314</v>
      </c>
      <c r="I238" s="15">
        <v>30</v>
      </c>
      <c r="J238" s="15">
        <v>33</v>
      </c>
      <c r="K238" s="15">
        <v>20</v>
      </c>
      <c r="L238" s="15">
        <v>4</v>
      </c>
      <c r="M238" s="79">
        <v>4.95</v>
      </c>
      <c r="N238" s="69">
        <v>5</v>
      </c>
      <c r="O238" s="61">
        <v>3000</v>
      </c>
      <c r="P238" s="62">
        <f>Table224523689101112131415161718192021222423456723456891011121314151617181920212223[[#This Row],[PEMBULATAN]]*O238</f>
        <v>15000</v>
      </c>
    </row>
    <row r="239" spans="1:16" ht="29.25" customHeight="1" x14ac:dyDescent="0.2">
      <c r="A239" s="108"/>
      <c r="B239" s="72"/>
      <c r="C239" s="84" t="s">
        <v>2473</v>
      </c>
      <c r="D239" s="75" t="s">
        <v>53</v>
      </c>
      <c r="E239" s="13">
        <v>44435</v>
      </c>
      <c r="F239" s="73" t="s">
        <v>1313</v>
      </c>
      <c r="G239" s="13">
        <v>44440</v>
      </c>
      <c r="H239" s="74" t="s">
        <v>1314</v>
      </c>
      <c r="I239" s="15">
        <v>80</v>
      </c>
      <c r="J239" s="15">
        <v>60</v>
      </c>
      <c r="K239" s="15">
        <v>25</v>
      </c>
      <c r="L239" s="15">
        <v>15</v>
      </c>
      <c r="M239" s="79">
        <v>30</v>
      </c>
      <c r="N239" s="69">
        <v>30</v>
      </c>
      <c r="O239" s="61">
        <v>3000</v>
      </c>
      <c r="P239" s="62">
        <f>Table224523689101112131415161718192021222423456723456891011121314151617181920212223[[#This Row],[PEMBULATAN]]*O239</f>
        <v>90000</v>
      </c>
    </row>
    <row r="240" spans="1:16" ht="29.25" customHeight="1" x14ac:dyDescent="0.2">
      <c r="A240" s="108"/>
      <c r="B240" s="72"/>
      <c r="C240" s="84" t="s">
        <v>2474</v>
      </c>
      <c r="D240" s="75" t="s">
        <v>53</v>
      </c>
      <c r="E240" s="13">
        <v>44435</v>
      </c>
      <c r="F240" s="73" t="s">
        <v>1313</v>
      </c>
      <c r="G240" s="13">
        <v>44440</v>
      </c>
      <c r="H240" s="74" t="s">
        <v>1314</v>
      </c>
      <c r="I240" s="15">
        <v>90</v>
      </c>
      <c r="J240" s="15">
        <v>58</v>
      </c>
      <c r="K240" s="15">
        <v>31</v>
      </c>
      <c r="L240" s="15">
        <v>10</v>
      </c>
      <c r="M240" s="79">
        <v>40.454999999999998</v>
      </c>
      <c r="N240" s="69">
        <v>40</v>
      </c>
      <c r="O240" s="61">
        <v>3000</v>
      </c>
      <c r="P240" s="62">
        <f>Table224523689101112131415161718192021222423456723456891011121314151617181920212223[[#This Row],[PEMBULATAN]]*O240</f>
        <v>120000</v>
      </c>
    </row>
    <row r="241" spans="1:16" ht="29.25" customHeight="1" x14ac:dyDescent="0.2">
      <c r="A241" s="108"/>
      <c r="B241" s="72"/>
      <c r="C241" s="84" t="s">
        <v>2475</v>
      </c>
      <c r="D241" s="75" t="s">
        <v>53</v>
      </c>
      <c r="E241" s="13">
        <v>44435</v>
      </c>
      <c r="F241" s="73" t="s">
        <v>1313</v>
      </c>
      <c r="G241" s="13">
        <v>44440</v>
      </c>
      <c r="H241" s="74" t="s">
        <v>1314</v>
      </c>
      <c r="I241" s="15">
        <v>60</v>
      </c>
      <c r="J241" s="15">
        <v>40</v>
      </c>
      <c r="K241" s="15">
        <v>22</v>
      </c>
      <c r="L241" s="15">
        <v>5</v>
      </c>
      <c r="M241" s="79">
        <v>13.2</v>
      </c>
      <c r="N241" s="69">
        <v>13</v>
      </c>
      <c r="O241" s="61">
        <v>3000</v>
      </c>
      <c r="P241" s="62">
        <f>Table224523689101112131415161718192021222423456723456891011121314151617181920212223[[#This Row],[PEMBULATAN]]*O241</f>
        <v>39000</v>
      </c>
    </row>
    <row r="242" spans="1:16" ht="29.25" customHeight="1" x14ac:dyDescent="0.2">
      <c r="A242" s="108"/>
      <c r="B242" s="72"/>
      <c r="C242" s="84" t="s">
        <v>2476</v>
      </c>
      <c r="D242" s="75" t="s">
        <v>53</v>
      </c>
      <c r="E242" s="13">
        <v>44435</v>
      </c>
      <c r="F242" s="73" t="s">
        <v>1313</v>
      </c>
      <c r="G242" s="13">
        <v>44440</v>
      </c>
      <c r="H242" s="74" t="s">
        <v>1314</v>
      </c>
      <c r="I242" s="15">
        <v>82</v>
      </c>
      <c r="J242" s="15">
        <v>56</v>
      </c>
      <c r="K242" s="15">
        <v>41</v>
      </c>
      <c r="L242" s="15">
        <v>14</v>
      </c>
      <c r="M242" s="79">
        <v>47.067999999999998</v>
      </c>
      <c r="N242" s="69">
        <v>47</v>
      </c>
      <c r="O242" s="61">
        <v>3000</v>
      </c>
      <c r="P242" s="62">
        <f>Table224523689101112131415161718192021222423456723456891011121314151617181920212223[[#This Row],[PEMBULATAN]]*O242</f>
        <v>141000</v>
      </c>
    </row>
    <row r="243" spans="1:16" ht="29.25" customHeight="1" x14ac:dyDescent="0.2">
      <c r="A243" s="108"/>
      <c r="B243" s="72"/>
      <c r="C243" s="84" t="s">
        <v>2477</v>
      </c>
      <c r="D243" s="75" t="s">
        <v>53</v>
      </c>
      <c r="E243" s="13">
        <v>44435</v>
      </c>
      <c r="F243" s="73" t="s">
        <v>1313</v>
      </c>
      <c r="G243" s="13">
        <v>44440</v>
      </c>
      <c r="H243" s="74" t="s">
        <v>1314</v>
      </c>
      <c r="I243" s="15">
        <v>92</v>
      </c>
      <c r="J243" s="15">
        <v>71</v>
      </c>
      <c r="K243" s="15">
        <v>31</v>
      </c>
      <c r="L243" s="15">
        <v>10</v>
      </c>
      <c r="M243" s="79">
        <v>50.622999999999998</v>
      </c>
      <c r="N243" s="69">
        <v>51</v>
      </c>
      <c r="O243" s="61">
        <v>3000</v>
      </c>
      <c r="P243" s="62">
        <f>Table224523689101112131415161718192021222423456723456891011121314151617181920212223[[#This Row],[PEMBULATAN]]*O243</f>
        <v>153000</v>
      </c>
    </row>
    <row r="244" spans="1:16" ht="29.25" customHeight="1" x14ac:dyDescent="0.2">
      <c r="A244" s="108"/>
      <c r="B244" s="72"/>
      <c r="C244" s="84" t="s">
        <v>2478</v>
      </c>
      <c r="D244" s="75" t="s">
        <v>53</v>
      </c>
      <c r="E244" s="13">
        <v>44435</v>
      </c>
      <c r="F244" s="73" t="s">
        <v>1313</v>
      </c>
      <c r="G244" s="13">
        <v>44440</v>
      </c>
      <c r="H244" s="74" t="s">
        <v>1314</v>
      </c>
      <c r="I244" s="15">
        <v>93</v>
      </c>
      <c r="J244" s="15">
        <v>60</v>
      </c>
      <c r="K244" s="15">
        <v>21</v>
      </c>
      <c r="L244" s="15">
        <v>16</v>
      </c>
      <c r="M244" s="79">
        <v>29.295000000000002</v>
      </c>
      <c r="N244" s="69">
        <v>29</v>
      </c>
      <c r="O244" s="61">
        <v>3000</v>
      </c>
      <c r="P244" s="62">
        <f>Table224523689101112131415161718192021222423456723456891011121314151617181920212223[[#This Row],[PEMBULATAN]]*O244</f>
        <v>87000</v>
      </c>
    </row>
    <row r="245" spans="1:16" ht="29.25" customHeight="1" x14ac:dyDescent="0.2">
      <c r="A245" s="108"/>
      <c r="B245" s="72"/>
      <c r="C245" s="84" t="s">
        <v>2479</v>
      </c>
      <c r="D245" s="75" t="s">
        <v>53</v>
      </c>
      <c r="E245" s="13">
        <v>44435</v>
      </c>
      <c r="F245" s="73" t="s">
        <v>1313</v>
      </c>
      <c r="G245" s="13">
        <v>44440</v>
      </c>
      <c r="H245" s="74" t="s">
        <v>1314</v>
      </c>
      <c r="I245" s="15">
        <v>42</v>
      </c>
      <c r="J245" s="15">
        <v>40</v>
      </c>
      <c r="K245" s="15">
        <v>20</v>
      </c>
      <c r="L245" s="15">
        <v>6</v>
      </c>
      <c r="M245" s="79">
        <v>8.4</v>
      </c>
      <c r="N245" s="69">
        <v>8</v>
      </c>
      <c r="O245" s="61">
        <v>3000</v>
      </c>
      <c r="P245" s="62">
        <f>Table224523689101112131415161718192021222423456723456891011121314151617181920212223[[#This Row],[PEMBULATAN]]*O245</f>
        <v>24000</v>
      </c>
    </row>
    <row r="246" spans="1:16" ht="29.25" customHeight="1" x14ac:dyDescent="0.2">
      <c r="A246" s="108"/>
      <c r="B246" s="72"/>
      <c r="C246" s="84" t="s">
        <v>2480</v>
      </c>
      <c r="D246" s="75" t="s">
        <v>53</v>
      </c>
      <c r="E246" s="13">
        <v>44435</v>
      </c>
      <c r="F246" s="73" t="s">
        <v>1313</v>
      </c>
      <c r="G246" s="13">
        <v>44440</v>
      </c>
      <c r="H246" s="74" t="s">
        <v>1314</v>
      </c>
      <c r="I246" s="15">
        <v>60</v>
      </c>
      <c r="J246" s="15">
        <v>48</v>
      </c>
      <c r="K246" s="15">
        <v>35</v>
      </c>
      <c r="L246" s="15">
        <v>8</v>
      </c>
      <c r="M246" s="79">
        <v>25.2</v>
      </c>
      <c r="N246" s="69">
        <v>25</v>
      </c>
      <c r="O246" s="61">
        <v>3000</v>
      </c>
      <c r="P246" s="62">
        <f>Table224523689101112131415161718192021222423456723456891011121314151617181920212223[[#This Row],[PEMBULATAN]]*O246</f>
        <v>75000</v>
      </c>
    </row>
    <row r="247" spans="1:16" ht="29.25" customHeight="1" x14ac:dyDescent="0.2">
      <c r="A247" s="108"/>
      <c r="B247" s="72"/>
      <c r="C247" s="84" t="s">
        <v>2481</v>
      </c>
      <c r="D247" s="75" t="s">
        <v>53</v>
      </c>
      <c r="E247" s="13">
        <v>44435</v>
      </c>
      <c r="F247" s="73" t="s">
        <v>1313</v>
      </c>
      <c r="G247" s="13">
        <v>44440</v>
      </c>
      <c r="H247" s="74" t="s">
        <v>1314</v>
      </c>
      <c r="I247" s="15">
        <v>90</v>
      </c>
      <c r="J247" s="15">
        <v>60</v>
      </c>
      <c r="K247" s="15">
        <v>27</v>
      </c>
      <c r="L247" s="15">
        <v>12</v>
      </c>
      <c r="M247" s="79">
        <v>36.450000000000003</v>
      </c>
      <c r="N247" s="69">
        <v>36</v>
      </c>
      <c r="O247" s="61">
        <v>3000</v>
      </c>
      <c r="P247" s="62">
        <f>Table224523689101112131415161718192021222423456723456891011121314151617181920212223[[#This Row],[PEMBULATAN]]*O247</f>
        <v>108000</v>
      </c>
    </row>
    <row r="248" spans="1:16" ht="22.5" customHeight="1" x14ac:dyDescent="0.2">
      <c r="A248" s="143" t="s">
        <v>33</v>
      </c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5"/>
      <c r="M248" s="76">
        <f>SUBTOTAL(109,Table224523689101112131415161718192021222423456723456891011121314151617181920212223[KG VOLUME])</f>
        <v>6175.7232500000009</v>
      </c>
      <c r="N248" s="65">
        <f>SUM(N3:N247)</f>
        <v>6243</v>
      </c>
      <c r="O248" s="146">
        <f>SUM(P3:P247)</f>
        <v>18729000</v>
      </c>
      <c r="P248" s="147"/>
    </row>
    <row r="249" spans="1:16" ht="22.5" customHeight="1" x14ac:dyDescent="0.2">
      <c r="A249" s="80"/>
      <c r="B249" s="53" t="s">
        <v>45</v>
      </c>
      <c r="C249" s="52"/>
      <c r="D249" s="54" t="s">
        <v>46</v>
      </c>
      <c r="E249" s="80"/>
      <c r="F249" s="80"/>
      <c r="G249" s="80"/>
      <c r="H249" s="80"/>
      <c r="I249" s="80"/>
      <c r="J249" s="80"/>
      <c r="K249" s="80"/>
      <c r="L249" s="80"/>
      <c r="M249" s="81"/>
      <c r="N249" s="83" t="s">
        <v>52</v>
      </c>
      <c r="O249" s="82"/>
      <c r="P249" s="82">
        <f>O248*10%</f>
        <v>1872900</v>
      </c>
    </row>
    <row r="250" spans="1:16" ht="22.5" customHeight="1" thickBot="1" x14ac:dyDescent="0.25">
      <c r="A250" s="80"/>
      <c r="B250" s="53"/>
      <c r="C250" s="52"/>
      <c r="D250" s="54"/>
      <c r="E250" s="80"/>
      <c r="F250" s="80"/>
      <c r="G250" s="80"/>
      <c r="H250" s="80"/>
      <c r="I250" s="80"/>
      <c r="J250" s="80"/>
      <c r="K250" s="80"/>
      <c r="L250" s="80"/>
      <c r="M250" s="81"/>
      <c r="N250" s="103" t="s">
        <v>56</v>
      </c>
      <c r="O250" s="102"/>
      <c r="P250" s="102">
        <f>O248-P249</f>
        <v>16856100</v>
      </c>
    </row>
    <row r="251" spans="1:16" x14ac:dyDescent="0.2">
      <c r="A251" s="11"/>
      <c r="H251" s="60"/>
      <c r="N251" s="59" t="s">
        <v>34</v>
      </c>
      <c r="P251" s="66">
        <f>P250*1%</f>
        <v>168561</v>
      </c>
    </row>
    <row r="252" spans="1:16" ht="15.75" thickBot="1" x14ac:dyDescent="0.25">
      <c r="A252" s="11"/>
      <c r="H252" s="60"/>
      <c r="N252" s="59" t="s">
        <v>55</v>
      </c>
      <c r="P252" s="68">
        <f>P250*2%</f>
        <v>337122</v>
      </c>
    </row>
    <row r="253" spans="1:16" x14ac:dyDescent="0.2">
      <c r="A253" s="11"/>
      <c r="H253" s="60"/>
      <c r="N253" s="63" t="s">
        <v>35</v>
      </c>
      <c r="O253" s="64"/>
      <c r="P253" s="67">
        <f>P250+P251-P252</f>
        <v>16687539</v>
      </c>
    </row>
    <row r="254" spans="1:16" x14ac:dyDescent="0.2">
      <c r="B254" s="53"/>
      <c r="C254" s="52"/>
      <c r="D254" s="54"/>
    </row>
    <row r="256" spans="1:16" x14ac:dyDescent="0.2">
      <c r="A256" s="11"/>
      <c r="H256" s="60"/>
      <c r="P256" s="68"/>
    </row>
    <row r="257" spans="1:16" x14ac:dyDescent="0.2">
      <c r="A257" s="11"/>
      <c r="H257" s="60"/>
      <c r="O257" s="55"/>
      <c r="P257" s="68"/>
    </row>
    <row r="258" spans="1:16" s="3" customFormat="1" x14ac:dyDescent="0.25">
      <c r="A258" s="11"/>
      <c r="B258" s="2"/>
      <c r="C258" s="2"/>
      <c r="E258" s="12"/>
      <c r="H258" s="60"/>
      <c r="N258" s="14"/>
      <c r="O258" s="14"/>
      <c r="P258" s="14"/>
    </row>
    <row r="259" spans="1:16" s="3" customFormat="1" x14ac:dyDescent="0.25">
      <c r="A259" s="11"/>
      <c r="B259" s="2"/>
      <c r="C259" s="2"/>
      <c r="E259" s="12"/>
      <c r="H259" s="60"/>
      <c r="N259" s="14"/>
      <c r="O259" s="14"/>
      <c r="P259" s="14"/>
    </row>
    <row r="260" spans="1:16" s="3" customFormat="1" x14ac:dyDescent="0.25">
      <c r="A260" s="11"/>
      <c r="B260" s="2"/>
      <c r="C260" s="2"/>
      <c r="E260" s="12"/>
      <c r="H260" s="60"/>
      <c r="N260" s="14"/>
      <c r="O260" s="14"/>
      <c r="P260" s="14"/>
    </row>
    <row r="261" spans="1:16" s="3" customFormat="1" x14ac:dyDescent="0.25">
      <c r="A261" s="11"/>
      <c r="B261" s="2"/>
      <c r="C261" s="2"/>
      <c r="E261" s="12"/>
      <c r="H261" s="60"/>
      <c r="N261" s="14"/>
      <c r="O261" s="14"/>
      <c r="P261" s="14"/>
    </row>
    <row r="262" spans="1:16" s="3" customFormat="1" x14ac:dyDescent="0.25">
      <c r="A262" s="11"/>
      <c r="B262" s="2"/>
      <c r="C262" s="2"/>
      <c r="E262" s="12"/>
      <c r="H262" s="60"/>
      <c r="N262" s="14"/>
      <c r="O262" s="14"/>
      <c r="P262" s="14"/>
    </row>
    <row r="263" spans="1:16" s="3" customFormat="1" x14ac:dyDescent="0.25">
      <c r="A263" s="11"/>
      <c r="B263" s="2"/>
      <c r="C263" s="2"/>
      <c r="E263" s="12"/>
      <c r="H263" s="60"/>
      <c r="N263" s="14"/>
      <c r="O263" s="14"/>
      <c r="P263" s="14"/>
    </row>
    <row r="264" spans="1:16" s="3" customFormat="1" x14ac:dyDescent="0.25">
      <c r="A264" s="11"/>
      <c r="B264" s="2"/>
      <c r="C264" s="2"/>
      <c r="E264" s="12"/>
      <c r="H264" s="60"/>
      <c r="N264" s="14"/>
      <c r="O264" s="14"/>
      <c r="P264" s="14"/>
    </row>
    <row r="265" spans="1:16" s="3" customFormat="1" x14ac:dyDescent="0.25">
      <c r="A265" s="11"/>
      <c r="B265" s="2"/>
      <c r="C265" s="2"/>
      <c r="E265" s="12"/>
      <c r="H265" s="60"/>
      <c r="N265" s="14"/>
      <c r="O265" s="14"/>
      <c r="P265" s="14"/>
    </row>
    <row r="266" spans="1:16" s="3" customFormat="1" x14ac:dyDescent="0.25">
      <c r="A266" s="11"/>
      <c r="B266" s="2"/>
      <c r="C266" s="2"/>
      <c r="E266" s="12"/>
      <c r="H266" s="60"/>
      <c r="N266" s="14"/>
      <c r="O266" s="14"/>
      <c r="P266" s="14"/>
    </row>
    <row r="267" spans="1:16" s="3" customFormat="1" x14ac:dyDescent="0.25">
      <c r="A267" s="11"/>
      <c r="B267" s="2"/>
      <c r="C267" s="2"/>
      <c r="E267" s="12"/>
      <c r="H267" s="60"/>
      <c r="N267" s="14"/>
      <c r="O267" s="14"/>
      <c r="P267" s="14"/>
    </row>
    <row r="268" spans="1:16" s="3" customFormat="1" x14ac:dyDescent="0.25">
      <c r="A268" s="11"/>
      <c r="B268" s="2"/>
      <c r="C268" s="2"/>
      <c r="E268" s="12"/>
      <c r="H268" s="60"/>
      <c r="N268" s="14"/>
      <c r="O268" s="14"/>
      <c r="P268" s="14"/>
    </row>
    <row r="269" spans="1:16" s="3" customFormat="1" x14ac:dyDescent="0.25">
      <c r="A269" s="11"/>
      <c r="B269" s="2"/>
      <c r="C269" s="2"/>
      <c r="E269" s="12"/>
      <c r="H269" s="60"/>
      <c r="N269" s="14"/>
      <c r="O269" s="14"/>
      <c r="P269" s="14"/>
    </row>
  </sheetData>
  <mergeCells count="3">
    <mergeCell ref="A3:A4"/>
    <mergeCell ref="A248:L248"/>
    <mergeCell ref="O248:P248"/>
  </mergeCells>
  <conditionalFormatting sqref="B3">
    <cfRule type="duplicateValues" dxfId="30" priority="1"/>
  </conditionalFormatting>
  <conditionalFormatting sqref="B4:B247">
    <cfRule type="duplicateValues" dxfId="29" priority="7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2"/>
  <sheetViews>
    <sheetView zoomScale="110" zoomScaleNormal="110" workbookViewId="0">
      <pane xSplit="3" ySplit="2" topLeftCell="D206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2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7.75" customHeight="1" x14ac:dyDescent="0.2">
      <c r="A3" s="141" t="s">
        <v>4245</v>
      </c>
      <c r="B3" s="101" t="s">
        <v>2482</v>
      </c>
      <c r="C3" s="9" t="s">
        <v>2483</v>
      </c>
      <c r="D3" s="73" t="s">
        <v>53</v>
      </c>
      <c r="E3" s="13">
        <v>44436</v>
      </c>
      <c r="F3" s="73" t="s">
        <v>1313</v>
      </c>
      <c r="G3" s="13">
        <v>44440</v>
      </c>
      <c r="H3" s="10" t="s">
        <v>1314</v>
      </c>
      <c r="I3" s="1">
        <v>30</v>
      </c>
      <c r="J3" s="1">
        <v>33</v>
      </c>
      <c r="K3" s="1">
        <v>20</v>
      </c>
      <c r="L3" s="1">
        <v>3</v>
      </c>
      <c r="M3" s="78">
        <v>4.95</v>
      </c>
      <c r="N3" s="8">
        <v>5</v>
      </c>
      <c r="O3" s="61">
        <v>3000</v>
      </c>
      <c r="P3" s="62">
        <f>Table22452368910111213141516171819202122242345672345689101112131415161718192021222324[[#This Row],[PEMBULATAN]]*O3</f>
        <v>15000</v>
      </c>
    </row>
    <row r="4" spans="1:16" ht="27.75" customHeight="1" x14ac:dyDescent="0.2">
      <c r="A4" s="142"/>
      <c r="B4" s="72" t="s">
        <v>2484</v>
      </c>
      <c r="C4" s="9" t="s">
        <v>2485</v>
      </c>
      <c r="D4" s="73" t="s">
        <v>53</v>
      </c>
      <c r="E4" s="13">
        <v>44436</v>
      </c>
      <c r="F4" s="73" t="s">
        <v>1313</v>
      </c>
      <c r="G4" s="13">
        <v>44440</v>
      </c>
      <c r="H4" s="10" t="s">
        <v>1314</v>
      </c>
      <c r="I4" s="1">
        <v>80</v>
      </c>
      <c r="J4" s="1">
        <v>60</v>
      </c>
      <c r="K4" s="1">
        <v>25</v>
      </c>
      <c r="L4" s="1">
        <v>27</v>
      </c>
      <c r="M4" s="78">
        <v>30</v>
      </c>
      <c r="N4" s="8">
        <v>30</v>
      </c>
      <c r="O4" s="61">
        <v>3000</v>
      </c>
      <c r="P4" s="62">
        <f>Table22452368910111213141516171819202122242345672345689101112131415161718192021222324[[#This Row],[PEMBULATAN]]*O4</f>
        <v>90000</v>
      </c>
    </row>
    <row r="5" spans="1:16" ht="27.75" customHeight="1" x14ac:dyDescent="0.2">
      <c r="A5" s="108"/>
      <c r="B5" s="72"/>
      <c r="C5" s="84" t="s">
        <v>2486</v>
      </c>
      <c r="D5" s="75" t="s">
        <v>53</v>
      </c>
      <c r="E5" s="13">
        <v>44436</v>
      </c>
      <c r="F5" s="73" t="s">
        <v>1313</v>
      </c>
      <c r="G5" s="13">
        <v>44440</v>
      </c>
      <c r="H5" s="74" t="s">
        <v>1314</v>
      </c>
      <c r="I5" s="15">
        <v>90</v>
      </c>
      <c r="J5" s="15">
        <v>58</v>
      </c>
      <c r="K5" s="15">
        <v>31</v>
      </c>
      <c r="L5" s="15">
        <v>23</v>
      </c>
      <c r="M5" s="79">
        <v>40.454999999999998</v>
      </c>
      <c r="N5" s="69">
        <v>40</v>
      </c>
      <c r="O5" s="61">
        <v>3000</v>
      </c>
      <c r="P5" s="62">
        <f>Table22452368910111213141516171819202122242345672345689101112131415161718192021222324[[#This Row],[PEMBULATAN]]*O5</f>
        <v>120000</v>
      </c>
    </row>
    <row r="6" spans="1:16" ht="27.75" customHeight="1" x14ac:dyDescent="0.2">
      <c r="A6" s="108"/>
      <c r="B6" s="72"/>
      <c r="C6" s="89" t="s">
        <v>2487</v>
      </c>
      <c r="D6" s="90" t="s">
        <v>53</v>
      </c>
      <c r="E6" s="91">
        <v>44436</v>
      </c>
      <c r="F6" s="92" t="s">
        <v>1313</v>
      </c>
      <c r="G6" s="91">
        <v>44440</v>
      </c>
      <c r="H6" s="93" t="s">
        <v>1314</v>
      </c>
      <c r="I6" s="94">
        <v>60</v>
      </c>
      <c r="J6" s="94">
        <v>40</v>
      </c>
      <c r="K6" s="94">
        <v>22</v>
      </c>
      <c r="L6" s="94">
        <v>15</v>
      </c>
      <c r="M6" s="95">
        <v>13.2</v>
      </c>
      <c r="N6" s="96">
        <v>15</v>
      </c>
      <c r="O6" s="61">
        <v>3000</v>
      </c>
      <c r="P6" s="62">
        <f>Table22452368910111213141516171819202122242345672345689101112131415161718192021222324[[#This Row],[PEMBULATAN]]*O6</f>
        <v>45000</v>
      </c>
    </row>
    <row r="7" spans="1:16" ht="27.75" customHeight="1" x14ac:dyDescent="0.2">
      <c r="A7" s="108"/>
      <c r="B7" s="100"/>
      <c r="C7" s="89" t="s">
        <v>2488</v>
      </c>
      <c r="D7" s="90" t="s">
        <v>53</v>
      </c>
      <c r="E7" s="91">
        <v>44436</v>
      </c>
      <c r="F7" s="92" t="s">
        <v>1313</v>
      </c>
      <c r="G7" s="91">
        <v>44440</v>
      </c>
      <c r="H7" s="93" t="s">
        <v>1314</v>
      </c>
      <c r="I7" s="94">
        <v>82</v>
      </c>
      <c r="J7" s="94">
        <v>56</v>
      </c>
      <c r="K7" s="94">
        <v>41</v>
      </c>
      <c r="L7" s="94">
        <v>31</v>
      </c>
      <c r="M7" s="95">
        <v>47.067999999999998</v>
      </c>
      <c r="N7" s="96">
        <v>47</v>
      </c>
      <c r="O7" s="61">
        <v>3000</v>
      </c>
      <c r="P7" s="62">
        <f>Table22452368910111213141516171819202122242345672345689101112131415161718192021222324[[#This Row],[PEMBULATAN]]*O7</f>
        <v>141000</v>
      </c>
    </row>
    <row r="8" spans="1:16" ht="27.75" customHeight="1" x14ac:dyDescent="0.2">
      <c r="A8" s="108"/>
      <c r="B8" s="72" t="s">
        <v>2489</v>
      </c>
      <c r="C8" s="89" t="s">
        <v>2490</v>
      </c>
      <c r="D8" s="90" t="s">
        <v>53</v>
      </c>
      <c r="E8" s="91">
        <v>44436</v>
      </c>
      <c r="F8" s="92" t="s">
        <v>1313</v>
      </c>
      <c r="G8" s="91">
        <v>44440</v>
      </c>
      <c r="H8" s="93" t="s">
        <v>1314</v>
      </c>
      <c r="I8" s="94">
        <v>90</v>
      </c>
      <c r="J8" s="94">
        <v>55</v>
      </c>
      <c r="K8" s="94">
        <v>37</v>
      </c>
      <c r="L8" s="94">
        <v>38</v>
      </c>
      <c r="M8" s="95">
        <v>45.787500000000001</v>
      </c>
      <c r="N8" s="96">
        <v>46</v>
      </c>
      <c r="O8" s="61">
        <v>3000</v>
      </c>
      <c r="P8" s="62">
        <f>Table22452368910111213141516171819202122242345672345689101112131415161718192021222324[[#This Row],[PEMBULATAN]]*O8</f>
        <v>138000</v>
      </c>
    </row>
    <row r="9" spans="1:16" ht="27.75" customHeight="1" x14ac:dyDescent="0.2">
      <c r="A9" s="108"/>
      <c r="B9" s="72"/>
      <c r="C9" s="89" t="s">
        <v>2491</v>
      </c>
      <c r="D9" s="90" t="s">
        <v>53</v>
      </c>
      <c r="E9" s="91">
        <v>44436</v>
      </c>
      <c r="F9" s="92" t="s">
        <v>1313</v>
      </c>
      <c r="G9" s="91">
        <v>44440</v>
      </c>
      <c r="H9" s="93" t="s">
        <v>1314</v>
      </c>
      <c r="I9" s="94">
        <v>36</v>
      </c>
      <c r="J9" s="94">
        <v>42</v>
      </c>
      <c r="K9" s="94">
        <v>54</v>
      </c>
      <c r="L9" s="94">
        <v>12</v>
      </c>
      <c r="M9" s="95">
        <v>20.411999999999999</v>
      </c>
      <c r="N9" s="96">
        <v>20</v>
      </c>
      <c r="O9" s="61">
        <v>3000</v>
      </c>
      <c r="P9" s="62">
        <f>Table22452368910111213141516171819202122242345672345689101112131415161718192021222324[[#This Row],[PEMBULATAN]]*O9</f>
        <v>60000</v>
      </c>
    </row>
    <row r="10" spans="1:16" ht="27.75" customHeight="1" x14ac:dyDescent="0.2">
      <c r="A10" s="108"/>
      <c r="B10" s="72"/>
      <c r="C10" s="89" t="s">
        <v>2492</v>
      </c>
      <c r="D10" s="90" t="s">
        <v>53</v>
      </c>
      <c r="E10" s="91">
        <v>44436</v>
      </c>
      <c r="F10" s="92" t="s">
        <v>1313</v>
      </c>
      <c r="G10" s="91">
        <v>44440</v>
      </c>
      <c r="H10" s="93" t="s">
        <v>1314</v>
      </c>
      <c r="I10" s="94">
        <v>62</v>
      </c>
      <c r="J10" s="94">
        <v>55</v>
      </c>
      <c r="K10" s="94">
        <v>15</v>
      </c>
      <c r="L10" s="94">
        <v>8</v>
      </c>
      <c r="M10" s="95">
        <v>12.7875</v>
      </c>
      <c r="N10" s="96">
        <v>13</v>
      </c>
      <c r="O10" s="61">
        <v>3000</v>
      </c>
      <c r="P10" s="62">
        <f>Table22452368910111213141516171819202122242345672345689101112131415161718192021222324[[#This Row],[PEMBULATAN]]*O10</f>
        <v>39000</v>
      </c>
    </row>
    <row r="11" spans="1:16" ht="27.75" customHeight="1" x14ac:dyDescent="0.2">
      <c r="A11" s="108"/>
      <c r="B11" s="72"/>
      <c r="C11" s="89" t="s">
        <v>2493</v>
      </c>
      <c r="D11" s="90" t="s">
        <v>53</v>
      </c>
      <c r="E11" s="91">
        <v>44436</v>
      </c>
      <c r="F11" s="92" t="s">
        <v>1313</v>
      </c>
      <c r="G11" s="91">
        <v>44440</v>
      </c>
      <c r="H11" s="93" t="s">
        <v>1314</v>
      </c>
      <c r="I11" s="94">
        <v>68</v>
      </c>
      <c r="J11" s="94">
        <v>58</v>
      </c>
      <c r="K11" s="94">
        <v>25</v>
      </c>
      <c r="L11" s="94">
        <v>7</v>
      </c>
      <c r="M11" s="95">
        <v>24.65</v>
      </c>
      <c r="N11" s="96">
        <v>25</v>
      </c>
      <c r="O11" s="61">
        <v>3000</v>
      </c>
      <c r="P11" s="62">
        <f>Table22452368910111213141516171819202122242345672345689101112131415161718192021222324[[#This Row],[PEMBULATAN]]*O11</f>
        <v>75000</v>
      </c>
    </row>
    <row r="12" spans="1:16" ht="27.75" customHeight="1" x14ac:dyDescent="0.2">
      <c r="A12" s="108"/>
      <c r="B12" s="72"/>
      <c r="C12" s="89" t="s">
        <v>2494</v>
      </c>
      <c r="D12" s="90" t="s">
        <v>53</v>
      </c>
      <c r="E12" s="91">
        <v>44436</v>
      </c>
      <c r="F12" s="92" t="s">
        <v>1313</v>
      </c>
      <c r="G12" s="91">
        <v>44440</v>
      </c>
      <c r="H12" s="93" t="s">
        <v>1314</v>
      </c>
      <c r="I12" s="94">
        <v>35</v>
      </c>
      <c r="J12" s="94">
        <v>35</v>
      </c>
      <c r="K12" s="94">
        <v>5</v>
      </c>
      <c r="L12" s="94">
        <v>10</v>
      </c>
      <c r="M12" s="95">
        <v>1.53125</v>
      </c>
      <c r="N12" s="96">
        <v>10</v>
      </c>
      <c r="O12" s="61">
        <v>3000</v>
      </c>
      <c r="P12" s="62">
        <f>Table22452368910111213141516171819202122242345672345689101112131415161718192021222324[[#This Row],[PEMBULATAN]]*O12</f>
        <v>30000</v>
      </c>
    </row>
    <row r="13" spans="1:16" ht="27.75" customHeight="1" x14ac:dyDescent="0.2">
      <c r="A13" s="108"/>
      <c r="B13" s="72"/>
      <c r="C13" s="89" t="s">
        <v>2495</v>
      </c>
      <c r="D13" s="90" t="s">
        <v>53</v>
      </c>
      <c r="E13" s="91">
        <v>44436</v>
      </c>
      <c r="F13" s="92" t="s">
        <v>1313</v>
      </c>
      <c r="G13" s="91">
        <v>44440</v>
      </c>
      <c r="H13" s="93" t="s">
        <v>1314</v>
      </c>
      <c r="I13" s="94">
        <v>50</v>
      </c>
      <c r="J13" s="94">
        <v>54</v>
      </c>
      <c r="K13" s="94">
        <v>25</v>
      </c>
      <c r="L13" s="94">
        <v>9</v>
      </c>
      <c r="M13" s="95">
        <v>16.875</v>
      </c>
      <c r="N13" s="96">
        <v>17</v>
      </c>
      <c r="O13" s="61">
        <v>3000</v>
      </c>
      <c r="P13" s="62">
        <f>Table22452368910111213141516171819202122242345672345689101112131415161718192021222324[[#This Row],[PEMBULATAN]]*O13</f>
        <v>51000</v>
      </c>
    </row>
    <row r="14" spans="1:16" ht="27.75" customHeight="1" x14ac:dyDescent="0.2">
      <c r="A14" s="108"/>
      <c r="B14" s="72"/>
      <c r="C14" s="89" t="s">
        <v>2496</v>
      </c>
      <c r="D14" s="90" t="s">
        <v>53</v>
      </c>
      <c r="E14" s="91">
        <v>44436</v>
      </c>
      <c r="F14" s="92" t="s">
        <v>1313</v>
      </c>
      <c r="G14" s="91">
        <v>44440</v>
      </c>
      <c r="H14" s="93" t="s">
        <v>1314</v>
      </c>
      <c r="I14" s="94">
        <v>120</v>
      </c>
      <c r="J14" s="94">
        <v>30</v>
      </c>
      <c r="K14" s="94">
        <v>4</v>
      </c>
      <c r="L14" s="94">
        <v>12</v>
      </c>
      <c r="M14" s="95">
        <v>3.6</v>
      </c>
      <c r="N14" s="96">
        <v>12</v>
      </c>
      <c r="O14" s="61">
        <v>3000</v>
      </c>
      <c r="P14" s="62">
        <f>Table22452368910111213141516171819202122242345672345689101112131415161718192021222324[[#This Row],[PEMBULATAN]]*O14</f>
        <v>36000</v>
      </c>
    </row>
    <row r="15" spans="1:16" ht="27.75" customHeight="1" x14ac:dyDescent="0.2">
      <c r="A15" s="108"/>
      <c r="B15" s="72"/>
      <c r="C15" s="89" t="s">
        <v>2497</v>
      </c>
      <c r="D15" s="90" t="s">
        <v>53</v>
      </c>
      <c r="E15" s="91">
        <v>44436</v>
      </c>
      <c r="F15" s="92" t="s">
        <v>1313</v>
      </c>
      <c r="G15" s="91">
        <v>44440</v>
      </c>
      <c r="H15" s="93" t="s">
        <v>1314</v>
      </c>
      <c r="I15" s="94">
        <v>40</v>
      </c>
      <c r="J15" s="94">
        <v>40</v>
      </c>
      <c r="K15" s="94">
        <v>15</v>
      </c>
      <c r="L15" s="94">
        <v>4</v>
      </c>
      <c r="M15" s="95">
        <v>6</v>
      </c>
      <c r="N15" s="96">
        <v>6</v>
      </c>
      <c r="O15" s="61">
        <v>3000</v>
      </c>
      <c r="P15" s="62">
        <f>Table22452368910111213141516171819202122242345672345689101112131415161718192021222324[[#This Row],[PEMBULATAN]]*O15</f>
        <v>18000</v>
      </c>
    </row>
    <row r="16" spans="1:16" ht="27.75" customHeight="1" x14ac:dyDescent="0.2">
      <c r="A16" s="108"/>
      <c r="B16" s="72"/>
      <c r="C16" s="89" t="s">
        <v>2498</v>
      </c>
      <c r="D16" s="90" t="s">
        <v>53</v>
      </c>
      <c r="E16" s="91">
        <v>44436</v>
      </c>
      <c r="F16" s="92" t="s">
        <v>1313</v>
      </c>
      <c r="G16" s="91">
        <v>44440</v>
      </c>
      <c r="H16" s="93" t="s">
        <v>1314</v>
      </c>
      <c r="I16" s="94">
        <v>92</v>
      </c>
      <c r="J16" s="94">
        <v>64</v>
      </c>
      <c r="K16" s="94">
        <v>20</v>
      </c>
      <c r="L16" s="94">
        <v>10</v>
      </c>
      <c r="M16" s="95">
        <v>29.44</v>
      </c>
      <c r="N16" s="96">
        <v>29</v>
      </c>
      <c r="O16" s="61">
        <v>3000</v>
      </c>
      <c r="P16" s="62">
        <f>Table22452368910111213141516171819202122242345672345689101112131415161718192021222324[[#This Row],[PEMBULATAN]]*O16</f>
        <v>87000</v>
      </c>
    </row>
    <row r="17" spans="1:16" ht="27.75" customHeight="1" x14ac:dyDescent="0.2">
      <c r="A17" s="108"/>
      <c r="B17" s="72"/>
      <c r="C17" s="89" t="s">
        <v>2499</v>
      </c>
      <c r="D17" s="90" t="s">
        <v>53</v>
      </c>
      <c r="E17" s="91">
        <v>44436</v>
      </c>
      <c r="F17" s="92" t="s">
        <v>1313</v>
      </c>
      <c r="G17" s="91">
        <v>44440</v>
      </c>
      <c r="H17" s="93" t="s">
        <v>1314</v>
      </c>
      <c r="I17" s="94">
        <v>90</v>
      </c>
      <c r="J17" s="94">
        <v>63</v>
      </c>
      <c r="K17" s="94">
        <v>22</v>
      </c>
      <c r="L17" s="94">
        <v>5</v>
      </c>
      <c r="M17" s="95">
        <v>31.184999999999999</v>
      </c>
      <c r="N17" s="96">
        <v>31</v>
      </c>
      <c r="O17" s="61">
        <v>3000</v>
      </c>
      <c r="P17" s="62">
        <f>Table22452368910111213141516171819202122242345672345689101112131415161718192021222324[[#This Row],[PEMBULATAN]]*O17</f>
        <v>93000</v>
      </c>
    </row>
    <row r="18" spans="1:16" ht="27.75" customHeight="1" x14ac:dyDescent="0.2">
      <c r="A18" s="108"/>
      <c r="B18" s="72"/>
      <c r="C18" s="89" t="s">
        <v>2500</v>
      </c>
      <c r="D18" s="90" t="s">
        <v>53</v>
      </c>
      <c r="E18" s="91">
        <v>44436</v>
      </c>
      <c r="F18" s="92" t="s">
        <v>1313</v>
      </c>
      <c r="G18" s="91">
        <v>44440</v>
      </c>
      <c r="H18" s="93" t="s">
        <v>1314</v>
      </c>
      <c r="I18" s="94">
        <v>74</v>
      </c>
      <c r="J18" s="94">
        <v>59</v>
      </c>
      <c r="K18" s="94">
        <v>20</v>
      </c>
      <c r="L18" s="94">
        <v>20</v>
      </c>
      <c r="M18" s="95">
        <v>21.83</v>
      </c>
      <c r="N18" s="96">
        <v>22</v>
      </c>
      <c r="O18" s="61">
        <v>3000</v>
      </c>
      <c r="P18" s="62">
        <f>Table22452368910111213141516171819202122242345672345689101112131415161718192021222324[[#This Row],[PEMBULATAN]]*O18</f>
        <v>66000</v>
      </c>
    </row>
    <row r="19" spans="1:16" ht="27.75" customHeight="1" x14ac:dyDescent="0.2">
      <c r="A19" s="108"/>
      <c r="B19" s="72"/>
      <c r="C19" s="89" t="s">
        <v>2501</v>
      </c>
      <c r="D19" s="90" t="s">
        <v>53</v>
      </c>
      <c r="E19" s="91">
        <v>44436</v>
      </c>
      <c r="F19" s="92" t="s">
        <v>1313</v>
      </c>
      <c r="G19" s="91">
        <v>44440</v>
      </c>
      <c r="H19" s="93" t="s">
        <v>1314</v>
      </c>
      <c r="I19" s="94">
        <v>100</v>
      </c>
      <c r="J19" s="94">
        <v>59</v>
      </c>
      <c r="K19" s="94">
        <v>29</v>
      </c>
      <c r="L19" s="94">
        <v>6</v>
      </c>
      <c r="M19" s="95">
        <v>42.774999999999999</v>
      </c>
      <c r="N19" s="96">
        <v>43</v>
      </c>
      <c r="O19" s="61">
        <v>3000</v>
      </c>
      <c r="P19" s="62">
        <f>Table22452368910111213141516171819202122242345672345689101112131415161718192021222324[[#This Row],[PEMBULATAN]]*O19</f>
        <v>129000</v>
      </c>
    </row>
    <row r="20" spans="1:16" ht="27.75" customHeight="1" x14ac:dyDescent="0.2">
      <c r="A20" s="108"/>
      <c r="B20" s="72"/>
      <c r="C20" s="89" t="s">
        <v>2502</v>
      </c>
      <c r="D20" s="90" t="s">
        <v>53</v>
      </c>
      <c r="E20" s="91">
        <v>44436</v>
      </c>
      <c r="F20" s="92" t="s">
        <v>1313</v>
      </c>
      <c r="G20" s="91">
        <v>44440</v>
      </c>
      <c r="H20" s="93" t="s">
        <v>1314</v>
      </c>
      <c r="I20" s="94">
        <v>90</v>
      </c>
      <c r="J20" s="94">
        <v>61</v>
      </c>
      <c r="K20" s="94">
        <v>32</v>
      </c>
      <c r="L20" s="94">
        <v>3</v>
      </c>
      <c r="M20" s="95">
        <v>43.92</v>
      </c>
      <c r="N20" s="96">
        <v>44</v>
      </c>
      <c r="O20" s="61">
        <v>3000</v>
      </c>
      <c r="P20" s="62">
        <f>Table22452368910111213141516171819202122242345672345689101112131415161718192021222324[[#This Row],[PEMBULATAN]]*O20</f>
        <v>132000</v>
      </c>
    </row>
    <row r="21" spans="1:16" ht="27.75" customHeight="1" x14ac:dyDescent="0.2">
      <c r="A21" s="108"/>
      <c r="B21" s="72"/>
      <c r="C21" s="89" t="s">
        <v>2503</v>
      </c>
      <c r="D21" s="90" t="s">
        <v>53</v>
      </c>
      <c r="E21" s="91">
        <v>44436</v>
      </c>
      <c r="F21" s="92" t="s">
        <v>1313</v>
      </c>
      <c r="G21" s="91">
        <v>44440</v>
      </c>
      <c r="H21" s="93" t="s">
        <v>1314</v>
      </c>
      <c r="I21" s="94">
        <v>100</v>
      </c>
      <c r="J21" s="94">
        <v>62</v>
      </c>
      <c r="K21" s="94">
        <v>50</v>
      </c>
      <c r="L21" s="94">
        <v>14</v>
      </c>
      <c r="M21" s="95">
        <v>77.5</v>
      </c>
      <c r="N21" s="96">
        <v>78</v>
      </c>
      <c r="O21" s="61">
        <v>3000</v>
      </c>
      <c r="P21" s="62">
        <f>Table22452368910111213141516171819202122242345672345689101112131415161718192021222324[[#This Row],[PEMBULATAN]]*O21</f>
        <v>234000</v>
      </c>
    </row>
    <row r="22" spans="1:16" ht="27.75" customHeight="1" x14ac:dyDescent="0.2">
      <c r="A22" s="108"/>
      <c r="B22" s="72"/>
      <c r="C22" s="89" t="s">
        <v>2504</v>
      </c>
      <c r="D22" s="90" t="s">
        <v>53</v>
      </c>
      <c r="E22" s="91">
        <v>44436</v>
      </c>
      <c r="F22" s="92" t="s">
        <v>1313</v>
      </c>
      <c r="G22" s="91">
        <v>44440</v>
      </c>
      <c r="H22" s="93" t="s">
        <v>1314</v>
      </c>
      <c r="I22" s="94">
        <v>90</v>
      </c>
      <c r="J22" s="94">
        <v>62</v>
      </c>
      <c r="K22" s="94">
        <v>27</v>
      </c>
      <c r="L22" s="94">
        <v>7</v>
      </c>
      <c r="M22" s="95">
        <v>37.664999999999999</v>
      </c>
      <c r="N22" s="96">
        <v>38</v>
      </c>
      <c r="O22" s="61">
        <v>3000</v>
      </c>
      <c r="P22" s="62">
        <f>Table22452368910111213141516171819202122242345672345689101112131415161718192021222324[[#This Row],[PEMBULATAN]]*O22</f>
        <v>114000</v>
      </c>
    </row>
    <row r="23" spans="1:16" ht="27.75" customHeight="1" x14ac:dyDescent="0.2">
      <c r="A23" s="108"/>
      <c r="B23" s="72"/>
      <c r="C23" s="89" t="s">
        <v>2505</v>
      </c>
      <c r="D23" s="90" t="s">
        <v>53</v>
      </c>
      <c r="E23" s="91">
        <v>44436</v>
      </c>
      <c r="F23" s="92" t="s">
        <v>1313</v>
      </c>
      <c r="G23" s="91">
        <v>44440</v>
      </c>
      <c r="H23" s="93" t="s">
        <v>1314</v>
      </c>
      <c r="I23" s="94">
        <v>112</v>
      </c>
      <c r="J23" s="94">
        <v>59</v>
      </c>
      <c r="K23" s="94">
        <v>21</v>
      </c>
      <c r="L23" s="94">
        <v>22</v>
      </c>
      <c r="M23" s="95">
        <v>34.692</v>
      </c>
      <c r="N23" s="96">
        <v>35</v>
      </c>
      <c r="O23" s="61">
        <v>3000</v>
      </c>
      <c r="P23" s="62">
        <f>Table22452368910111213141516171819202122242345672345689101112131415161718192021222324[[#This Row],[PEMBULATAN]]*O23</f>
        <v>105000</v>
      </c>
    </row>
    <row r="24" spans="1:16" ht="27.75" customHeight="1" x14ac:dyDescent="0.2">
      <c r="A24" s="108"/>
      <c r="B24" s="72"/>
      <c r="C24" s="89" t="s">
        <v>2506</v>
      </c>
      <c r="D24" s="90" t="s">
        <v>53</v>
      </c>
      <c r="E24" s="91">
        <v>44436</v>
      </c>
      <c r="F24" s="92" t="s">
        <v>1313</v>
      </c>
      <c r="G24" s="91">
        <v>44440</v>
      </c>
      <c r="H24" s="93" t="s">
        <v>1314</v>
      </c>
      <c r="I24" s="94">
        <v>112</v>
      </c>
      <c r="J24" s="94">
        <v>61</v>
      </c>
      <c r="K24" s="94">
        <v>33</v>
      </c>
      <c r="L24" s="94">
        <v>3</v>
      </c>
      <c r="M24" s="95">
        <v>56.363999999999997</v>
      </c>
      <c r="N24" s="96">
        <v>56</v>
      </c>
      <c r="O24" s="61">
        <v>3000</v>
      </c>
      <c r="P24" s="62">
        <f>Table22452368910111213141516171819202122242345672345689101112131415161718192021222324[[#This Row],[PEMBULATAN]]*O24</f>
        <v>168000</v>
      </c>
    </row>
    <row r="25" spans="1:16" ht="27.75" customHeight="1" x14ac:dyDescent="0.2">
      <c r="A25" s="108"/>
      <c r="B25" s="72"/>
      <c r="C25" s="89" t="s">
        <v>2507</v>
      </c>
      <c r="D25" s="90" t="s">
        <v>53</v>
      </c>
      <c r="E25" s="91">
        <v>44436</v>
      </c>
      <c r="F25" s="92" t="s">
        <v>1313</v>
      </c>
      <c r="G25" s="91">
        <v>44440</v>
      </c>
      <c r="H25" s="93" t="s">
        <v>1314</v>
      </c>
      <c r="I25" s="94">
        <v>37</v>
      </c>
      <c r="J25" s="94">
        <v>33</v>
      </c>
      <c r="K25" s="94">
        <v>14</v>
      </c>
      <c r="L25" s="94">
        <v>4</v>
      </c>
      <c r="M25" s="95">
        <v>4.2735000000000003</v>
      </c>
      <c r="N25" s="96">
        <v>4</v>
      </c>
      <c r="O25" s="61">
        <v>3000</v>
      </c>
      <c r="P25" s="62">
        <f>Table22452368910111213141516171819202122242345672345689101112131415161718192021222324[[#This Row],[PEMBULATAN]]*O25</f>
        <v>12000</v>
      </c>
    </row>
    <row r="26" spans="1:16" ht="27.75" customHeight="1" x14ac:dyDescent="0.2">
      <c r="A26" s="108"/>
      <c r="B26" s="72"/>
      <c r="C26" s="89" t="s">
        <v>2508</v>
      </c>
      <c r="D26" s="90" t="s">
        <v>53</v>
      </c>
      <c r="E26" s="91">
        <v>44436</v>
      </c>
      <c r="F26" s="92" t="s">
        <v>1313</v>
      </c>
      <c r="G26" s="91">
        <v>44440</v>
      </c>
      <c r="H26" s="93" t="s">
        <v>1314</v>
      </c>
      <c r="I26" s="94">
        <v>54</v>
      </c>
      <c r="J26" s="94">
        <v>54</v>
      </c>
      <c r="K26" s="94">
        <v>29</v>
      </c>
      <c r="L26" s="94">
        <v>12</v>
      </c>
      <c r="M26" s="95">
        <v>21.140999999999998</v>
      </c>
      <c r="N26" s="96">
        <v>21</v>
      </c>
      <c r="O26" s="61">
        <v>3000</v>
      </c>
      <c r="P26" s="62">
        <f>Table22452368910111213141516171819202122242345672345689101112131415161718192021222324[[#This Row],[PEMBULATAN]]*O26</f>
        <v>63000</v>
      </c>
    </row>
    <row r="27" spans="1:16" ht="27.75" customHeight="1" x14ac:dyDescent="0.2">
      <c r="A27" s="108"/>
      <c r="B27" s="72"/>
      <c r="C27" s="89" t="s">
        <v>2509</v>
      </c>
      <c r="D27" s="90" t="s">
        <v>53</v>
      </c>
      <c r="E27" s="91">
        <v>44436</v>
      </c>
      <c r="F27" s="92" t="s">
        <v>1313</v>
      </c>
      <c r="G27" s="91">
        <v>44440</v>
      </c>
      <c r="H27" s="93" t="s">
        <v>1314</v>
      </c>
      <c r="I27" s="94">
        <v>69</v>
      </c>
      <c r="J27" s="94">
        <v>63</v>
      </c>
      <c r="K27" s="94">
        <v>28</v>
      </c>
      <c r="L27" s="94">
        <v>5</v>
      </c>
      <c r="M27" s="95">
        <v>30.428999999999998</v>
      </c>
      <c r="N27" s="96">
        <v>30</v>
      </c>
      <c r="O27" s="61">
        <v>3000</v>
      </c>
      <c r="P27" s="62">
        <f>Table22452368910111213141516171819202122242345672345689101112131415161718192021222324[[#This Row],[PEMBULATAN]]*O27</f>
        <v>90000</v>
      </c>
    </row>
    <row r="28" spans="1:16" ht="27.75" customHeight="1" x14ac:dyDescent="0.2">
      <c r="A28" s="108"/>
      <c r="B28" s="72"/>
      <c r="C28" s="89" t="s">
        <v>2510</v>
      </c>
      <c r="D28" s="90" t="s">
        <v>53</v>
      </c>
      <c r="E28" s="91">
        <v>44436</v>
      </c>
      <c r="F28" s="92" t="s">
        <v>1313</v>
      </c>
      <c r="G28" s="91">
        <v>44440</v>
      </c>
      <c r="H28" s="93" t="s">
        <v>1314</v>
      </c>
      <c r="I28" s="94">
        <v>94</v>
      </c>
      <c r="J28" s="94">
        <v>66</v>
      </c>
      <c r="K28" s="94">
        <v>40</v>
      </c>
      <c r="L28" s="94">
        <v>17</v>
      </c>
      <c r="M28" s="95">
        <v>62.04</v>
      </c>
      <c r="N28" s="96">
        <v>62</v>
      </c>
      <c r="O28" s="61">
        <v>3000</v>
      </c>
      <c r="P28" s="62">
        <f>Table22452368910111213141516171819202122242345672345689101112131415161718192021222324[[#This Row],[PEMBULATAN]]*O28</f>
        <v>186000</v>
      </c>
    </row>
    <row r="29" spans="1:16" ht="27.75" customHeight="1" x14ac:dyDescent="0.2">
      <c r="A29" s="108"/>
      <c r="B29" s="72"/>
      <c r="C29" s="89" t="s">
        <v>2511</v>
      </c>
      <c r="D29" s="90" t="s">
        <v>53</v>
      </c>
      <c r="E29" s="91">
        <v>44436</v>
      </c>
      <c r="F29" s="92" t="s">
        <v>1313</v>
      </c>
      <c r="G29" s="91">
        <v>44440</v>
      </c>
      <c r="H29" s="93" t="s">
        <v>1314</v>
      </c>
      <c r="I29" s="94">
        <v>93</v>
      </c>
      <c r="J29" s="94">
        <v>54</v>
      </c>
      <c r="K29" s="94">
        <v>21</v>
      </c>
      <c r="L29" s="94">
        <v>11</v>
      </c>
      <c r="M29" s="95">
        <v>26.365500000000001</v>
      </c>
      <c r="N29" s="96">
        <v>26</v>
      </c>
      <c r="O29" s="61">
        <v>3000</v>
      </c>
      <c r="P29" s="62">
        <f>Table22452368910111213141516171819202122242345672345689101112131415161718192021222324[[#This Row],[PEMBULATAN]]*O29</f>
        <v>78000</v>
      </c>
    </row>
    <row r="30" spans="1:16" ht="27.75" customHeight="1" x14ac:dyDescent="0.2">
      <c r="A30" s="108"/>
      <c r="B30" s="72"/>
      <c r="C30" s="89" t="s">
        <v>2512</v>
      </c>
      <c r="D30" s="90" t="s">
        <v>53</v>
      </c>
      <c r="E30" s="91">
        <v>44436</v>
      </c>
      <c r="F30" s="92" t="s">
        <v>1313</v>
      </c>
      <c r="G30" s="91">
        <v>44440</v>
      </c>
      <c r="H30" s="93" t="s">
        <v>1314</v>
      </c>
      <c r="I30" s="94">
        <v>43</v>
      </c>
      <c r="J30" s="94">
        <v>45</v>
      </c>
      <c r="K30" s="94">
        <v>13</v>
      </c>
      <c r="L30" s="94">
        <v>7</v>
      </c>
      <c r="M30" s="95">
        <v>6.2887500000000003</v>
      </c>
      <c r="N30" s="96">
        <v>7</v>
      </c>
      <c r="O30" s="61">
        <v>3000</v>
      </c>
      <c r="P30" s="62">
        <f>Table22452368910111213141516171819202122242345672345689101112131415161718192021222324[[#This Row],[PEMBULATAN]]*O30</f>
        <v>21000</v>
      </c>
    </row>
    <row r="31" spans="1:16" ht="27.75" customHeight="1" x14ac:dyDescent="0.2">
      <c r="A31" s="108"/>
      <c r="B31" s="72"/>
      <c r="C31" s="89" t="s">
        <v>2513</v>
      </c>
      <c r="D31" s="90" t="s">
        <v>53</v>
      </c>
      <c r="E31" s="91">
        <v>44436</v>
      </c>
      <c r="F31" s="92" t="s">
        <v>1313</v>
      </c>
      <c r="G31" s="91">
        <v>44440</v>
      </c>
      <c r="H31" s="93" t="s">
        <v>1314</v>
      </c>
      <c r="I31" s="94">
        <v>80</v>
      </c>
      <c r="J31" s="94">
        <v>60</v>
      </c>
      <c r="K31" s="94">
        <v>29</v>
      </c>
      <c r="L31" s="94">
        <v>3</v>
      </c>
      <c r="M31" s="95">
        <v>34.799999999999997</v>
      </c>
      <c r="N31" s="96">
        <v>35</v>
      </c>
      <c r="O31" s="61">
        <v>3000</v>
      </c>
      <c r="P31" s="62">
        <f>Table22452368910111213141516171819202122242345672345689101112131415161718192021222324[[#This Row],[PEMBULATAN]]*O31</f>
        <v>105000</v>
      </c>
    </row>
    <row r="32" spans="1:16" ht="27.75" customHeight="1" x14ac:dyDescent="0.2">
      <c r="A32" s="108"/>
      <c r="B32" s="72"/>
      <c r="C32" s="89" t="s">
        <v>2514</v>
      </c>
      <c r="D32" s="90" t="s">
        <v>53</v>
      </c>
      <c r="E32" s="91">
        <v>44436</v>
      </c>
      <c r="F32" s="92" t="s">
        <v>1313</v>
      </c>
      <c r="G32" s="91">
        <v>44440</v>
      </c>
      <c r="H32" s="93" t="s">
        <v>1314</v>
      </c>
      <c r="I32" s="94">
        <v>41</v>
      </c>
      <c r="J32" s="94">
        <v>45</v>
      </c>
      <c r="K32" s="94">
        <v>16</v>
      </c>
      <c r="L32" s="94">
        <v>7</v>
      </c>
      <c r="M32" s="95">
        <v>7.38</v>
      </c>
      <c r="N32" s="96">
        <v>7</v>
      </c>
      <c r="O32" s="61">
        <v>3000</v>
      </c>
      <c r="P32" s="62">
        <f>Table22452368910111213141516171819202122242345672345689101112131415161718192021222324[[#This Row],[PEMBULATAN]]*O32</f>
        <v>21000</v>
      </c>
    </row>
    <row r="33" spans="1:16" ht="27.75" customHeight="1" x14ac:dyDescent="0.2">
      <c r="A33" s="108"/>
      <c r="B33" s="72"/>
      <c r="C33" s="89" t="s">
        <v>2515</v>
      </c>
      <c r="D33" s="90" t="s">
        <v>53</v>
      </c>
      <c r="E33" s="91">
        <v>44436</v>
      </c>
      <c r="F33" s="92" t="s">
        <v>1313</v>
      </c>
      <c r="G33" s="91">
        <v>44440</v>
      </c>
      <c r="H33" s="93" t="s">
        <v>1314</v>
      </c>
      <c r="I33" s="94">
        <v>105</v>
      </c>
      <c r="J33" s="94">
        <v>6</v>
      </c>
      <c r="K33" s="94">
        <v>6</v>
      </c>
      <c r="L33" s="94">
        <v>4</v>
      </c>
      <c r="M33" s="95">
        <v>0.94499999999999995</v>
      </c>
      <c r="N33" s="96">
        <v>4</v>
      </c>
      <c r="O33" s="61">
        <v>3000</v>
      </c>
      <c r="P33" s="62">
        <f>Table22452368910111213141516171819202122242345672345689101112131415161718192021222324[[#This Row],[PEMBULATAN]]*O33</f>
        <v>12000</v>
      </c>
    </row>
    <row r="34" spans="1:16" ht="27.75" customHeight="1" x14ac:dyDescent="0.2">
      <c r="A34" s="108"/>
      <c r="B34" s="72"/>
      <c r="C34" s="89" t="s">
        <v>2516</v>
      </c>
      <c r="D34" s="90" t="s">
        <v>53</v>
      </c>
      <c r="E34" s="91">
        <v>44436</v>
      </c>
      <c r="F34" s="92" t="s">
        <v>1313</v>
      </c>
      <c r="G34" s="91">
        <v>44440</v>
      </c>
      <c r="H34" s="93" t="s">
        <v>1314</v>
      </c>
      <c r="I34" s="94">
        <v>53</v>
      </c>
      <c r="J34" s="94">
        <v>50</v>
      </c>
      <c r="K34" s="94">
        <v>23</v>
      </c>
      <c r="L34" s="94">
        <v>7</v>
      </c>
      <c r="M34" s="95">
        <v>15.237500000000001</v>
      </c>
      <c r="N34" s="96">
        <v>15</v>
      </c>
      <c r="O34" s="61">
        <v>3000</v>
      </c>
      <c r="P34" s="62">
        <f>Table22452368910111213141516171819202122242345672345689101112131415161718192021222324[[#This Row],[PEMBULATAN]]*O34</f>
        <v>45000</v>
      </c>
    </row>
    <row r="35" spans="1:16" ht="27.75" customHeight="1" x14ac:dyDescent="0.2">
      <c r="A35" s="108"/>
      <c r="B35" s="72"/>
      <c r="C35" s="89" t="s">
        <v>2517</v>
      </c>
      <c r="D35" s="90" t="s">
        <v>53</v>
      </c>
      <c r="E35" s="91">
        <v>44436</v>
      </c>
      <c r="F35" s="92" t="s">
        <v>1313</v>
      </c>
      <c r="G35" s="91">
        <v>44440</v>
      </c>
      <c r="H35" s="93" t="s">
        <v>1314</v>
      </c>
      <c r="I35" s="94">
        <v>97</v>
      </c>
      <c r="J35" s="94">
        <v>60</v>
      </c>
      <c r="K35" s="94">
        <v>20</v>
      </c>
      <c r="L35" s="94">
        <v>9</v>
      </c>
      <c r="M35" s="95">
        <v>29.1</v>
      </c>
      <c r="N35" s="96">
        <v>29</v>
      </c>
      <c r="O35" s="61">
        <v>3000</v>
      </c>
      <c r="P35" s="62">
        <f>Table22452368910111213141516171819202122242345672345689101112131415161718192021222324[[#This Row],[PEMBULATAN]]*O35</f>
        <v>87000</v>
      </c>
    </row>
    <row r="36" spans="1:16" ht="27.75" customHeight="1" x14ac:dyDescent="0.2">
      <c r="A36" s="108"/>
      <c r="B36" s="72"/>
      <c r="C36" s="89" t="s">
        <v>2518</v>
      </c>
      <c r="D36" s="90" t="s">
        <v>53</v>
      </c>
      <c r="E36" s="91">
        <v>44436</v>
      </c>
      <c r="F36" s="92" t="s">
        <v>1313</v>
      </c>
      <c r="G36" s="91">
        <v>44440</v>
      </c>
      <c r="H36" s="93" t="s">
        <v>1314</v>
      </c>
      <c r="I36" s="94">
        <v>79</v>
      </c>
      <c r="J36" s="94">
        <v>57</v>
      </c>
      <c r="K36" s="94">
        <v>40</v>
      </c>
      <c r="L36" s="94">
        <v>11</v>
      </c>
      <c r="M36" s="95">
        <v>45.03</v>
      </c>
      <c r="N36" s="96">
        <v>45</v>
      </c>
      <c r="O36" s="61">
        <v>3000</v>
      </c>
      <c r="P36" s="62">
        <f>Table22452368910111213141516171819202122242345672345689101112131415161718192021222324[[#This Row],[PEMBULATAN]]*O36</f>
        <v>135000</v>
      </c>
    </row>
    <row r="37" spans="1:16" ht="27.75" customHeight="1" x14ac:dyDescent="0.2">
      <c r="A37" s="108"/>
      <c r="B37" s="72"/>
      <c r="C37" s="89" t="s">
        <v>2519</v>
      </c>
      <c r="D37" s="90" t="s">
        <v>53</v>
      </c>
      <c r="E37" s="91">
        <v>44436</v>
      </c>
      <c r="F37" s="92" t="s">
        <v>1313</v>
      </c>
      <c r="G37" s="91">
        <v>44440</v>
      </c>
      <c r="H37" s="93" t="s">
        <v>1314</v>
      </c>
      <c r="I37" s="94">
        <v>73</v>
      </c>
      <c r="J37" s="94">
        <v>59</v>
      </c>
      <c r="K37" s="94">
        <v>21</v>
      </c>
      <c r="L37" s="94">
        <v>11</v>
      </c>
      <c r="M37" s="95">
        <v>22.611750000000001</v>
      </c>
      <c r="N37" s="96">
        <v>23</v>
      </c>
      <c r="O37" s="61">
        <v>3000</v>
      </c>
      <c r="P37" s="62">
        <f>Table22452368910111213141516171819202122242345672345689101112131415161718192021222324[[#This Row],[PEMBULATAN]]*O37</f>
        <v>69000</v>
      </c>
    </row>
    <row r="38" spans="1:16" ht="27.75" customHeight="1" x14ac:dyDescent="0.2">
      <c r="A38" s="108"/>
      <c r="B38" s="72"/>
      <c r="C38" s="89" t="s">
        <v>2520</v>
      </c>
      <c r="D38" s="90" t="s">
        <v>53</v>
      </c>
      <c r="E38" s="91">
        <v>44436</v>
      </c>
      <c r="F38" s="92" t="s">
        <v>1313</v>
      </c>
      <c r="G38" s="91">
        <v>44440</v>
      </c>
      <c r="H38" s="93" t="s">
        <v>1314</v>
      </c>
      <c r="I38" s="94">
        <v>85</v>
      </c>
      <c r="J38" s="94">
        <v>50</v>
      </c>
      <c r="K38" s="94">
        <v>29</v>
      </c>
      <c r="L38" s="94">
        <v>12</v>
      </c>
      <c r="M38" s="95">
        <v>30.8125</v>
      </c>
      <c r="N38" s="96">
        <v>31</v>
      </c>
      <c r="O38" s="61">
        <v>3000</v>
      </c>
      <c r="P38" s="62">
        <f>Table22452368910111213141516171819202122242345672345689101112131415161718192021222324[[#This Row],[PEMBULATAN]]*O38</f>
        <v>93000</v>
      </c>
    </row>
    <row r="39" spans="1:16" ht="27.75" customHeight="1" x14ac:dyDescent="0.2">
      <c r="A39" s="108"/>
      <c r="B39" s="72"/>
      <c r="C39" s="89" t="s">
        <v>2521</v>
      </c>
      <c r="D39" s="90" t="s">
        <v>53</v>
      </c>
      <c r="E39" s="91">
        <v>44436</v>
      </c>
      <c r="F39" s="92" t="s">
        <v>1313</v>
      </c>
      <c r="G39" s="91">
        <v>44440</v>
      </c>
      <c r="H39" s="93" t="s">
        <v>1314</v>
      </c>
      <c r="I39" s="94">
        <v>24</v>
      </c>
      <c r="J39" s="94">
        <v>24</v>
      </c>
      <c r="K39" s="94">
        <v>11</v>
      </c>
      <c r="L39" s="94">
        <v>12</v>
      </c>
      <c r="M39" s="95">
        <v>1.5840000000000001</v>
      </c>
      <c r="N39" s="96">
        <v>12</v>
      </c>
      <c r="O39" s="61">
        <v>3000</v>
      </c>
      <c r="P39" s="62">
        <f>Table22452368910111213141516171819202122242345672345689101112131415161718192021222324[[#This Row],[PEMBULATAN]]*O39</f>
        <v>36000</v>
      </c>
    </row>
    <row r="40" spans="1:16" ht="27.75" customHeight="1" x14ac:dyDescent="0.2">
      <c r="A40" s="108"/>
      <c r="B40" s="72"/>
      <c r="C40" s="89" t="s">
        <v>2522</v>
      </c>
      <c r="D40" s="90" t="s">
        <v>53</v>
      </c>
      <c r="E40" s="91">
        <v>44436</v>
      </c>
      <c r="F40" s="92" t="s">
        <v>1313</v>
      </c>
      <c r="G40" s="91">
        <v>44440</v>
      </c>
      <c r="H40" s="93" t="s">
        <v>1314</v>
      </c>
      <c r="I40" s="94">
        <v>80</v>
      </c>
      <c r="J40" s="94">
        <v>50</v>
      </c>
      <c r="K40" s="94">
        <v>40</v>
      </c>
      <c r="L40" s="94">
        <v>9</v>
      </c>
      <c r="M40" s="95">
        <v>40</v>
      </c>
      <c r="N40" s="96">
        <v>40</v>
      </c>
      <c r="O40" s="61">
        <v>3000</v>
      </c>
      <c r="P40" s="62">
        <f>Table22452368910111213141516171819202122242345672345689101112131415161718192021222324[[#This Row],[PEMBULATAN]]*O40</f>
        <v>120000</v>
      </c>
    </row>
    <row r="41" spans="1:16" ht="27.75" customHeight="1" x14ac:dyDescent="0.2">
      <c r="A41" s="108"/>
      <c r="B41" s="72"/>
      <c r="C41" s="89" t="s">
        <v>2523</v>
      </c>
      <c r="D41" s="90" t="s">
        <v>53</v>
      </c>
      <c r="E41" s="91">
        <v>44436</v>
      </c>
      <c r="F41" s="92" t="s">
        <v>1313</v>
      </c>
      <c r="G41" s="91">
        <v>44440</v>
      </c>
      <c r="H41" s="93" t="s">
        <v>1314</v>
      </c>
      <c r="I41" s="94">
        <v>54</v>
      </c>
      <c r="J41" s="94">
        <v>40</v>
      </c>
      <c r="K41" s="94">
        <v>42</v>
      </c>
      <c r="L41" s="94">
        <v>5</v>
      </c>
      <c r="M41" s="95">
        <v>22.68</v>
      </c>
      <c r="N41" s="96">
        <v>23</v>
      </c>
      <c r="O41" s="61">
        <v>3000</v>
      </c>
      <c r="P41" s="62">
        <f>Table22452368910111213141516171819202122242345672345689101112131415161718192021222324[[#This Row],[PEMBULATAN]]*O41</f>
        <v>69000</v>
      </c>
    </row>
    <row r="42" spans="1:16" ht="27.75" customHeight="1" x14ac:dyDescent="0.2">
      <c r="A42" s="108"/>
      <c r="B42" s="72"/>
      <c r="C42" s="89" t="s">
        <v>2524</v>
      </c>
      <c r="D42" s="90" t="s">
        <v>53</v>
      </c>
      <c r="E42" s="91">
        <v>44436</v>
      </c>
      <c r="F42" s="92" t="s">
        <v>1313</v>
      </c>
      <c r="G42" s="91">
        <v>44440</v>
      </c>
      <c r="H42" s="93" t="s">
        <v>1314</v>
      </c>
      <c r="I42" s="94">
        <v>100</v>
      </c>
      <c r="J42" s="94">
        <v>5</v>
      </c>
      <c r="K42" s="94">
        <v>5</v>
      </c>
      <c r="L42" s="94">
        <v>1</v>
      </c>
      <c r="M42" s="95">
        <v>0.625</v>
      </c>
      <c r="N42" s="96">
        <v>1</v>
      </c>
      <c r="O42" s="61">
        <v>3000</v>
      </c>
      <c r="P42" s="62">
        <f>Table22452368910111213141516171819202122242345672345689101112131415161718192021222324[[#This Row],[PEMBULATAN]]*O42</f>
        <v>3000</v>
      </c>
    </row>
    <row r="43" spans="1:16" ht="27.75" customHeight="1" x14ac:dyDescent="0.2">
      <c r="A43" s="108"/>
      <c r="B43" s="72"/>
      <c r="C43" s="89" t="s">
        <v>2525</v>
      </c>
      <c r="D43" s="90" t="s">
        <v>53</v>
      </c>
      <c r="E43" s="91">
        <v>44436</v>
      </c>
      <c r="F43" s="92" t="s">
        <v>1313</v>
      </c>
      <c r="G43" s="91">
        <v>44440</v>
      </c>
      <c r="H43" s="93" t="s">
        <v>1314</v>
      </c>
      <c r="I43" s="94">
        <v>80</v>
      </c>
      <c r="J43" s="94">
        <v>55</v>
      </c>
      <c r="K43" s="94">
        <v>20</v>
      </c>
      <c r="L43" s="94">
        <v>5</v>
      </c>
      <c r="M43" s="95">
        <v>22</v>
      </c>
      <c r="N43" s="96">
        <v>22</v>
      </c>
      <c r="O43" s="61">
        <v>3000</v>
      </c>
      <c r="P43" s="62">
        <f>Table22452368910111213141516171819202122242345672345689101112131415161718192021222324[[#This Row],[PEMBULATAN]]*O43</f>
        <v>66000</v>
      </c>
    </row>
    <row r="44" spans="1:16" ht="27.75" customHeight="1" x14ac:dyDescent="0.2">
      <c r="A44" s="108"/>
      <c r="B44" s="72"/>
      <c r="C44" s="89" t="s">
        <v>2526</v>
      </c>
      <c r="D44" s="90" t="s">
        <v>53</v>
      </c>
      <c r="E44" s="91">
        <v>44436</v>
      </c>
      <c r="F44" s="92" t="s">
        <v>1313</v>
      </c>
      <c r="G44" s="91">
        <v>44440</v>
      </c>
      <c r="H44" s="93" t="s">
        <v>1314</v>
      </c>
      <c r="I44" s="94">
        <v>49</v>
      </c>
      <c r="J44" s="94">
        <v>45</v>
      </c>
      <c r="K44" s="94">
        <v>23</v>
      </c>
      <c r="L44" s="94">
        <v>1</v>
      </c>
      <c r="M44" s="95">
        <v>12.678750000000001</v>
      </c>
      <c r="N44" s="96">
        <v>13</v>
      </c>
      <c r="O44" s="61">
        <v>3000</v>
      </c>
      <c r="P44" s="62">
        <f>Table22452368910111213141516171819202122242345672345689101112131415161718192021222324[[#This Row],[PEMBULATAN]]*O44</f>
        <v>39000</v>
      </c>
    </row>
    <row r="45" spans="1:16" ht="27.75" customHeight="1" x14ac:dyDescent="0.2">
      <c r="A45" s="108"/>
      <c r="B45" s="72"/>
      <c r="C45" s="89" t="s">
        <v>2527</v>
      </c>
      <c r="D45" s="90" t="s">
        <v>53</v>
      </c>
      <c r="E45" s="91">
        <v>44436</v>
      </c>
      <c r="F45" s="92" t="s">
        <v>1313</v>
      </c>
      <c r="G45" s="91">
        <v>44440</v>
      </c>
      <c r="H45" s="93" t="s">
        <v>1314</v>
      </c>
      <c r="I45" s="94">
        <v>78</v>
      </c>
      <c r="J45" s="94">
        <v>56</v>
      </c>
      <c r="K45" s="94">
        <v>30</v>
      </c>
      <c r="L45" s="94">
        <v>1</v>
      </c>
      <c r="M45" s="95">
        <v>32.76</v>
      </c>
      <c r="N45" s="96">
        <v>33</v>
      </c>
      <c r="O45" s="61">
        <v>3000</v>
      </c>
      <c r="P45" s="62">
        <f>Table22452368910111213141516171819202122242345672345689101112131415161718192021222324[[#This Row],[PEMBULATAN]]*O45</f>
        <v>99000</v>
      </c>
    </row>
    <row r="46" spans="1:16" ht="27.75" customHeight="1" x14ac:dyDescent="0.2">
      <c r="A46" s="108"/>
      <c r="B46" s="72"/>
      <c r="C46" s="89" t="s">
        <v>2528</v>
      </c>
      <c r="D46" s="90" t="s">
        <v>53</v>
      </c>
      <c r="E46" s="91">
        <v>44436</v>
      </c>
      <c r="F46" s="92" t="s">
        <v>1313</v>
      </c>
      <c r="G46" s="91">
        <v>44440</v>
      </c>
      <c r="H46" s="93" t="s">
        <v>1314</v>
      </c>
      <c r="I46" s="94">
        <v>70</v>
      </c>
      <c r="J46" s="94">
        <v>60</v>
      </c>
      <c r="K46" s="94">
        <v>30</v>
      </c>
      <c r="L46" s="94">
        <v>1</v>
      </c>
      <c r="M46" s="95">
        <v>31.5</v>
      </c>
      <c r="N46" s="96">
        <v>32</v>
      </c>
      <c r="O46" s="61">
        <v>3000</v>
      </c>
      <c r="P46" s="62">
        <f>Table22452368910111213141516171819202122242345672345689101112131415161718192021222324[[#This Row],[PEMBULATAN]]*O46</f>
        <v>96000</v>
      </c>
    </row>
    <row r="47" spans="1:16" ht="27.75" customHeight="1" x14ac:dyDescent="0.2">
      <c r="A47" s="108"/>
      <c r="B47" s="72"/>
      <c r="C47" s="89" t="s">
        <v>2529</v>
      </c>
      <c r="D47" s="90" t="s">
        <v>53</v>
      </c>
      <c r="E47" s="91">
        <v>44436</v>
      </c>
      <c r="F47" s="92" t="s">
        <v>1313</v>
      </c>
      <c r="G47" s="91">
        <v>44440</v>
      </c>
      <c r="H47" s="93" t="s">
        <v>1314</v>
      </c>
      <c r="I47" s="94">
        <v>54</v>
      </c>
      <c r="J47" s="94">
        <v>28</v>
      </c>
      <c r="K47" s="94">
        <v>26</v>
      </c>
      <c r="L47" s="94">
        <v>20</v>
      </c>
      <c r="M47" s="95">
        <v>9.8279999999999994</v>
      </c>
      <c r="N47" s="96">
        <v>20</v>
      </c>
      <c r="O47" s="61">
        <v>3000</v>
      </c>
      <c r="P47" s="62">
        <f>Table22452368910111213141516171819202122242345672345689101112131415161718192021222324[[#This Row],[PEMBULATAN]]*O47</f>
        <v>60000</v>
      </c>
    </row>
    <row r="48" spans="1:16" ht="27.75" customHeight="1" x14ac:dyDescent="0.2">
      <c r="A48" s="108"/>
      <c r="B48" s="72"/>
      <c r="C48" s="89" t="s">
        <v>2530</v>
      </c>
      <c r="D48" s="90" t="s">
        <v>53</v>
      </c>
      <c r="E48" s="91">
        <v>44436</v>
      </c>
      <c r="F48" s="92" t="s">
        <v>1313</v>
      </c>
      <c r="G48" s="91">
        <v>44440</v>
      </c>
      <c r="H48" s="93" t="s">
        <v>1314</v>
      </c>
      <c r="I48" s="94">
        <v>53</v>
      </c>
      <c r="J48" s="94">
        <v>27</v>
      </c>
      <c r="K48" s="94">
        <v>66</v>
      </c>
      <c r="L48" s="94">
        <v>7</v>
      </c>
      <c r="M48" s="95">
        <v>23.611499999999999</v>
      </c>
      <c r="N48" s="96">
        <v>24</v>
      </c>
      <c r="O48" s="61">
        <v>3000</v>
      </c>
      <c r="P48" s="62">
        <f>Table22452368910111213141516171819202122242345672345689101112131415161718192021222324[[#This Row],[PEMBULATAN]]*O48</f>
        <v>72000</v>
      </c>
    </row>
    <row r="49" spans="1:16" ht="27.75" customHeight="1" x14ac:dyDescent="0.2">
      <c r="A49" s="108"/>
      <c r="B49" s="72"/>
      <c r="C49" s="89" t="s">
        <v>2531</v>
      </c>
      <c r="D49" s="90" t="s">
        <v>53</v>
      </c>
      <c r="E49" s="91">
        <v>44436</v>
      </c>
      <c r="F49" s="92" t="s">
        <v>1313</v>
      </c>
      <c r="G49" s="91">
        <v>44440</v>
      </c>
      <c r="H49" s="93" t="s">
        <v>1314</v>
      </c>
      <c r="I49" s="94">
        <v>80</v>
      </c>
      <c r="J49" s="94">
        <v>54</v>
      </c>
      <c r="K49" s="94">
        <v>27</v>
      </c>
      <c r="L49" s="94">
        <v>2</v>
      </c>
      <c r="M49" s="95">
        <v>29.16</v>
      </c>
      <c r="N49" s="96">
        <v>29</v>
      </c>
      <c r="O49" s="61">
        <v>3000</v>
      </c>
      <c r="P49" s="62">
        <f>Table22452368910111213141516171819202122242345672345689101112131415161718192021222324[[#This Row],[PEMBULATAN]]*O49</f>
        <v>87000</v>
      </c>
    </row>
    <row r="50" spans="1:16" ht="27.75" customHeight="1" x14ac:dyDescent="0.2">
      <c r="A50" s="108"/>
      <c r="B50" s="72"/>
      <c r="C50" s="89" t="s">
        <v>2532</v>
      </c>
      <c r="D50" s="90" t="s">
        <v>53</v>
      </c>
      <c r="E50" s="91">
        <v>44436</v>
      </c>
      <c r="F50" s="92" t="s">
        <v>1313</v>
      </c>
      <c r="G50" s="91">
        <v>44440</v>
      </c>
      <c r="H50" s="93" t="s">
        <v>1314</v>
      </c>
      <c r="I50" s="94">
        <v>102</v>
      </c>
      <c r="J50" s="94">
        <v>61</v>
      </c>
      <c r="K50" s="94">
        <v>38</v>
      </c>
      <c r="L50" s="94">
        <v>7</v>
      </c>
      <c r="M50" s="95">
        <v>59.109000000000002</v>
      </c>
      <c r="N50" s="96">
        <v>59</v>
      </c>
      <c r="O50" s="61">
        <v>3000</v>
      </c>
      <c r="P50" s="62">
        <f>Table22452368910111213141516171819202122242345672345689101112131415161718192021222324[[#This Row],[PEMBULATAN]]*O50</f>
        <v>177000</v>
      </c>
    </row>
    <row r="51" spans="1:16" ht="27.75" customHeight="1" x14ac:dyDescent="0.2">
      <c r="A51" s="108"/>
      <c r="B51" s="72"/>
      <c r="C51" s="89" t="s">
        <v>2533</v>
      </c>
      <c r="D51" s="90" t="s">
        <v>53</v>
      </c>
      <c r="E51" s="91">
        <v>44436</v>
      </c>
      <c r="F51" s="92" t="s">
        <v>1313</v>
      </c>
      <c r="G51" s="91">
        <v>44440</v>
      </c>
      <c r="H51" s="93" t="s">
        <v>1314</v>
      </c>
      <c r="I51" s="94">
        <v>100</v>
      </c>
      <c r="J51" s="94">
        <v>54</v>
      </c>
      <c r="K51" s="94">
        <v>32</v>
      </c>
      <c r="L51" s="94">
        <v>3</v>
      </c>
      <c r="M51" s="95">
        <v>43.2</v>
      </c>
      <c r="N51" s="96">
        <v>43</v>
      </c>
      <c r="O51" s="61">
        <v>3000</v>
      </c>
      <c r="P51" s="62">
        <f>Table22452368910111213141516171819202122242345672345689101112131415161718192021222324[[#This Row],[PEMBULATAN]]*O51</f>
        <v>129000</v>
      </c>
    </row>
    <row r="52" spans="1:16" ht="27.75" customHeight="1" x14ac:dyDescent="0.2">
      <c r="A52" s="108"/>
      <c r="B52" s="72"/>
      <c r="C52" s="89" t="s">
        <v>2534</v>
      </c>
      <c r="D52" s="90" t="s">
        <v>53</v>
      </c>
      <c r="E52" s="91">
        <v>44436</v>
      </c>
      <c r="F52" s="92" t="s">
        <v>1313</v>
      </c>
      <c r="G52" s="91">
        <v>44440</v>
      </c>
      <c r="H52" s="93" t="s">
        <v>1314</v>
      </c>
      <c r="I52" s="94">
        <v>90</v>
      </c>
      <c r="J52" s="94">
        <v>59</v>
      </c>
      <c r="K52" s="94">
        <v>21</v>
      </c>
      <c r="L52" s="94">
        <v>7</v>
      </c>
      <c r="M52" s="95">
        <v>27.877500000000001</v>
      </c>
      <c r="N52" s="96">
        <v>28</v>
      </c>
      <c r="O52" s="61">
        <v>3000</v>
      </c>
      <c r="P52" s="62">
        <f>Table22452368910111213141516171819202122242345672345689101112131415161718192021222324[[#This Row],[PEMBULATAN]]*O52</f>
        <v>84000</v>
      </c>
    </row>
    <row r="53" spans="1:16" ht="27.75" customHeight="1" x14ac:dyDescent="0.2">
      <c r="A53" s="108"/>
      <c r="B53" s="72"/>
      <c r="C53" s="89" t="s">
        <v>2535</v>
      </c>
      <c r="D53" s="90" t="s">
        <v>53</v>
      </c>
      <c r="E53" s="91">
        <v>44436</v>
      </c>
      <c r="F53" s="92" t="s">
        <v>1313</v>
      </c>
      <c r="G53" s="91">
        <v>44440</v>
      </c>
      <c r="H53" s="93" t="s">
        <v>1314</v>
      </c>
      <c r="I53" s="94">
        <v>66</v>
      </c>
      <c r="J53" s="94">
        <v>43</v>
      </c>
      <c r="K53" s="94">
        <v>23</v>
      </c>
      <c r="L53" s="94">
        <v>8</v>
      </c>
      <c r="M53" s="95">
        <v>16.3185</v>
      </c>
      <c r="N53" s="96">
        <v>16</v>
      </c>
      <c r="O53" s="61">
        <v>3000</v>
      </c>
      <c r="P53" s="62">
        <f>Table22452368910111213141516171819202122242345672345689101112131415161718192021222324[[#This Row],[PEMBULATAN]]*O53</f>
        <v>48000</v>
      </c>
    </row>
    <row r="54" spans="1:16" ht="27.75" customHeight="1" x14ac:dyDescent="0.2">
      <c r="A54" s="108"/>
      <c r="B54" s="72"/>
      <c r="C54" s="89" t="s">
        <v>2536</v>
      </c>
      <c r="D54" s="90" t="s">
        <v>53</v>
      </c>
      <c r="E54" s="91">
        <v>44436</v>
      </c>
      <c r="F54" s="92" t="s">
        <v>1313</v>
      </c>
      <c r="G54" s="91">
        <v>44440</v>
      </c>
      <c r="H54" s="93" t="s">
        <v>1314</v>
      </c>
      <c r="I54" s="94">
        <v>40</v>
      </c>
      <c r="J54" s="94">
        <v>32</v>
      </c>
      <c r="K54" s="94">
        <v>10</v>
      </c>
      <c r="L54" s="94">
        <v>5</v>
      </c>
      <c r="M54" s="95">
        <v>3.2</v>
      </c>
      <c r="N54" s="96">
        <v>5</v>
      </c>
      <c r="O54" s="61">
        <v>3000</v>
      </c>
      <c r="P54" s="62">
        <f>Table22452368910111213141516171819202122242345672345689101112131415161718192021222324[[#This Row],[PEMBULATAN]]*O54</f>
        <v>15000</v>
      </c>
    </row>
    <row r="55" spans="1:16" ht="27.75" customHeight="1" x14ac:dyDescent="0.2">
      <c r="A55" s="108"/>
      <c r="B55" s="72"/>
      <c r="C55" s="89" t="s">
        <v>2537</v>
      </c>
      <c r="D55" s="90" t="s">
        <v>53</v>
      </c>
      <c r="E55" s="91">
        <v>44436</v>
      </c>
      <c r="F55" s="92" t="s">
        <v>1313</v>
      </c>
      <c r="G55" s="91">
        <v>44440</v>
      </c>
      <c r="H55" s="93" t="s">
        <v>1314</v>
      </c>
      <c r="I55" s="94">
        <v>40</v>
      </c>
      <c r="J55" s="94">
        <v>30</v>
      </c>
      <c r="K55" s="94">
        <v>12</v>
      </c>
      <c r="L55" s="94">
        <v>5</v>
      </c>
      <c r="M55" s="95">
        <v>3.6</v>
      </c>
      <c r="N55" s="96">
        <v>5</v>
      </c>
      <c r="O55" s="61">
        <v>3000</v>
      </c>
      <c r="P55" s="62">
        <f>Table22452368910111213141516171819202122242345672345689101112131415161718192021222324[[#This Row],[PEMBULATAN]]*O55</f>
        <v>15000</v>
      </c>
    </row>
    <row r="56" spans="1:16" ht="27.75" customHeight="1" x14ac:dyDescent="0.2">
      <c r="A56" s="108"/>
      <c r="B56" s="72"/>
      <c r="C56" s="89" t="s">
        <v>2538</v>
      </c>
      <c r="D56" s="90" t="s">
        <v>53</v>
      </c>
      <c r="E56" s="91">
        <v>44436</v>
      </c>
      <c r="F56" s="92" t="s">
        <v>1313</v>
      </c>
      <c r="G56" s="91">
        <v>44440</v>
      </c>
      <c r="H56" s="93" t="s">
        <v>1314</v>
      </c>
      <c r="I56" s="94">
        <v>82</v>
      </c>
      <c r="J56" s="94">
        <v>54</v>
      </c>
      <c r="K56" s="94">
        <v>29</v>
      </c>
      <c r="L56" s="94">
        <v>1</v>
      </c>
      <c r="M56" s="95">
        <v>32.103000000000002</v>
      </c>
      <c r="N56" s="96">
        <v>32</v>
      </c>
      <c r="O56" s="61">
        <v>3000</v>
      </c>
      <c r="P56" s="62">
        <f>Table22452368910111213141516171819202122242345672345689101112131415161718192021222324[[#This Row],[PEMBULATAN]]*O56</f>
        <v>96000</v>
      </c>
    </row>
    <row r="57" spans="1:16" ht="27.75" customHeight="1" x14ac:dyDescent="0.2">
      <c r="A57" s="108"/>
      <c r="B57" s="72"/>
      <c r="C57" s="89" t="s">
        <v>2539</v>
      </c>
      <c r="D57" s="90" t="s">
        <v>53</v>
      </c>
      <c r="E57" s="91">
        <v>44436</v>
      </c>
      <c r="F57" s="92" t="s">
        <v>1313</v>
      </c>
      <c r="G57" s="91">
        <v>44440</v>
      </c>
      <c r="H57" s="93" t="s">
        <v>1314</v>
      </c>
      <c r="I57" s="94">
        <v>77</v>
      </c>
      <c r="J57" s="94">
        <v>50</v>
      </c>
      <c r="K57" s="94">
        <v>40</v>
      </c>
      <c r="L57" s="94">
        <v>6</v>
      </c>
      <c r="M57" s="95">
        <v>38.5</v>
      </c>
      <c r="N57" s="96">
        <v>39</v>
      </c>
      <c r="O57" s="61">
        <v>3000</v>
      </c>
      <c r="P57" s="62">
        <f>Table22452368910111213141516171819202122242345672345689101112131415161718192021222324[[#This Row],[PEMBULATAN]]*O57</f>
        <v>117000</v>
      </c>
    </row>
    <row r="58" spans="1:16" ht="27.75" customHeight="1" x14ac:dyDescent="0.2">
      <c r="A58" s="108"/>
      <c r="B58" s="72"/>
      <c r="C58" s="89" t="s">
        <v>2540</v>
      </c>
      <c r="D58" s="90" t="s">
        <v>53</v>
      </c>
      <c r="E58" s="91">
        <v>44436</v>
      </c>
      <c r="F58" s="92" t="s">
        <v>1313</v>
      </c>
      <c r="G58" s="91">
        <v>44440</v>
      </c>
      <c r="H58" s="93" t="s">
        <v>1314</v>
      </c>
      <c r="I58" s="94">
        <v>74</v>
      </c>
      <c r="J58" s="94">
        <v>46</v>
      </c>
      <c r="K58" s="94">
        <v>23</v>
      </c>
      <c r="L58" s="94">
        <v>3</v>
      </c>
      <c r="M58" s="95">
        <v>19.573</v>
      </c>
      <c r="N58" s="96">
        <v>20</v>
      </c>
      <c r="O58" s="61">
        <v>3000</v>
      </c>
      <c r="P58" s="62">
        <f>Table22452368910111213141516171819202122242345672345689101112131415161718192021222324[[#This Row],[PEMBULATAN]]*O58</f>
        <v>60000</v>
      </c>
    </row>
    <row r="59" spans="1:16" ht="27.75" customHeight="1" x14ac:dyDescent="0.2">
      <c r="A59" s="108"/>
      <c r="B59" s="72"/>
      <c r="C59" s="89" t="s">
        <v>2541</v>
      </c>
      <c r="D59" s="90" t="s">
        <v>53</v>
      </c>
      <c r="E59" s="91">
        <v>44436</v>
      </c>
      <c r="F59" s="92" t="s">
        <v>1313</v>
      </c>
      <c r="G59" s="91">
        <v>44440</v>
      </c>
      <c r="H59" s="93" t="s">
        <v>1314</v>
      </c>
      <c r="I59" s="94">
        <v>70</v>
      </c>
      <c r="J59" s="94">
        <v>20</v>
      </c>
      <c r="K59" s="94">
        <v>5</v>
      </c>
      <c r="L59" s="94">
        <v>5</v>
      </c>
      <c r="M59" s="95">
        <v>1.75</v>
      </c>
      <c r="N59" s="96">
        <v>5</v>
      </c>
      <c r="O59" s="61">
        <v>3000</v>
      </c>
      <c r="P59" s="62">
        <f>Table22452368910111213141516171819202122242345672345689101112131415161718192021222324[[#This Row],[PEMBULATAN]]*O59</f>
        <v>15000</v>
      </c>
    </row>
    <row r="60" spans="1:16" ht="27.75" customHeight="1" x14ac:dyDescent="0.2">
      <c r="A60" s="108"/>
      <c r="B60" s="72"/>
      <c r="C60" s="89" t="s">
        <v>2542</v>
      </c>
      <c r="D60" s="90" t="s">
        <v>53</v>
      </c>
      <c r="E60" s="91">
        <v>44436</v>
      </c>
      <c r="F60" s="92" t="s">
        <v>1313</v>
      </c>
      <c r="G60" s="91">
        <v>44440</v>
      </c>
      <c r="H60" s="93" t="s">
        <v>1314</v>
      </c>
      <c r="I60" s="94">
        <v>84</v>
      </c>
      <c r="J60" s="94">
        <v>55</v>
      </c>
      <c r="K60" s="94">
        <v>25</v>
      </c>
      <c r="L60" s="94">
        <v>12</v>
      </c>
      <c r="M60" s="95">
        <v>28.875</v>
      </c>
      <c r="N60" s="96">
        <v>29</v>
      </c>
      <c r="O60" s="61">
        <v>3000</v>
      </c>
      <c r="P60" s="62">
        <f>Table22452368910111213141516171819202122242345672345689101112131415161718192021222324[[#This Row],[PEMBULATAN]]*O60</f>
        <v>87000</v>
      </c>
    </row>
    <row r="61" spans="1:16" ht="27.75" customHeight="1" x14ac:dyDescent="0.2">
      <c r="A61" s="108"/>
      <c r="B61" s="72"/>
      <c r="C61" s="89" t="s">
        <v>2543</v>
      </c>
      <c r="D61" s="90" t="s">
        <v>53</v>
      </c>
      <c r="E61" s="91">
        <v>44436</v>
      </c>
      <c r="F61" s="92" t="s">
        <v>1313</v>
      </c>
      <c r="G61" s="91">
        <v>44440</v>
      </c>
      <c r="H61" s="93" t="s">
        <v>1314</v>
      </c>
      <c r="I61" s="94">
        <v>40</v>
      </c>
      <c r="J61" s="94">
        <v>38</v>
      </c>
      <c r="K61" s="94">
        <v>10</v>
      </c>
      <c r="L61" s="94">
        <v>10</v>
      </c>
      <c r="M61" s="95">
        <v>3.8</v>
      </c>
      <c r="N61" s="96">
        <v>10</v>
      </c>
      <c r="O61" s="61">
        <v>3000</v>
      </c>
      <c r="P61" s="62">
        <f>Table22452368910111213141516171819202122242345672345689101112131415161718192021222324[[#This Row],[PEMBULATAN]]*O61</f>
        <v>30000</v>
      </c>
    </row>
    <row r="62" spans="1:16" ht="27.75" customHeight="1" x14ac:dyDescent="0.2">
      <c r="A62" s="108"/>
      <c r="B62" s="72"/>
      <c r="C62" s="89" t="s">
        <v>2544</v>
      </c>
      <c r="D62" s="90" t="s">
        <v>53</v>
      </c>
      <c r="E62" s="91">
        <v>44436</v>
      </c>
      <c r="F62" s="92" t="s">
        <v>1313</v>
      </c>
      <c r="G62" s="91">
        <v>44440</v>
      </c>
      <c r="H62" s="93" t="s">
        <v>1314</v>
      </c>
      <c r="I62" s="94">
        <v>54</v>
      </c>
      <c r="J62" s="94">
        <v>44</v>
      </c>
      <c r="K62" s="94">
        <v>23</v>
      </c>
      <c r="L62" s="94">
        <v>25</v>
      </c>
      <c r="M62" s="95">
        <v>13.662000000000001</v>
      </c>
      <c r="N62" s="96">
        <v>25</v>
      </c>
      <c r="O62" s="61">
        <v>3000</v>
      </c>
      <c r="P62" s="62">
        <f>Table22452368910111213141516171819202122242345672345689101112131415161718192021222324[[#This Row],[PEMBULATAN]]*O62</f>
        <v>75000</v>
      </c>
    </row>
    <row r="63" spans="1:16" ht="27.75" customHeight="1" x14ac:dyDescent="0.2">
      <c r="A63" s="108"/>
      <c r="B63" s="72"/>
      <c r="C63" s="89" t="s">
        <v>2545</v>
      </c>
      <c r="D63" s="90" t="s">
        <v>53</v>
      </c>
      <c r="E63" s="91">
        <v>44436</v>
      </c>
      <c r="F63" s="92" t="s">
        <v>1313</v>
      </c>
      <c r="G63" s="91">
        <v>44440</v>
      </c>
      <c r="H63" s="93" t="s">
        <v>1314</v>
      </c>
      <c r="I63" s="94">
        <v>72</v>
      </c>
      <c r="J63" s="94">
        <v>55</v>
      </c>
      <c r="K63" s="94">
        <v>18</v>
      </c>
      <c r="L63" s="94">
        <v>12</v>
      </c>
      <c r="M63" s="95">
        <v>17.82</v>
      </c>
      <c r="N63" s="96">
        <v>18</v>
      </c>
      <c r="O63" s="61">
        <v>3000</v>
      </c>
      <c r="P63" s="62">
        <f>Table22452368910111213141516171819202122242345672345689101112131415161718192021222324[[#This Row],[PEMBULATAN]]*O63</f>
        <v>54000</v>
      </c>
    </row>
    <row r="64" spans="1:16" ht="27.75" customHeight="1" x14ac:dyDescent="0.2">
      <c r="A64" s="108"/>
      <c r="B64" s="72"/>
      <c r="C64" s="89" t="s">
        <v>2546</v>
      </c>
      <c r="D64" s="90" t="s">
        <v>53</v>
      </c>
      <c r="E64" s="91">
        <v>44436</v>
      </c>
      <c r="F64" s="92" t="s">
        <v>1313</v>
      </c>
      <c r="G64" s="91">
        <v>44440</v>
      </c>
      <c r="H64" s="93" t="s">
        <v>1314</v>
      </c>
      <c r="I64" s="94">
        <v>95</v>
      </c>
      <c r="J64" s="94">
        <v>54</v>
      </c>
      <c r="K64" s="94">
        <v>24</v>
      </c>
      <c r="L64" s="94">
        <v>3</v>
      </c>
      <c r="M64" s="95">
        <v>30.78</v>
      </c>
      <c r="N64" s="96">
        <v>31</v>
      </c>
      <c r="O64" s="61">
        <v>3000</v>
      </c>
      <c r="P64" s="62">
        <f>Table22452368910111213141516171819202122242345672345689101112131415161718192021222324[[#This Row],[PEMBULATAN]]*O64</f>
        <v>93000</v>
      </c>
    </row>
    <row r="65" spans="1:16" ht="27.75" customHeight="1" x14ac:dyDescent="0.2">
      <c r="A65" s="108"/>
      <c r="B65" s="72"/>
      <c r="C65" s="89" t="s">
        <v>2547</v>
      </c>
      <c r="D65" s="90" t="s">
        <v>53</v>
      </c>
      <c r="E65" s="91">
        <v>44436</v>
      </c>
      <c r="F65" s="92" t="s">
        <v>1313</v>
      </c>
      <c r="G65" s="91">
        <v>44440</v>
      </c>
      <c r="H65" s="93" t="s">
        <v>1314</v>
      </c>
      <c r="I65" s="94">
        <v>84</v>
      </c>
      <c r="J65" s="94">
        <v>55</v>
      </c>
      <c r="K65" s="94">
        <v>37</v>
      </c>
      <c r="L65" s="94">
        <v>6</v>
      </c>
      <c r="M65" s="95">
        <v>42.734999999999999</v>
      </c>
      <c r="N65" s="96">
        <v>43</v>
      </c>
      <c r="O65" s="61">
        <v>3000</v>
      </c>
      <c r="P65" s="62">
        <f>Table22452368910111213141516171819202122242345672345689101112131415161718192021222324[[#This Row],[PEMBULATAN]]*O65</f>
        <v>129000</v>
      </c>
    </row>
    <row r="66" spans="1:16" ht="27.75" customHeight="1" x14ac:dyDescent="0.2">
      <c r="A66" s="108"/>
      <c r="B66" s="72"/>
      <c r="C66" s="89" t="s">
        <v>2548</v>
      </c>
      <c r="D66" s="90" t="s">
        <v>53</v>
      </c>
      <c r="E66" s="91">
        <v>44436</v>
      </c>
      <c r="F66" s="92" t="s">
        <v>1313</v>
      </c>
      <c r="G66" s="91">
        <v>44440</v>
      </c>
      <c r="H66" s="93" t="s">
        <v>1314</v>
      </c>
      <c r="I66" s="94">
        <v>60</v>
      </c>
      <c r="J66" s="94">
        <v>40</v>
      </c>
      <c r="K66" s="94">
        <v>24</v>
      </c>
      <c r="L66" s="94">
        <v>35</v>
      </c>
      <c r="M66" s="95">
        <v>14.4</v>
      </c>
      <c r="N66" s="96">
        <v>35</v>
      </c>
      <c r="O66" s="61">
        <v>3000</v>
      </c>
      <c r="P66" s="62">
        <f>Table22452368910111213141516171819202122242345672345689101112131415161718192021222324[[#This Row],[PEMBULATAN]]*O66</f>
        <v>105000</v>
      </c>
    </row>
    <row r="67" spans="1:16" ht="27.75" customHeight="1" x14ac:dyDescent="0.2">
      <c r="A67" s="108"/>
      <c r="B67" s="72"/>
      <c r="C67" s="89" t="s">
        <v>2549</v>
      </c>
      <c r="D67" s="90" t="s">
        <v>53</v>
      </c>
      <c r="E67" s="91">
        <v>44436</v>
      </c>
      <c r="F67" s="92" t="s">
        <v>1313</v>
      </c>
      <c r="G67" s="91">
        <v>44440</v>
      </c>
      <c r="H67" s="93" t="s">
        <v>1314</v>
      </c>
      <c r="I67" s="94">
        <v>66</v>
      </c>
      <c r="J67" s="94">
        <v>43</v>
      </c>
      <c r="K67" s="94">
        <v>39</v>
      </c>
      <c r="L67" s="94">
        <v>7</v>
      </c>
      <c r="M67" s="95">
        <v>27.670500000000001</v>
      </c>
      <c r="N67" s="96">
        <v>28</v>
      </c>
      <c r="O67" s="61">
        <v>3000</v>
      </c>
      <c r="P67" s="62">
        <f>Table22452368910111213141516171819202122242345672345689101112131415161718192021222324[[#This Row],[PEMBULATAN]]*O67</f>
        <v>84000</v>
      </c>
    </row>
    <row r="68" spans="1:16" ht="27.75" customHeight="1" x14ac:dyDescent="0.2">
      <c r="A68" s="108"/>
      <c r="B68" s="72"/>
      <c r="C68" s="89" t="s">
        <v>2550</v>
      </c>
      <c r="D68" s="90" t="s">
        <v>53</v>
      </c>
      <c r="E68" s="91">
        <v>44436</v>
      </c>
      <c r="F68" s="92" t="s">
        <v>1313</v>
      </c>
      <c r="G68" s="91">
        <v>44440</v>
      </c>
      <c r="H68" s="93" t="s">
        <v>1314</v>
      </c>
      <c r="I68" s="94">
        <v>47</v>
      </c>
      <c r="J68" s="94">
        <v>33</v>
      </c>
      <c r="K68" s="94">
        <v>10</v>
      </c>
      <c r="L68" s="94">
        <v>12</v>
      </c>
      <c r="M68" s="95">
        <v>3.8774999999999999</v>
      </c>
      <c r="N68" s="96">
        <v>12</v>
      </c>
      <c r="O68" s="61">
        <v>3000</v>
      </c>
      <c r="P68" s="62">
        <f>Table22452368910111213141516171819202122242345672345689101112131415161718192021222324[[#This Row],[PEMBULATAN]]*O68</f>
        <v>36000</v>
      </c>
    </row>
    <row r="69" spans="1:16" ht="27.75" customHeight="1" x14ac:dyDescent="0.2">
      <c r="A69" s="108"/>
      <c r="B69" s="72"/>
      <c r="C69" s="89" t="s">
        <v>2551</v>
      </c>
      <c r="D69" s="90" t="s">
        <v>53</v>
      </c>
      <c r="E69" s="91">
        <v>44436</v>
      </c>
      <c r="F69" s="92" t="s">
        <v>1313</v>
      </c>
      <c r="G69" s="91">
        <v>44440</v>
      </c>
      <c r="H69" s="93" t="s">
        <v>1314</v>
      </c>
      <c r="I69" s="94">
        <v>35</v>
      </c>
      <c r="J69" s="94">
        <v>35</v>
      </c>
      <c r="K69" s="94">
        <v>28</v>
      </c>
      <c r="L69" s="94">
        <v>9</v>
      </c>
      <c r="M69" s="95">
        <v>8.5749999999999993</v>
      </c>
      <c r="N69" s="96">
        <v>9</v>
      </c>
      <c r="O69" s="61">
        <v>3000</v>
      </c>
      <c r="P69" s="62">
        <f>Table22452368910111213141516171819202122242345672345689101112131415161718192021222324[[#This Row],[PEMBULATAN]]*O69</f>
        <v>27000</v>
      </c>
    </row>
    <row r="70" spans="1:16" ht="27.75" customHeight="1" x14ac:dyDescent="0.2">
      <c r="A70" s="108"/>
      <c r="B70" s="72"/>
      <c r="C70" s="89" t="s">
        <v>2552</v>
      </c>
      <c r="D70" s="90" t="s">
        <v>53</v>
      </c>
      <c r="E70" s="91">
        <v>44436</v>
      </c>
      <c r="F70" s="92" t="s">
        <v>1313</v>
      </c>
      <c r="G70" s="91">
        <v>44440</v>
      </c>
      <c r="H70" s="93" t="s">
        <v>1314</v>
      </c>
      <c r="I70" s="94">
        <v>62</v>
      </c>
      <c r="J70" s="94">
        <v>50</v>
      </c>
      <c r="K70" s="94">
        <v>25</v>
      </c>
      <c r="L70" s="94">
        <v>17</v>
      </c>
      <c r="M70" s="95">
        <v>19.375</v>
      </c>
      <c r="N70" s="96">
        <v>19</v>
      </c>
      <c r="O70" s="61">
        <v>3000</v>
      </c>
      <c r="P70" s="62">
        <f>Table22452368910111213141516171819202122242345672345689101112131415161718192021222324[[#This Row],[PEMBULATAN]]*O70</f>
        <v>57000</v>
      </c>
    </row>
    <row r="71" spans="1:16" ht="27.75" customHeight="1" x14ac:dyDescent="0.2">
      <c r="A71" s="108"/>
      <c r="B71" s="72"/>
      <c r="C71" s="89" t="s">
        <v>2553</v>
      </c>
      <c r="D71" s="90" t="s">
        <v>53</v>
      </c>
      <c r="E71" s="91">
        <v>44436</v>
      </c>
      <c r="F71" s="92" t="s">
        <v>1313</v>
      </c>
      <c r="G71" s="91">
        <v>44440</v>
      </c>
      <c r="H71" s="93" t="s">
        <v>1314</v>
      </c>
      <c r="I71" s="94">
        <v>45</v>
      </c>
      <c r="J71" s="94">
        <v>40</v>
      </c>
      <c r="K71" s="94">
        <v>18</v>
      </c>
      <c r="L71" s="94">
        <v>1</v>
      </c>
      <c r="M71" s="95">
        <v>8.1</v>
      </c>
      <c r="N71" s="96">
        <v>8</v>
      </c>
      <c r="O71" s="61">
        <v>3000</v>
      </c>
      <c r="P71" s="62">
        <f>Table22452368910111213141516171819202122242345672345689101112131415161718192021222324[[#This Row],[PEMBULATAN]]*O71</f>
        <v>24000</v>
      </c>
    </row>
    <row r="72" spans="1:16" ht="27.75" customHeight="1" x14ac:dyDescent="0.2">
      <c r="A72" s="108"/>
      <c r="B72" s="72"/>
      <c r="C72" s="89" t="s">
        <v>2554</v>
      </c>
      <c r="D72" s="90" t="s">
        <v>53</v>
      </c>
      <c r="E72" s="91">
        <v>44436</v>
      </c>
      <c r="F72" s="92" t="s">
        <v>1313</v>
      </c>
      <c r="G72" s="91">
        <v>44440</v>
      </c>
      <c r="H72" s="93" t="s">
        <v>1314</v>
      </c>
      <c r="I72" s="94">
        <v>46</v>
      </c>
      <c r="J72" s="94">
        <v>50</v>
      </c>
      <c r="K72" s="94">
        <v>13</v>
      </c>
      <c r="L72" s="94">
        <v>7</v>
      </c>
      <c r="M72" s="95">
        <v>7.4749999999999996</v>
      </c>
      <c r="N72" s="96">
        <v>7</v>
      </c>
      <c r="O72" s="61">
        <v>3000</v>
      </c>
      <c r="P72" s="62">
        <f>Table22452368910111213141516171819202122242345672345689101112131415161718192021222324[[#This Row],[PEMBULATAN]]*O72</f>
        <v>21000</v>
      </c>
    </row>
    <row r="73" spans="1:16" ht="27.75" customHeight="1" x14ac:dyDescent="0.2">
      <c r="A73" s="108"/>
      <c r="B73" s="72"/>
      <c r="C73" s="89" t="s">
        <v>2555</v>
      </c>
      <c r="D73" s="90" t="s">
        <v>53</v>
      </c>
      <c r="E73" s="91">
        <v>44436</v>
      </c>
      <c r="F73" s="92" t="s">
        <v>1313</v>
      </c>
      <c r="G73" s="91">
        <v>44440</v>
      </c>
      <c r="H73" s="93" t="s">
        <v>1314</v>
      </c>
      <c r="I73" s="94">
        <v>60</v>
      </c>
      <c r="J73" s="94">
        <v>40</v>
      </c>
      <c r="K73" s="94">
        <v>21</v>
      </c>
      <c r="L73" s="94">
        <v>14</v>
      </c>
      <c r="M73" s="95">
        <v>12.6</v>
      </c>
      <c r="N73" s="96">
        <v>14</v>
      </c>
      <c r="O73" s="61">
        <v>3000</v>
      </c>
      <c r="P73" s="62">
        <f>Table22452368910111213141516171819202122242345672345689101112131415161718192021222324[[#This Row],[PEMBULATAN]]*O73</f>
        <v>42000</v>
      </c>
    </row>
    <row r="74" spans="1:16" ht="27.75" customHeight="1" x14ac:dyDescent="0.2">
      <c r="A74" s="108"/>
      <c r="B74" s="72"/>
      <c r="C74" s="84" t="s">
        <v>2556</v>
      </c>
      <c r="D74" s="75" t="s">
        <v>53</v>
      </c>
      <c r="E74" s="13">
        <v>44436</v>
      </c>
      <c r="F74" s="73" t="s">
        <v>1313</v>
      </c>
      <c r="G74" s="13">
        <v>44440</v>
      </c>
      <c r="H74" s="74" t="s">
        <v>1314</v>
      </c>
      <c r="I74" s="15">
        <v>60</v>
      </c>
      <c r="J74" s="15">
        <v>55</v>
      </c>
      <c r="K74" s="15">
        <v>12</v>
      </c>
      <c r="L74" s="15">
        <v>9</v>
      </c>
      <c r="M74" s="79">
        <v>9.9</v>
      </c>
      <c r="N74" s="69">
        <v>10</v>
      </c>
      <c r="O74" s="61">
        <v>3000</v>
      </c>
      <c r="P74" s="62">
        <f>Table22452368910111213141516171819202122242345672345689101112131415161718192021222324[[#This Row],[PEMBULATAN]]*O74</f>
        <v>30000</v>
      </c>
    </row>
    <row r="75" spans="1:16" ht="27.75" customHeight="1" x14ac:dyDescent="0.2">
      <c r="A75" s="108"/>
      <c r="B75" s="72"/>
      <c r="C75" s="84" t="s">
        <v>2557</v>
      </c>
      <c r="D75" s="75" t="s">
        <v>53</v>
      </c>
      <c r="E75" s="13">
        <v>44436</v>
      </c>
      <c r="F75" s="73" t="s">
        <v>1313</v>
      </c>
      <c r="G75" s="13">
        <v>44440</v>
      </c>
      <c r="H75" s="74" t="s">
        <v>1314</v>
      </c>
      <c r="I75" s="15">
        <v>95</v>
      </c>
      <c r="J75" s="15">
        <v>60</v>
      </c>
      <c r="K75" s="15">
        <v>28</v>
      </c>
      <c r="L75" s="15">
        <v>11</v>
      </c>
      <c r="M75" s="79">
        <v>39.9</v>
      </c>
      <c r="N75" s="69">
        <v>40</v>
      </c>
      <c r="O75" s="61">
        <v>3000</v>
      </c>
      <c r="P75" s="62">
        <f>Table22452368910111213141516171819202122242345672345689101112131415161718192021222324[[#This Row],[PEMBULATAN]]*O75</f>
        <v>120000</v>
      </c>
    </row>
    <row r="76" spans="1:16" ht="27.75" customHeight="1" x14ac:dyDescent="0.2">
      <c r="A76" s="108"/>
      <c r="B76" s="72"/>
      <c r="C76" s="84" t="s">
        <v>2558</v>
      </c>
      <c r="D76" s="75" t="s">
        <v>53</v>
      </c>
      <c r="E76" s="13">
        <v>44436</v>
      </c>
      <c r="F76" s="73" t="s">
        <v>1313</v>
      </c>
      <c r="G76" s="13">
        <v>44440</v>
      </c>
      <c r="H76" s="74" t="s">
        <v>1314</v>
      </c>
      <c r="I76" s="15">
        <v>96</v>
      </c>
      <c r="J76" s="15">
        <v>55</v>
      </c>
      <c r="K76" s="15">
        <v>40</v>
      </c>
      <c r="L76" s="15">
        <v>23</v>
      </c>
      <c r="M76" s="79">
        <v>52.8</v>
      </c>
      <c r="N76" s="69">
        <v>53</v>
      </c>
      <c r="O76" s="61">
        <v>3000</v>
      </c>
      <c r="P76" s="62">
        <f>Table22452368910111213141516171819202122242345672345689101112131415161718192021222324[[#This Row],[PEMBULATAN]]*O76</f>
        <v>159000</v>
      </c>
    </row>
    <row r="77" spans="1:16" ht="27.75" customHeight="1" x14ac:dyDescent="0.2">
      <c r="A77" s="108"/>
      <c r="B77" s="72"/>
      <c r="C77" s="84" t="s">
        <v>2559</v>
      </c>
      <c r="D77" s="75" t="s">
        <v>53</v>
      </c>
      <c r="E77" s="13">
        <v>44436</v>
      </c>
      <c r="F77" s="73" t="s">
        <v>1313</v>
      </c>
      <c r="G77" s="13">
        <v>44440</v>
      </c>
      <c r="H77" s="74" t="s">
        <v>1314</v>
      </c>
      <c r="I77" s="15">
        <v>80</v>
      </c>
      <c r="J77" s="15">
        <v>50</v>
      </c>
      <c r="K77" s="15">
        <v>30</v>
      </c>
      <c r="L77" s="15">
        <v>48</v>
      </c>
      <c r="M77" s="79">
        <v>30</v>
      </c>
      <c r="N77" s="69">
        <v>48</v>
      </c>
      <c r="O77" s="61">
        <v>3000</v>
      </c>
      <c r="P77" s="62">
        <f>Table22452368910111213141516171819202122242345672345689101112131415161718192021222324[[#This Row],[PEMBULATAN]]*O77</f>
        <v>144000</v>
      </c>
    </row>
    <row r="78" spans="1:16" ht="27.75" customHeight="1" x14ac:dyDescent="0.2">
      <c r="A78" s="108"/>
      <c r="B78" s="72"/>
      <c r="C78" s="84" t="s">
        <v>2560</v>
      </c>
      <c r="D78" s="75" t="s">
        <v>53</v>
      </c>
      <c r="E78" s="13">
        <v>44436</v>
      </c>
      <c r="F78" s="73" t="s">
        <v>1313</v>
      </c>
      <c r="G78" s="13">
        <v>44440</v>
      </c>
      <c r="H78" s="74" t="s">
        <v>1314</v>
      </c>
      <c r="I78" s="15">
        <v>57</v>
      </c>
      <c r="J78" s="15">
        <v>42</v>
      </c>
      <c r="K78" s="15">
        <v>14</v>
      </c>
      <c r="L78" s="15">
        <v>18</v>
      </c>
      <c r="M78" s="79">
        <v>8.3789999999999996</v>
      </c>
      <c r="N78" s="69">
        <v>18</v>
      </c>
      <c r="O78" s="61">
        <v>3000</v>
      </c>
      <c r="P78" s="62">
        <f>Table22452368910111213141516171819202122242345672345689101112131415161718192021222324[[#This Row],[PEMBULATAN]]*O78</f>
        <v>54000</v>
      </c>
    </row>
    <row r="79" spans="1:16" ht="27.75" customHeight="1" x14ac:dyDescent="0.2">
      <c r="A79" s="108"/>
      <c r="B79" s="72"/>
      <c r="C79" s="84" t="s">
        <v>2561</v>
      </c>
      <c r="D79" s="75" t="s">
        <v>53</v>
      </c>
      <c r="E79" s="13">
        <v>44436</v>
      </c>
      <c r="F79" s="73" t="s">
        <v>1313</v>
      </c>
      <c r="G79" s="13">
        <v>44440</v>
      </c>
      <c r="H79" s="74" t="s">
        <v>1314</v>
      </c>
      <c r="I79" s="15">
        <v>60</v>
      </c>
      <c r="J79" s="15">
        <v>50</v>
      </c>
      <c r="K79" s="15">
        <v>20</v>
      </c>
      <c r="L79" s="15">
        <v>2</v>
      </c>
      <c r="M79" s="79">
        <v>15</v>
      </c>
      <c r="N79" s="69">
        <v>15</v>
      </c>
      <c r="O79" s="61">
        <v>3000</v>
      </c>
      <c r="P79" s="62">
        <f>Table22452368910111213141516171819202122242345672345689101112131415161718192021222324[[#This Row],[PEMBULATAN]]*O79</f>
        <v>45000</v>
      </c>
    </row>
    <row r="80" spans="1:16" ht="27.75" customHeight="1" x14ac:dyDescent="0.2">
      <c r="A80" s="108"/>
      <c r="B80" s="72"/>
      <c r="C80" s="84" t="s">
        <v>2562</v>
      </c>
      <c r="D80" s="75" t="s">
        <v>53</v>
      </c>
      <c r="E80" s="13">
        <v>44436</v>
      </c>
      <c r="F80" s="73" t="s">
        <v>1313</v>
      </c>
      <c r="G80" s="13">
        <v>44440</v>
      </c>
      <c r="H80" s="74" t="s">
        <v>1314</v>
      </c>
      <c r="I80" s="15">
        <v>80</v>
      </c>
      <c r="J80" s="15">
        <v>40</v>
      </c>
      <c r="K80" s="15">
        <v>24</v>
      </c>
      <c r="L80" s="15">
        <v>2</v>
      </c>
      <c r="M80" s="79">
        <v>19.2</v>
      </c>
      <c r="N80" s="69">
        <v>19</v>
      </c>
      <c r="O80" s="61">
        <v>3000</v>
      </c>
      <c r="P80" s="62">
        <f>Table22452368910111213141516171819202122242345672345689101112131415161718192021222324[[#This Row],[PEMBULATAN]]*O80</f>
        <v>57000</v>
      </c>
    </row>
    <row r="81" spans="1:16" ht="27.75" customHeight="1" x14ac:dyDescent="0.2">
      <c r="A81" s="108"/>
      <c r="B81" s="72"/>
      <c r="C81" s="84" t="s">
        <v>2563</v>
      </c>
      <c r="D81" s="75" t="s">
        <v>53</v>
      </c>
      <c r="E81" s="13">
        <v>44436</v>
      </c>
      <c r="F81" s="73" t="s">
        <v>1313</v>
      </c>
      <c r="G81" s="13">
        <v>44440</v>
      </c>
      <c r="H81" s="74" t="s">
        <v>1314</v>
      </c>
      <c r="I81" s="15">
        <v>50</v>
      </c>
      <c r="J81" s="15">
        <v>44</v>
      </c>
      <c r="K81" s="15">
        <v>22</v>
      </c>
      <c r="L81" s="15">
        <v>6</v>
      </c>
      <c r="M81" s="79">
        <v>12.1</v>
      </c>
      <c r="N81" s="69">
        <v>12</v>
      </c>
      <c r="O81" s="61">
        <v>3000</v>
      </c>
      <c r="P81" s="62">
        <f>Table22452368910111213141516171819202122242345672345689101112131415161718192021222324[[#This Row],[PEMBULATAN]]*O81</f>
        <v>36000</v>
      </c>
    </row>
    <row r="82" spans="1:16" ht="27.75" customHeight="1" x14ac:dyDescent="0.2">
      <c r="A82" s="108"/>
      <c r="B82" s="72"/>
      <c r="C82" s="84" t="s">
        <v>2564</v>
      </c>
      <c r="D82" s="75" t="s">
        <v>53</v>
      </c>
      <c r="E82" s="13">
        <v>44436</v>
      </c>
      <c r="F82" s="73" t="s">
        <v>1313</v>
      </c>
      <c r="G82" s="13">
        <v>44440</v>
      </c>
      <c r="H82" s="74" t="s">
        <v>1314</v>
      </c>
      <c r="I82" s="15">
        <v>94</v>
      </c>
      <c r="J82" s="15">
        <v>56</v>
      </c>
      <c r="K82" s="15">
        <v>25</v>
      </c>
      <c r="L82" s="15">
        <v>3</v>
      </c>
      <c r="M82" s="79">
        <v>32.9</v>
      </c>
      <c r="N82" s="69">
        <v>33</v>
      </c>
      <c r="O82" s="61">
        <v>3000</v>
      </c>
      <c r="P82" s="62">
        <f>Table22452368910111213141516171819202122242345672345689101112131415161718192021222324[[#This Row],[PEMBULATAN]]*O82</f>
        <v>99000</v>
      </c>
    </row>
    <row r="83" spans="1:16" ht="27.75" customHeight="1" x14ac:dyDescent="0.2">
      <c r="A83" s="108"/>
      <c r="B83" s="72"/>
      <c r="C83" s="84" t="s">
        <v>2565</v>
      </c>
      <c r="D83" s="75" t="s">
        <v>53</v>
      </c>
      <c r="E83" s="13">
        <v>44436</v>
      </c>
      <c r="F83" s="73" t="s">
        <v>1313</v>
      </c>
      <c r="G83" s="13">
        <v>44440</v>
      </c>
      <c r="H83" s="74" t="s">
        <v>1314</v>
      </c>
      <c r="I83" s="15">
        <v>70</v>
      </c>
      <c r="J83" s="15">
        <v>55</v>
      </c>
      <c r="K83" s="15">
        <v>20</v>
      </c>
      <c r="L83" s="15">
        <v>5</v>
      </c>
      <c r="M83" s="79">
        <v>19.25</v>
      </c>
      <c r="N83" s="69">
        <v>19</v>
      </c>
      <c r="O83" s="61">
        <v>3000</v>
      </c>
      <c r="P83" s="62">
        <f>Table22452368910111213141516171819202122242345672345689101112131415161718192021222324[[#This Row],[PEMBULATAN]]*O83</f>
        <v>57000</v>
      </c>
    </row>
    <row r="84" spans="1:16" ht="27.75" customHeight="1" x14ac:dyDescent="0.2">
      <c r="A84" s="108"/>
      <c r="B84" s="72"/>
      <c r="C84" s="84" t="s">
        <v>2566</v>
      </c>
      <c r="D84" s="75" t="s">
        <v>53</v>
      </c>
      <c r="E84" s="13">
        <v>44436</v>
      </c>
      <c r="F84" s="73" t="s">
        <v>1313</v>
      </c>
      <c r="G84" s="13">
        <v>44440</v>
      </c>
      <c r="H84" s="74" t="s">
        <v>1314</v>
      </c>
      <c r="I84" s="15">
        <v>88</v>
      </c>
      <c r="J84" s="15">
        <v>39</v>
      </c>
      <c r="K84" s="15">
        <v>15</v>
      </c>
      <c r="L84" s="15">
        <v>6</v>
      </c>
      <c r="M84" s="79">
        <v>12.87</v>
      </c>
      <c r="N84" s="69">
        <v>13</v>
      </c>
      <c r="O84" s="61">
        <v>3000</v>
      </c>
      <c r="P84" s="62">
        <f>Table22452368910111213141516171819202122242345672345689101112131415161718192021222324[[#This Row],[PEMBULATAN]]*O84</f>
        <v>39000</v>
      </c>
    </row>
    <row r="85" spans="1:16" ht="27.75" customHeight="1" x14ac:dyDescent="0.2">
      <c r="A85" s="108"/>
      <c r="B85" s="72"/>
      <c r="C85" s="84" t="s">
        <v>2567</v>
      </c>
      <c r="D85" s="75" t="s">
        <v>53</v>
      </c>
      <c r="E85" s="13">
        <v>44436</v>
      </c>
      <c r="F85" s="73" t="s">
        <v>1313</v>
      </c>
      <c r="G85" s="13">
        <v>44440</v>
      </c>
      <c r="H85" s="74" t="s">
        <v>1314</v>
      </c>
      <c r="I85" s="15">
        <v>60</v>
      </c>
      <c r="J85" s="15">
        <v>38</v>
      </c>
      <c r="K85" s="15">
        <v>10</v>
      </c>
      <c r="L85" s="15">
        <v>22</v>
      </c>
      <c r="M85" s="79">
        <v>5.7</v>
      </c>
      <c r="N85" s="69">
        <v>22</v>
      </c>
      <c r="O85" s="61">
        <v>3000</v>
      </c>
      <c r="P85" s="62">
        <f>Table22452368910111213141516171819202122242345672345689101112131415161718192021222324[[#This Row],[PEMBULATAN]]*O85</f>
        <v>66000</v>
      </c>
    </row>
    <row r="86" spans="1:16" ht="27.75" customHeight="1" x14ac:dyDescent="0.2">
      <c r="A86" s="108"/>
      <c r="B86" s="72"/>
      <c r="C86" s="84" t="s">
        <v>2568</v>
      </c>
      <c r="D86" s="75" t="s">
        <v>53</v>
      </c>
      <c r="E86" s="13">
        <v>44436</v>
      </c>
      <c r="F86" s="73" t="s">
        <v>1313</v>
      </c>
      <c r="G86" s="13">
        <v>44440</v>
      </c>
      <c r="H86" s="74" t="s">
        <v>1314</v>
      </c>
      <c r="I86" s="15">
        <v>69</v>
      </c>
      <c r="J86" s="15">
        <v>43</v>
      </c>
      <c r="K86" s="15">
        <v>14</v>
      </c>
      <c r="L86" s="15">
        <v>11</v>
      </c>
      <c r="M86" s="79">
        <v>10.384499999999999</v>
      </c>
      <c r="N86" s="69">
        <v>11</v>
      </c>
      <c r="O86" s="61">
        <v>3000</v>
      </c>
      <c r="P86" s="62">
        <f>Table22452368910111213141516171819202122242345672345689101112131415161718192021222324[[#This Row],[PEMBULATAN]]*O86</f>
        <v>33000</v>
      </c>
    </row>
    <row r="87" spans="1:16" ht="27.75" customHeight="1" x14ac:dyDescent="0.2">
      <c r="A87" s="108"/>
      <c r="B87" s="72"/>
      <c r="C87" s="84" t="s">
        <v>2569</v>
      </c>
      <c r="D87" s="75" t="s">
        <v>53</v>
      </c>
      <c r="E87" s="13">
        <v>44436</v>
      </c>
      <c r="F87" s="73" t="s">
        <v>1313</v>
      </c>
      <c r="G87" s="13">
        <v>44440</v>
      </c>
      <c r="H87" s="74" t="s">
        <v>1314</v>
      </c>
      <c r="I87" s="15">
        <v>60</v>
      </c>
      <c r="J87" s="15">
        <v>17</v>
      </c>
      <c r="K87" s="15">
        <v>9</v>
      </c>
      <c r="L87" s="15">
        <v>30</v>
      </c>
      <c r="M87" s="79">
        <v>2.2949999999999999</v>
      </c>
      <c r="N87" s="69">
        <v>30</v>
      </c>
      <c r="O87" s="61">
        <v>3000</v>
      </c>
      <c r="P87" s="62">
        <f>Table22452368910111213141516171819202122242345672345689101112131415161718192021222324[[#This Row],[PEMBULATAN]]*O87</f>
        <v>90000</v>
      </c>
    </row>
    <row r="88" spans="1:16" ht="27.75" customHeight="1" x14ac:dyDescent="0.2">
      <c r="A88" s="108"/>
      <c r="B88" s="72"/>
      <c r="C88" s="84" t="s">
        <v>2570</v>
      </c>
      <c r="D88" s="75" t="s">
        <v>53</v>
      </c>
      <c r="E88" s="13">
        <v>44436</v>
      </c>
      <c r="F88" s="73" t="s">
        <v>1313</v>
      </c>
      <c r="G88" s="13">
        <v>44440</v>
      </c>
      <c r="H88" s="74" t="s">
        <v>1314</v>
      </c>
      <c r="I88" s="15">
        <v>70</v>
      </c>
      <c r="J88" s="15">
        <v>45</v>
      </c>
      <c r="K88" s="15">
        <v>20</v>
      </c>
      <c r="L88" s="15">
        <v>5</v>
      </c>
      <c r="M88" s="79">
        <v>15.75</v>
      </c>
      <c r="N88" s="69">
        <v>16</v>
      </c>
      <c r="O88" s="61">
        <v>3000</v>
      </c>
      <c r="P88" s="62">
        <f>Table22452368910111213141516171819202122242345672345689101112131415161718192021222324[[#This Row],[PEMBULATAN]]*O88</f>
        <v>48000</v>
      </c>
    </row>
    <row r="89" spans="1:16" ht="27.75" customHeight="1" x14ac:dyDescent="0.2">
      <c r="A89" s="108"/>
      <c r="B89" s="72"/>
      <c r="C89" s="84" t="s">
        <v>2571</v>
      </c>
      <c r="D89" s="75" t="s">
        <v>53</v>
      </c>
      <c r="E89" s="13">
        <v>44436</v>
      </c>
      <c r="F89" s="73" t="s">
        <v>1313</v>
      </c>
      <c r="G89" s="13">
        <v>44440</v>
      </c>
      <c r="H89" s="74" t="s">
        <v>1314</v>
      </c>
      <c r="I89" s="15">
        <v>40</v>
      </c>
      <c r="J89" s="15">
        <v>30</v>
      </c>
      <c r="K89" s="15">
        <v>25</v>
      </c>
      <c r="L89" s="15">
        <v>15</v>
      </c>
      <c r="M89" s="79">
        <v>7.5</v>
      </c>
      <c r="N89" s="69">
        <v>15</v>
      </c>
      <c r="O89" s="61">
        <v>3000</v>
      </c>
      <c r="P89" s="62">
        <f>Table22452368910111213141516171819202122242345672345689101112131415161718192021222324[[#This Row],[PEMBULATAN]]*O89</f>
        <v>45000</v>
      </c>
    </row>
    <row r="90" spans="1:16" ht="27.75" customHeight="1" x14ac:dyDescent="0.2">
      <c r="A90" s="108"/>
      <c r="B90" s="72"/>
      <c r="C90" s="84" t="s">
        <v>2572</v>
      </c>
      <c r="D90" s="75" t="s">
        <v>53</v>
      </c>
      <c r="E90" s="13">
        <v>44436</v>
      </c>
      <c r="F90" s="73" t="s">
        <v>1313</v>
      </c>
      <c r="G90" s="13">
        <v>44440</v>
      </c>
      <c r="H90" s="74" t="s">
        <v>1314</v>
      </c>
      <c r="I90" s="15">
        <v>89</v>
      </c>
      <c r="J90" s="15">
        <v>38</v>
      </c>
      <c r="K90" s="15">
        <v>19</v>
      </c>
      <c r="L90" s="15">
        <v>15</v>
      </c>
      <c r="M90" s="79">
        <v>16.064499999999999</v>
      </c>
      <c r="N90" s="69">
        <v>16</v>
      </c>
      <c r="O90" s="61">
        <v>3000</v>
      </c>
      <c r="P90" s="62">
        <f>Table22452368910111213141516171819202122242345672345689101112131415161718192021222324[[#This Row],[PEMBULATAN]]*O90</f>
        <v>48000</v>
      </c>
    </row>
    <row r="91" spans="1:16" ht="27.75" customHeight="1" x14ac:dyDescent="0.2">
      <c r="A91" s="108"/>
      <c r="B91" s="72"/>
      <c r="C91" s="84" t="s">
        <v>2573</v>
      </c>
      <c r="D91" s="75" t="s">
        <v>53</v>
      </c>
      <c r="E91" s="13">
        <v>44436</v>
      </c>
      <c r="F91" s="73" t="s">
        <v>1313</v>
      </c>
      <c r="G91" s="13">
        <v>44440</v>
      </c>
      <c r="H91" s="74" t="s">
        <v>1314</v>
      </c>
      <c r="I91" s="15">
        <v>45</v>
      </c>
      <c r="J91" s="15">
        <v>30</v>
      </c>
      <c r="K91" s="15">
        <v>38</v>
      </c>
      <c r="L91" s="15">
        <v>24</v>
      </c>
      <c r="M91" s="79">
        <v>12.824999999999999</v>
      </c>
      <c r="N91" s="69">
        <v>24</v>
      </c>
      <c r="O91" s="61">
        <v>3000</v>
      </c>
      <c r="P91" s="62">
        <f>Table22452368910111213141516171819202122242345672345689101112131415161718192021222324[[#This Row],[PEMBULATAN]]*O91</f>
        <v>72000</v>
      </c>
    </row>
    <row r="92" spans="1:16" ht="27.75" customHeight="1" x14ac:dyDescent="0.2">
      <c r="A92" s="108"/>
      <c r="B92" s="72"/>
      <c r="C92" s="84" t="s">
        <v>2574</v>
      </c>
      <c r="D92" s="75" t="s">
        <v>53</v>
      </c>
      <c r="E92" s="13">
        <v>44436</v>
      </c>
      <c r="F92" s="73" t="s">
        <v>1313</v>
      </c>
      <c r="G92" s="13">
        <v>44440</v>
      </c>
      <c r="H92" s="74" t="s">
        <v>1314</v>
      </c>
      <c r="I92" s="15">
        <v>70</v>
      </c>
      <c r="J92" s="15">
        <v>65</v>
      </c>
      <c r="K92" s="15">
        <v>35</v>
      </c>
      <c r="L92" s="15">
        <v>25</v>
      </c>
      <c r="M92" s="79">
        <v>39.8125</v>
      </c>
      <c r="N92" s="69">
        <v>40</v>
      </c>
      <c r="O92" s="61">
        <v>3000</v>
      </c>
      <c r="P92" s="62">
        <f>Table22452368910111213141516171819202122242345672345689101112131415161718192021222324[[#This Row],[PEMBULATAN]]*O92</f>
        <v>120000</v>
      </c>
    </row>
    <row r="93" spans="1:16" ht="27.75" customHeight="1" x14ac:dyDescent="0.2">
      <c r="A93" s="108"/>
      <c r="B93" s="72"/>
      <c r="C93" s="84" t="s">
        <v>2575</v>
      </c>
      <c r="D93" s="75" t="s">
        <v>53</v>
      </c>
      <c r="E93" s="13">
        <v>44436</v>
      </c>
      <c r="F93" s="73" t="s">
        <v>1313</v>
      </c>
      <c r="G93" s="13">
        <v>44440</v>
      </c>
      <c r="H93" s="74" t="s">
        <v>1314</v>
      </c>
      <c r="I93" s="15">
        <v>80</v>
      </c>
      <c r="J93" s="15">
        <v>58</v>
      </c>
      <c r="K93" s="15">
        <v>24</v>
      </c>
      <c r="L93" s="15">
        <v>9</v>
      </c>
      <c r="M93" s="79">
        <v>27.84</v>
      </c>
      <c r="N93" s="69">
        <v>28</v>
      </c>
      <c r="O93" s="61">
        <v>3000</v>
      </c>
      <c r="P93" s="62">
        <f>Table22452368910111213141516171819202122242345672345689101112131415161718192021222324[[#This Row],[PEMBULATAN]]*O93</f>
        <v>84000</v>
      </c>
    </row>
    <row r="94" spans="1:16" ht="27.75" customHeight="1" x14ac:dyDescent="0.2">
      <c r="A94" s="108"/>
      <c r="B94" s="72"/>
      <c r="C94" s="84" t="s">
        <v>2576</v>
      </c>
      <c r="D94" s="75" t="s">
        <v>53</v>
      </c>
      <c r="E94" s="13">
        <v>44436</v>
      </c>
      <c r="F94" s="73" t="s">
        <v>1313</v>
      </c>
      <c r="G94" s="13">
        <v>44440</v>
      </c>
      <c r="H94" s="74" t="s">
        <v>1314</v>
      </c>
      <c r="I94" s="15">
        <v>70</v>
      </c>
      <c r="J94" s="15">
        <v>60</v>
      </c>
      <c r="K94" s="15">
        <v>30</v>
      </c>
      <c r="L94" s="15">
        <v>13</v>
      </c>
      <c r="M94" s="79">
        <v>31.5</v>
      </c>
      <c r="N94" s="69">
        <v>32</v>
      </c>
      <c r="O94" s="61">
        <v>3000</v>
      </c>
      <c r="P94" s="62">
        <f>Table22452368910111213141516171819202122242345672345689101112131415161718192021222324[[#This Row],[PEMBULATAN]]*O94</f>
        <v>96000</v>
      </c>
    </row>
    <row r="95" spans="1:16" ht="27.75" customHeight="1" x14ac:dyDescent="0.2">
      <c r="A95" s="108"/>
      <c r="B95" s="72"/>
      <c r="C95" s="84" t="s">
        <v>2577</v>
      </c>
      <c r="D95" s="75" t="s">
        <v>53</v>
      </c>
      <c r="E95" s="13">
        <v>44436</v>
      </c>
      <c r="F95" s="73" t="s">
        <v>1313</v>
      </c>
      <c r="G95" s="13">
        <v>44440</v>
      </c>
      <c r="H95" s="74" t="s">
        <v>1314</v>
      </c>
      <c r="I95" s="15">
        <v>70</v>
      </c>
      <c r="J95" s="15">
        <v>45</v>
      </c>
      <c r="K95" s="15">
        <v>24</v>
      </c>
      <c r="L95" s="15">
        <v>2</v>
      </c>
      <c r="M95" s="79">
        <v>18.899999999999999</v>
      </c>
      <c r="N95" s="69">
        <v>19</v>
      </c>
      <c r="O95" s="61">
        <v>3000</v>
      </c>
      <c r="P95" s="62">
        <f>Table22452368910111213141516171819202122242345672345689101112131415161718192021222324[[#This Row],[PEMBULATAN]]*O95</f>
        <v>57000</v>
      </c>
    </row>
    <row r="96" spans="1:16" ht="27.75" customHeight="1" x14ac:dyDescent="0.2">
      <c r="A96" s="108"/>
      <c r="B96" s="72"/>
      <c r="C96" s="84" t="s">
        <v>2578</v>
      </c>
      <c r="D96" s="75" t="s">
        <v>53</v>
      </c>
      <c r="E96" s="13">
        <v>44436</v>
      </c>
      <c r="F96" s="73" t="s">
        <v>1313</v>
      </c>
      <c r="G96" s="13">
        <v>44440</v>
      </c>
      <c r="H96" s="74" t="s">
        <v>1314</v>
      </c>
      <c r="I96" s="15">
        <v>68</v>
      </c>
      <c r="J96" s="15">
        <v>38</v>
      </c>
      <c r="K96" s="15">
        <v>38</v>
      </c>
      <c r="L96" s="15">
        <v>18</v>
      </c>
      <c r="M96" s="79">
        <v>24.547999999999998</v>
      </c>
      <c r="N96" s="69">
        <v>25</v>
      </c>
      <c r="O96" s="61">
        <v>3000</v>
      </c>
      <c r="P96" s="62">
        <f>Table22452368910111213141516171819202122242345672345689101112131415161718192021222324[[#This Row],[PEMBULATAN]]*O96</f>
        <v>75000</v>
      </c>
    </row>
    <row r="97" spans="1:16" ht="27.75" customHeight="1" x14ac:dyDescent="0.2">
      <c r="A97" s="108"/>
      <c r="B97" s="72"/>
      <c r="C97" s="84" t="s">
        <v>2579</v>
      </c>
      <c r="D97" s="75" t="s">
        <v>53</v>
      </c>
      <c r="E97" s="13">
        <v>44436</v>
      </c>
      <c r="F97" s="73" t="s">
        <v>1313</v>
      </c>
      <c r="G97" s="13">
        <v>44440</v>
      </c>
      <c r="H97" s="74" t="s">
        <v>1314</v>
      </c>
      <c r="I97" s="15">
        <v>148</v>
      </c>
      <c r="J97" s="15">
        <v>10</v>
      </c>
      <c r="K97" s="15">
        <v>5</v>
      </c>
      <c r="L97" s="15">
        <v>7</v>
      </c>
      <c r="M97" s="79">
        <v>1.85</v>
      </c>
      <c r="N97" s="69">
        <v>7</v>
      </c>
      <c r="O97" s="61">
        <v>3000</v>
      </c>
      <c r="P97" s="62">
        <f>Table22452368910111213141516171819202122242345672345689101112131415161718192021222324[[#This Row],[PEMBULATAN]]*O97</f>
        <v>21000</v>
      </c>
    </row>
    <row r="98" spans="1:16" ht="27.75" customHeight="1" x14ac:dyDescent="0.2">
      <c r="A98" s="108"/>
      <c r="B98" s="72"/>
      <c r="C98" s="84" t="s">
        <v>2580</v>
      </c>
      <c r="D98" s="75" t="s">
        <v>53</v>
      </c>
      <c r="E98" s="13">
        <v>44436</v>
      </c>
      <c r="F98" s="73" t="s">
        <v>1313</v>
      </c>
      <c r="G98" s="13">
        <v>44440</v>
      </c>
      <c r="H98" s="74" t="s">
        <v>1314</v>
      </c>
      <c r="I98" s="15">
        <v>53</v>
      </c>
      <c r="J98" s="15">
        <v>25</v>
      </c>
      <c r="K98" s="15">
        <v>6</v>
      </c>
      <c r="L98" s="15">
        <v>10</v>
      </c>
      <c r="M98" s="79">
        <v>1.9875</v>
      </c>
      <c r="N98" s="69">
        <v>10</v>
      </c>
      <c r="O98" s="61">
        <v>3000</v>
      </c>
      <c r="P98" s="62">
        <f>Table22452368910111213141516171819202122242345672345689101112131415161718192021222324[[#This Row],[PEMBULATAN]]*O98</f>
        <v>30000</v>
      </c>
    </row>
    <row r="99" spans="1:16" ht="27.75" customHeight="1" x14ac:dyDescent="0.2">
      <c r="A99" s="108"/>
      <c r="B99" s="72"/>
      <c r="C99" s="84" t="s">
        <v>2581</v>
      </c>
      <c r="D99" s="75" t="s">
        <v>53</v>
      </c>
      <c r="E99" s="13">
        <v>44436</v>
      </c>
      <c r="F99" s="73" t="s">
        <v>1313</v>
      </c>
      <c r="G99" s="13">
        <v>44440</v>
      </c>
      <c r="H99" s="74" t="s">
        <v>1314</v>
      </c>
      <c r="I99" s="15">
        <v>65</v>
      </c>
      <c r="J99" s="15">
        <v>65</v>
      </c>
      <c r="K99" s="15">
        <v>10</v>
      </c>
      <c r="L99" s="15">
        <v>27</v>
      </c>
      <c r="M99" s="79">
        <v>10.5625</v>
      </c>
      <c r="N99" s="69">
        <v>27</v>
      </c>
      <c r="O99" s="61">
        <v>3000</v>
      </c>
      <c r="P99" s="62">
        <f>Table22452368910111213141516171819202122242345672345689101112131415161718192021222324[[#This Row],[PEMBULATAN]]*O99</f>
        <v>81000</v>
      </c>
    </row>
    <row r="100" spans="1:16" ht="27.75" customHeight="1" x14ac:dyDescent="0.2">
      <c r="A100" s="108"/>
      <c r="B100" s="72"/>
      <c r="C100" s="84" t="s">
        <v>2582</v>
      </c>
      <c r="D100" s="75" t="s">
        <v>53</v>
      </c>
      <c r="E100" s="13">
        <v>44436</v>
      </c>
      <c r="F100" s="73" t="s">
        <v>1313</v>
      </c>
      <c r="G100" s="13">
        <v>44440</v>
      </c>
      <c r="H100" s="74" t="s">
        <v>1314</v>
      </c>
      <c r="I100" s="15">
        <v>69</v>
      </c>
      <c r="J100" s="15">
        <v>38</v>
      </c>
      <c r="K100" s="15">
        <v>20</v>
      </c>
      <c r="L100" s="15">
        <v>42</v>
      </c>
      <c r="M100" s="79">
        <v>13.11</v>
      </c>
      <c r="N100" s="69">
        <v>42</v>
      </c>
      <c r="O100" s="61">
        <v>3000</v>
      </c>
      <c r="P100" s="62">
        <f>Table22452368910111213141516171819202122242345672345689101112131415161718192021222324[[#This Row],[PEMBULATAN]]*O100</f>
        <v>126000</v>
      </c>
    </row>
    <row r="101" spans="1:16" ht="27.75" customHeight="1" x14ac:dyDescent="0.2">
      <c r="A101" s="108"/>
      <c r="B101" s="72"/>
      <c r="C101" s="84" t="s">
        <v>2583</v>
      </c>
      <c r="D101" s="75" t="s">
        <v>53</v>
      </c>
      <c r="E101" s="13">
        <v>44436</v>
      </c>
      <c r="F101" s="73" t="s">
        <v>1313</v>
      </c>
      <c r="G101" s="13">
        <v>44440</v>
      </c>
      <c r="H101" s="74" t="s">
        <v>1314</v>
      </c>
      <c r="I101" s="15">
        <v>98</v>
      </c>
      <c r="J101" s="15">
        <v>60</v>
      </c>
      <c r="K101" s="15">
        <v>31</v>
      </c>
      <c r="L101" s="15">
        <v>7</v>
      </c>
      <c r="M101" s="79">
        <v>45.57</v>
      </c>
      <c r="N101" s="69">
        <v>46</v>
      </c>
      <c r="O101" s="61">
        <v>3000</v>
      </c>
      <c r="P101" s="62">
        <f>Table22452368910111213141516171819202122242345672345689101112131415161718192021222324[[#This Row],[PEMBULATAN]]*O101</f>
        <v>138000</v>
      </c>
    </row>
    <row r="102" spans="1:16" ht="27.75" customHeight="1" x14ac:dyDescent="0.2">
      <c r="A102" s="108"/>
      <c r="B102" s="72"/>
      <c r="C102" s="84" t="s">
        <v>2584</v>
      </c>
      <c r="D102" s="75" t="s">
        <v>53</v>
      </c>
      <c r="E102" s="13">
        <v>44436</v>
      </c>
      <c r="F102" s="73" t="s">
        <v>1313</v>
      </c>
      <c r="G102" s="13">
        <v>44440</v>
      </c>
      <c r="H102" s="74" t="s">
        <v>1314</v>
      </c>
      <c r="I102" s="15">
        <v>88</v>
      </c>
      <c r="J102" s="15">
        <v>55</v>
      </c>
      <c r="K102" s="15">
        <v>33</v>
      </c>
      <c r="L102" s="15">
        <v>23</v>
      </c>
      <c r="M102" s="79">
        <v>39.93</v>
      </c>
      <c r="N102" s="69">
        <v>40</v>
      </c>
      <c r="O102" s="61">
        <v>3000</v>
      </c>
      <c r="P102" s="62">
        <f>Table22452368910111213141516171819202122242345672345689101112131415161718192021222324[[#This Row],[PEMBULATAN]]*O102</f>
        <v>120000</v>
      </c>
    </row>
    <row r="103" spans="1:16" ht="27.75" customHeight="1" x14ac:dyDescent="0.2">
      <c r="A103" s="108"/>
      <c r="B103" s="72"/>
      <c r="C103" s="84" t="s">
        <v>2585</v>
      </c>
      <c r="D103" s="75" t="s">
        <v>53</v>
      </c>
      <c r="E103" s="13">
        <v>44436</v>
      </c>
      <c r="F103" s="73" t="s">
        <v>1313</v>
      </c>
      <c r="G103" s="13">
        <v>44440</v>
      </c>
      <c r="H103" s="74" t="s">
        <v>1314</v>
      </c>
      <c r="I103" s="15">
        <v>90</v>
      </c>
      <c r="J103" s="15">
        <v>55</v>
      </c>
      <c r="K103" s="15">
        <v>18</v>
      </c>
      <c r="L103" s="15">
        <v>22</v>
      </c>
      <c r="M103" s="79">
        <v>22.274999999999999</v>
      </c>
      <c r="N103" s="69">
        <v>22</v>
      </c>
      <c r="O103" s="61">
        <v>3000</v>
      </c>
      <c r="P103" s="62">
        <f>Table22452368910111213141516171819202122242345672345689101112131415161718192021222324[[#This Row],[PEMBULATAN]]*O103</f>
        <v>66000</v>
      </c>
    </row>
    <row r="104" spans="1:16" ht="27.75" customHeight="1" x14ac:dyDescent="0.2">
      <c r="A104" s="108"/>
      <c r="B104" s="72"/>
      <c r="C104" s="84" t="s">
        <v>2586</v>
      </c>
      <c r="D104" s="75" t="s">
        <v>53</v>
      </c>
      <c r="E104" s="13">
        <v>44436</v>
      </c>
      <c r="F104" s="73" t="s">
        <v>1313</v>
      </c>
      <c r="G104" s="13">
        <v>44440</v>
      </c>
      <c r="H104" s="74" t="s">
        <v>1314</v>
      </c>
      <c r="I104" s="15">
        <v>43</v>
      </c>
      <c r="J104" s="15">
        <v>45</v>
      </c>
      <c r="K104" s="15">
        <v>30</v>
      </c>
      <c r="L104" s="15">
        <v>4</v>
      </c>
      <c r="M104" s="79">
        <v>14.512499999999999</v>
      </c>
      <c r="N104" s="69">
        <v>15</v>
      </c>
      <c r="O104" s="61">
        <v>3000</v>
      </c>
      <c r="P104" s="62">
        <f>Table22452368910111213141516171819202122242345672345689101112131415161718192021222324[[#This Row],[PEMBULATAN]]*O104</f>
        <v>45000</v>
      </c>
    </row>
    <row r="105" spans="1:16" ht="27.75" customHeight="1" x14ac:dyDescent="0.2">
      <c r="A105" s="108"/>
      <c r="B105" s="72"/>
      <c r="C105" s="84" t="s">
        <v>2587</v>
      </c>
      <c r="D105" s="75" t="s">
        <v>53</v>
      </c>
      <c r="E105" s="13">
        <v>44436</v>
      </c>
      <c r="F105" s="73" t="s">
        <v>1313</v>
      </c>
      <c r="G105" s="13">
        <v>44440</v>
      </c>
      <c r="H105" s="74" t="s">
        <v>1314</v>
      </c>
      <c r="I105" s="15">
        <v>117</v>
      </c>
      <c r="J105" s="15">
        <v>22</v>
      </c>
      <c r="K105" s="15">
        <v>6</v>
      </c>
      <c r="L105" s="15">
        <v>3</v>
      </c>
      <c r="M105" s="79">
        <v>3.8610000000000002</v>
      </c>
      <c r="N105" s="69">
        <v>4</v>
      </c>
      <c r="O105" s="61">
        <v>3000</v>
      </c>
      <c r="P105" s="62">
        <f>Table22452368910111213141516171819202122242345672345689101112131415161718192021222324[[#This Row],[PEMBULATAN]]*O105</f>
        <v>12000</v>
      </c>
    </row>
    <row r="106" spans="1:16" ht="27.75" customHeight="1" x14ac:dyDescent="0.2">
      <c r="A106" s="108"/>
      <c r="B106" s="72"/>
      <c r="C106" s="84" t="s">
        <v>2588</v>
      </c>
      <c r="D106" s="75" t="s">
        <v>53</v>
      </c>
      <c r="E106" s="13">
        <v>44436</v>
      </c>
      <c r="F106" s="73" t="s">
        <v>1313</v>
      </c>
      <c r="G106" s="13">
        <v>44440</v>
      </c>
      <c r="H106" s="74" t="s">
        <v>1314</v>
      </c>
      <c r="I106" s="15">
        <v>87</v>
      </c>
      <c r="J106" s="15">
        <v>10</v>
      </c>
      <c r="K106" s="15">
        <v>10</v>
      </c>
      <c r="L106" s="15">
        <v>11</v>
      </c>
      <c r="M106" s="79">
        <v>2.1749999999999998</v>
      </c>
      <c r="N106" s="69">
        <v>11</v>
      </c>
      <c r="O106" s="61">
        <v>3000</v>
      </c>
      <c r="P106" s="62">
        <f>Table22452368910111213141516171819202122242345672345689101112131415161718192021222324[[#This Row],[PEMBULATAN]]*O106</f>
        <v>33000</v>
      </c>
    </row>
    <row r="107" spans="1:16" ht="27.75" customHeight="1" x14ac:dyDescent="0.2">
      <c r="A107" s="108"/>
      <c r="B107" s="72"/>
      <c r="C107" s="84" t="s">
        <v>2589</v>
      </c>
      <c r="D107" s="75" t="s">
        <v>53</v>
      </c>
      <c r="E107" s="13">
        <v>44436</v>
      </c>
      <c r="F107" s="73" t="s">
        <v>1313</v>
      </c>
      <c r="G107" s="13">
        <v>44440</v>
      </c>
      <c r="H107" s="74" t="s">
        <v>1314</v>
      </c>
      <c r="I107" s="15">
        <v>154</v>
      </c>
      <c r="J107" s="15">
        <v>5</v>
      </c>
      <c r="K107" s="15">
        <v>5</v>
      </c>
      <c r="L107" s="15">
        <v>12</v>
      </c>
      <c r="M107" s="79">
        <v>0.96250000000000002</v>
      </c>
      <c r="N107" s="69">
        <v>12</v>
      </c>
      <c r="O107" s="61">
        <v>3000</v>
      </c>
      <c r="P107" s="62">
        <f>Table22452368910111213141516171819202122242345672345689101112131415161718192021222324[[#This Row],[PEMBULATAN]]*O107</f>
        <v>36000</v>
      </c>
    </row>
    <row r="108" spans="1:16" ht="27.75" customHeight="1" x14ac:dyDescent="0.2">
      <c r="A108" s="108"/>
      <c r="B108" s="72"/>
      <c r="C108" s="84" t="s">
        <v>2590</v>
      </c>
      <c r="D108" s="75" t="s">
        <v>53</v>
      </c>
      <c r="E108" s="13">
        <v>44436</v>
      </c>
      <c r="F108" s="73" t="s">
        <v>1313</v>
      </c>
      <c r="G108" s="13">
        <v>44440</v>
      </c>
      <c r="H108" s="74" t="s">
        <v>1314</v>
      </c>
      <c r="I108" s="15">
        <v>90</v>
      </c>
      <c r="J108" s="15">
        <v>45</v>
      </c>
      <c r="K108" s="15">
        <v>26</v>
      </c>
      <c r="L108" s="15">
        <v>16</v>
      </c>
      <c r="M108" s="79">
        <v>26.324999999999999</v>
      </c>
      <c r="N108" s="69">
        <v>26</v>
      </c>
      <c r="O108" s="61">
        <v>3000</v>
      </c>
      <c r="P108" s="62">
        <f>Table22452368910111213141516171819202122242345672345689101112131415161718192021222324[[#This Row],[PEMBULATAN]]*O108</f>
        <v>78000</v>
      </c>
    </row>
    <row r="109" spans="1:16" ht="27.75" customHeight="1" x14ac:dyDescent="0.2">
      <c r="A109" s="108"/>
      <c r="B109" s="72"/>
      <c r="C109" s="84" t="s">
        <v>2591</v>
      </c>
      <c r="D109" s="75" t="s">
        <v>53</v>
      </c>
      <c r="E109" s="13">
        <v>44436</v>
      </c>
      <c r="F109" s="73" t="s">
        <v>1313</v>
      </c>
      <c r="G109" s="13">
        <v>44440</v>
      </c>
      <c r="H109" s="74" t="s">
        <v>1314</v>
      </c>
      <c r="I109" s="15">
        <v>77</v>
      </c>
      <c r="J109" s="15">
        <v>53</v>
      </c>
      <c r="K109" s="15">
        <v>34</v>
      </c>
      <c r="L109" s="15">
        <v>9</v>
      </c>
      <c r="M109" s="79">
        <v>34.688499999999998</v>
      </c>
      <c r="N109" s="69">
        <v>35</v>
      </c>
      <c r="O109" s="61">
        <v>3000</v>
      </c>
      <c r="P109" s="62">
        <f>Table22452368910111213141516171819202122242345672345689101112131415161718192021222324[[#This Row],[PEMBULATAN]]*O109</f>
        <v>105000</v>
      </c>
    </row>
    <row r="110" spans="1:16" ht="27.75" customHeight="1" x14ac:dyDescent="0.2">
      <c r="A110" s="108"/>
      <c r="B110" s="72"/>
      <c r="C110" s="84" t="s">
        <v>2592</v>
      </c>
      <c r="D110" s="75" t="s">
        <v>53</v>
      </c>
      <c r="E110" s="13">
        <v>44436</v>
      </c>
      <c r="F110" s="73" t="s">
        <v>1313</v>
      </c>
      <c r="G110" s="13">
        <v>44440</v>
      </c>
      <c r="H110" s="74" t="s">
        <v>1314</v>
      </c>
      <c r="I110" s="15">
        <v>104</v>
      </c>
      <c r="J110" s="15">
        <v>60</v>
      </c>
      <c r="K110" s="15">
        <v>34</v>
      </c>
      <c r="L110" s="15">
        <v>2</v>
      </c>
      <c r="M110" s="79">
        <v>53.04</v>
      </c>
      <c r="N110" s="69">
        <v>53</v>
      </c>
      <c r="O110" s="61">
        <v>3000</v>
      </c>
      <c r="P110" s="62">
        <f>Table22452368910111213141516171819202122242345672345689101112131415161718192021222324[[#This Row],[PEMBULATAN]]*O110</f>
        <v>159000</v>
      </c>
    </row>
    <row r="111" spans="1:16" ht="27.75" customHeight="1" x14ac:dyDescent="0.2">
      <c r="A111" s="108"/>
      <c r="B111" s="72"/>
      <c r="C111" s="84" t="s">
        <v>2593</v>
      </c>
      <c r="D111" s="75" t="s">
        <v>53</v>
      </c>
      <c r="E111" s="13">
        <v>44436</v>
      </c>
      <c r="F111" s="73" t="s">
        <v>1313</v>
      </c>
      <c r="G111" s="13">
        <v>44440</v>
      </c>
      <c r="H111" s="74" t="s">
        <v>1314</v>
      </c>
      <c r="I111" s="15">
        <v>82</v>
      </c>
      <c r="J111" s="15">
        <v>36</v>
      </c>
      <c r="K111" s="15">
        <v>52</v>
      </c>
      <c r="L111" s="15">
        <v>3</v>
      </c>
      <c r="M111" s="79">
        <v>38.375999999999998</v>
      </c>
      <c r="N111" s="69">
        <v>38</v>
      </c>
      <c r="O111" s="61">
        <v>3000</v>
      </c>
      <c r="P111" s="62">
        <f>Table22452368910111213141516171819202122242345672345689101112131415161718192021222324[[#This Row],[PEMBULATAN]]*O111</f>
        <v>114000</v>
      </c>
    </row>
    <row r="112" spans="1:16" ht="27.75" customHeight="1" x14ac:dyDescent="0.2">
      <c r="A112" s="108"/>
      <c r="B112" s="72"/>
      <c r="C112" s="84" t="s">
        <v>2594</v>
      </c>
      <c r="D112" s="75" t="s">
        <v>53</v>
      </c>
      <c r="E112" s="13">
        <v>44436</v>
      </c>
      <c r="F112" s="73" t="s">
        <v>1313</v>
      </c>
      <c r="G112" s="13">
        <v>44440</v>
      </c>
      <c r="H112" s="74" t="s">
        <v>1314</v>
      </c>
      <c r="I112" s="15">
        <v>35</v>
      </c>
      <c r="J112" s="15">
        <v>25</v>
      </c>
      <c r="K112" s="15">
        <v>20</v>
      </c>
      <c r="L112" s="15">
        <v>7</v>
      </c>
      <c r="M112" s="79">
        <v>4.375</v>
      </c>
      <c r="N112" s="69">
        <v>7</v>
      </c>
      <c r="O112" s="61">
        <v>3000</v>
      </c>
      <c r="P112" s="62">
        <f>Table22452368910111213141516171819202122242345672345689101112131415161718192021222324[[#This Row],[PEMBULATAN]]*O112</f>
        <v>21000</v>
      </c>
    </row>
    <row r="113" spans="1:16" ht="27.75" customHeight="1" x14ac:dyDescent="0.2">
      <c r="A113" s="108"/>
      <c r="B113" s="72"/>
      <c r="C113" s="84" t="s">
        <v>2595</v>
      </c>
      <c r="D113" s="75" t="s">
        <v>53</v>
      </c>
      <c r="E113" s="13">
        <v>44436</v>
      </c>
      <c r="F113" s="73" t="s">
        <v>1313</v>
      </c>
      <c r="G113" s="13">
        <v>44440</v>
      </c>
      <c r="H113" s="74" t="s">
        <v>1314</v>
      </c>
      <c r="I113" s="15">
        <v>102</v>
      </c>
      <c r="J113" s="15">
        <v>67</v>
      </c>
      <c r="K113" s="15">
        <v>33</v>
      </c>
      <c r="L113" s="15">
        <v>20</v>
      </c>
      <c r="M113" s="79">
        <v>56.380499999999998</v>
      </c>
      <c r="N113" s="69">
        <v>56</v>
      </c>
      <c r="O113" s="61">
        <v>3000</v>
      </c>
      <c r="P113" s="62">
        <f>Table22452368910111213141516171819202122242345672345689101112131415161718192021222324[[#This Row],[PEMBULATAN]]*O113</f>
        <v>168000</v>
      </c>
    </row>
    <row r="114" spans="1:16" ht="27.75" customHeight="1" x14ac:dyDescent="0.2">
      <c r="A114" s="108"/>
      <c r="B114" s="72"/>
      <c r="C114" s="84" t="s">
        <v>2596</v>
      </c>
      <c r="D114" s="75" t="s">
        <v>53</v>
      </c>
      <c r="E114" s="13">
        <v>44436</v>
      </c>
      <c r="F114" s="73" t="s">
        <v>1313</v>
      </c>
      <c r="G114" s="13">
        <v>44440</v>
      </c>
      <c r="H114" s="74" t="s">
        <v>1314</v>
      </c>
      <c r="I114" s="15">
        <v>38</v>
      </c>
      <c r="J114" s="15">
        <v>27</v>
      </c>
      <c r="K114" s="15">
        <v>10</v>
      </c>
      <c r="L114" s="15">
        <v>14</v>
      </c>
      <c r="M114" s="79">
        <v>2.5649999999999999</v>
      </c>
      <c r="N114" s="69">
        <v>14</v>
      </c>
      <c r="O114" s="61">
        <v>3000</v>
      </c>
      <c r="P114" s="62">
        <f>Table22452368910111213141516171819202122242345672345689101112131415161718192021222324[[#This Row],[PEMBULATAN]]*O114</f>
        <v>42000</v>
      </c>
    </row>
    <row r="115" spans="1:16" ht="27.75" customHeight="1" x14ac:dyDescent="0.2">
      <c r="A115" s="108"/>
      <c r="B115" s="72"/>
      <c r="C115" s="84" t="s">
        <v>2597</v>
      </c>
      <c r="D115" s="75" t="s">
        <v>53</v>
      </c>
      <c r="E115" s="13">
        <v>44436</v>
      </c>
      <c r="F115" s="73" t="s">
        <v>1313</v>
      </c>
      <c r="G115" s="13">
        <v>44440</v>
      </c>
      <c r="H115" s="74" t="s">
        <v>1314</v>
      </c>
      <c r="I115" s="15">
        <v>84</v>
      </c>
      <c r="J115" s="15">
        <v>45</v>
      </c>
      <c r="K115" s="15">
        <v>26</v>
      </c>
      <c r="L115" s="15">
        <v>2</v>
      </c>
      <c r="M115" s="79">
        <v>24.57</v>
      </c>
      <c r="N115" s="69">
        <v>25</v>
      </c>
      <c r="O115" s="61">
        <v>3000</v>
      </c>
      <c r="P115" s="62">
        <f>Table22452368910111213141516171819202122242345672345689101112131415161718192021222324[[#This Row],[PEMBULATAN]]*O115</f>
        <v>75000</v>
      </c>
    </row>
    <row r="116" spans="1:16" ht="27.75" customHeight="1" x14ac:dyDescent="0.2">
      <c r="A116" s="108"/>
      <c r="B116" s="72"/>
      <c r="C116" s="84" t="s">
        <v>2598</v>
      </c>
      <c r="D116" s="75" t="s">
        <v>53</v>
      </c>
      <c r="E116" s="13">
        <v>44436</v>
      </c>
      <c r="F116" s="73" t="s">
        <v>1313</v>
      </c>
      <c r="G116" s="13">
        <v>44440</v>
      </c>
      <c r="H116" s="74" t="s">
        <v>1314</v>
      </c>
      <c r="I116" s="15">
        <v>65</v>
      </c>
      <c r="J116" s="15">
        <v>20</v>
      </c>
      <c r="K116" s="15">
        <v>42</v>
      </c>
      <c r="L116" s="15">
        <v>3</v>
      </c>
      <c r="M116" s="79">
        <v>13.65</v>
      </c>
      <c r="N116" s="69">
        <v>14</v>
      </c>
      <c r="O116" s="61">
        <v>3000</v>
      </c>
      <c r="P116" s="62">
        <f>Table22452368910111213141516171819202122242345672345689101112131415161718192021222324[[#This Row],[PEMBULATAN]]*O116</f>
        <v>42000</v>
      </c>
    </row>
    <row r="117" spans="1:16" ht="27.75" customHeight="1" x14ac:dyDescent="0.2">
      <c r="A117" s="108"/>
      <c r="B117" s="72"/>
      <c r="C117" s="84" t="s">
        <v>2599</v>
      </c>
      <c r="D117" s="75" t="s">
        <v>53</v>
      </c>
      <c r="E117" s="13">
        <v>44436</v>
      </c>
      <c r="F117" s="73" t="s">
        <v>1313</v>
      </c>
      <c r="G117" s="13">
        <v>44440</v>
      </c>
      <c r="H117" s="74" t="s">
        <v>1314</v>
      </c>
      <c r="I117" s="15">
        <v>90</v>
      </c>
      <c r="J117" s="15">
        <v>60</v>
      </c>
      <c r="K117" s="15">
        <v>35</v>
      </c>
      <c r="L117" s="15">
        <v>17</v>
      </c>
      <c r="M117" s="79">
        <v>47.25</v>
      </c>
      <c r="N117" s="69">
        <v>47</v>
      </c>
      <c r="O117" s="61">
        <v>3000</v>
      </c>
      <c r="P117" s="62">
        <f>Table22452368910111213141516171819202122242345672345689101112131415161718192021222324[[#This Row],[PEMBULATAN]]*O117</f>
        <v>141000</v>
      </c>
    </row>
    <row r="118" spans="1:16" ht="27.75" customHeight="1" x14ac:dyDescent="0.2">
      <c r="A118" s="108"/>
      <c r="B118" s="72"/>
      <c r="C118" s="84" t="s">
        <v>2600</v>
      </c>
      <c r="D118" s="75" t="s">
        <v>53</v>
      </c>
      <c r="E118" s="13">
        <v>44436</v>
      </c>
      <c r="F118" s="73" t="s">
        <v>1313</v>
      </c>
      <c r="G118" s="13">
        <v>44440</v>
      </c>
      <c r="H118" s="74" t="s">
        <v>1314</v>
      </c>
      <c r="I118" s="15">
        <v>66</v>
      </c>
      <c r="J118" s="15">
        <v>44</v>
      </c>
      <c r="K118" s="15">
        <v>6</v>
      </c>
      <c r="L118" s="15">
        <v>7</v>
      </c>
      <c r="M118" s="79">
        <v>4.3559999999999999</v>
      </c>
      <c r="N118" s="69">
        <v>7</v>
      </c>
      <c r="O118" s="61">
        <v>3000</v>
      </c>
      <c r="P118" s="62">
        <f>Table22452368910111213141516171819202122242345672345689101112131415161718192021222324[[#This Row],[PEMBULATAN]]*O118</f>
        <v>21000</v>
      </c>
    </row>
    <row r="119" spans="1:16" ht="27.75" customHeight="1" x14ac:dyDescent="0.2">
      <c r="A119" s="108"/>
      <c r="B119" s="72"/>
      <c r="C119" s="84" t="s">
        <v>2601</v>
      </c>
      <c r="D119" s="75" t="s">
        <v>53</v>
      </c>
      <c r="E119" s="13">
        <v>44436</v>
      </c>
      <c r="F119" s="73" t="s">
        <v>1313</v>
      </c>
      <c r="G119" s="13">
        <v>44440</v>
      </c>
      <c r="H119" s="74" t="s">
        <v>1314</v>
      </c>
      <c r="I119" s="15">
        <v>43</v>
      </c>
      <c r="J119" s="15">
        <v>30</v>
      </c>
      <c r="K119" s="15">
        <v>20</v>
      </c>
      <c r="L119" s="15">
        <v>20</v>
      </c>
      <c r="M119" s="79">
        <v>6.45</v>
      </c>
      <c r="N119" s="69">
        <v>20</v>
      </c>
      <c r="O119" s="61">
        <v>3000</v>
      </c>
      <c r="P119" s="62">
        <f>Table22452368910111213141516171819202122242345672345689101112131415161718192021222324[[#This Row],[PEMBULATAN]]*O119</f>
        <v>60000</v>
      </c>
    </row>
    <row r="120" spans="1:16" ht="27.75" customHeight="1" x14ac:dyDescent="0.2">
      <c r="A120" s="108"/>
      <c r="B120" s="72"/>
      <c r="C120" s="84" t="s">
        <v>2602</v>
      </c>
      <c r="D120" s="75" t="s">
        <v>53</v>
      </c>
      <c r="E120" s="13">
        <v>44436</v>
      </c>
      <c r="F120" s="73" t="s">
        <v>1313</v>
      </c>
      <c r="G120" s="13">
        <v>44440</v>
      </c>
      <c r="H120" s="74" t="s">
        <v>1314</v>
      </c>
      <c r="I120" s="15">
        <v>97</v>
      </c>
      <c r="J120" s="15">
        <v>29</v>
      </c>
      <c r="K120" s="15">
        <v>13</v>
      </c>
      <c r="L120" s="15">
        <v>15</v>
      </c>
      <c r="M120" s="79">
        <v>9.1422500000000007</v>
      </c>
      <c r="N120" s="69">
        <v>15</v>
      </c>
      <c r="O120" s="61">
        <v>3000</v>
      </c>
      <c r="P120" s="62">
        <f>Table22452368910111213141516171819202122242345672345689101112131415161718192021222324[[#This Row],[PEMBULATAN]]*O120</f>
        <v>45000</v>
      </c>
    </row>
    <row r="121" spans="1:16" ht="27.75" customHeight="1" x14ac:dyDescent="0.2">
      <c r="A121" s="108"/>
      <c r="B121" s="72"/>
      <c r="C121" s="84" t="s">
        <v>2603</v>
      </c>
      <c r="D121" s="75" t="s">
        <v>53</v>
      </c>
      <c r="E121" s="13">
        <v>44436</v>
      </c>
      <c r="F121" s="73" t="s">
        <v>1313</v>
      </c>
      <c r="G121" s="13">
        <v>44440</v>
      </c>
      <c r="H121" s="74" t="s">
        <v>1314</v>
      </c>
      <c r="I121" s="15">
        <v>51</v>
      </c>
      <c r="J121" s="15">
        <v>64</v>
      </c>
      <c r="K121" s="15">
        <v>33</v>
      </c>
      <c r="L121" s="15">
        <v>7</v>
      </c>
      <c r="M121" s="79">
        <v>26.928000000000001</v>
      </c>
      <c r="N121" s="69">
        <v>27</v>
      </c>
      <c r="O121" s="61">
        <v>3000</v>
      </c>
      <c r="P121" s="62">
        <f>Table22452368910111213141516171819202122242345672345689101112131415161718192021222324[[#This Row],[PEMBULATAN]]*O121</f>
        <v>81000</v>
      </c>
    </row>
    <row r="122" spans="1:16" ht="27.75" customHeight="1" x14ac:dyDescent="0.2">
      <c r="A122" s="108"/>
      <c r="B122" s="72"/>
      <c r="C122" s="84" t="s">
        <v>2604</v>
      </c>
      <c r="D122" s="75" t="s">
        <v>53</v>
      </c>
      <c r="E122" s="13">
        <v>44436</v>
      </c>
      <c r="F122" s="73" t="s">
        <v>1313</v>
      </c>
      <c r="G122" s="13">
        <v>44440</v>
      </c>
      <c r="H122" s="74" t="s">
        <v>1314</v>
      </c>
      <c r="I122" s="15">
        <v>30</v>
      </c>
      <c r="J122" s="15">
        <v>26</v>
      </c>
      <c r="K122" s="15">
        <v>10</v>
      </c>
      <c r="L122" s="15">
        <v>35</v>
      </c>
      <c r="M122" s="79">
        <v>1.95</v>
      </c>
      <c r="N122" s="69">
        <v>35</v>
      </c>
      <c r="O122" s="61">
        <v>3000</v>
      </c>
      <c r="P122" s="62">
        <f>Table22452368910111213141516171819202122242345672345689101112131415161718192021222324[[#This Row],[PEMBULATAN]]*O122</f>
        <v>105000</v>
      </c>
    </row>
    <row r="123" spans="1:16" ht="27.75" customHeight="1" x14ac:dyDescent="0.2">
      <c r="A123" s="108"/>
      <c r="B123" s="72"/>
      <c r="C123" s="84" t="s">
        <v>2605</v>
      </c>
      <c r="D123" s="75" t="s">
        <v>53</v>
      </c>
      <c r="E123" s="13">
        <v>44436</v>
      </c>
      <c r="F123" s="73" t="s">
        <v>1313</v>
      </c>
      <c r="G123" s="13">
        <v>44440</v>
      </c>
      <c r="H123" s="74" t="s">
        <v>1314</v>
      </c>
      <c r="I123" s="15">
        <v>94</v>
      </c>
      <c r="J123" s="15">
        <v>52</v>
      </c>
      <c r="K123" s="15">
        <v>27</v>
      </c>
      <c r="L123" s="15">
        <v>9</v>
      </c>
      <c r="M123" s="79">
        <v>32.994</v>
      </c>
      <c r="N123" s="69">
        <v>33</v>
      </c>
      <c r="O123" s="61">
        <v>3000</v>
      </c>
      <c r="P123" s="62">
        <f>Table22452368910111213141516171819202122242345672345689101112131415161718192021222324[[#This Row],[PEMBULATAN]]*O123</f>
        <v>99000</v>
      </c>
    </row>
    <row r="124" spans="1:16" ht="27.75" customHeight="1" x14ac:dyDescent="0.2">
      <c r="A124" s="108"/>
      <c r="B124" s="72"/>
      <c r="C124" s="84" t="s">
        <v>2606</v>
      </c>
      <c r="D124" s="75" t="s">
        <v>53</v>
      </c>
      <c r="E124" s="13">
        <v>44436</v>
      </c>
      <c r="F124" s="73" t="s">
        <v>1313</v>
      </c>
      <c r="G124" s="13">
        <v>44440</v>
      </c>
      <c r="H124" s="74" t="s">
        <v>1314</v>
      </c>
      <c r="I124" s="15">
        <v>60</v>
      </c>
      <c r="J124" s="15">
        <v>45</v>
      </c>
      <c r="K124" s="15">
        <v>34</v>
      </c>
      <c r="L124" s="15">
        <v>17</v>
      </c>
      <c r="M124" s="79">
        <v>22.95</v>
      </c>
      <c r="N124" s="69">
        <v>23</v>
      </c>
      <c r="O124" s="61">
        <v>3000</v>
      </c>
      <c r="P124" s="62">
        <f>Table22452368910111213141516171819202122242345672345689101112131415161718192021222324[[#This Row],[PEMBULATAN]]*O124</f>
        <v>69000</v>
      </c>
    </row>
    <row r="125" spans="1:16" ht="27.75" customHeight="1" x14ac:dyDescent="0.2">
      <c r="A125" s="108"/>
      <c r="B125" s="72"/>
      <c r="C125" s="84" t="s">
        <v>2607</v>
      </c>
      <c r="D125" s="75" t="s">
        <v>53</v>
      </c>
      <c r="E125" s="13">
        <v>44436</v>
      </c>
      <c r="F125" s="73" t="s">
        <v>1313</v>
      </c>
      <c r="G125" s="13">
        <v>44440</v>
      </c>
      <c r="H125" s="74" t="s">
        <v>1314</v>
      </c>
      <c r="I125" s="15">
        <v>93</v>
      </c>
      <c r="J125" s="15">
        <v>59</v>
      </c>
      <c r="K125" s="15">
        <v>24</v>
      </c>
      <c r="L125" s="15">
        <v>23</v>
      </c>
      <c r="M125" s="79">
        <v>32.921999999999997</v>
      </c>
      <c r="N125" s="69">
        <v>33</v>
      </c>
      <c r="O125" s="61">
        <v>3000</v>
      </c>
      <c r="P125" s="62">
        <f>Table22452368910111213141516171819202122242345672345689101112131415161718192021222324[[#This Row],[PEMBULATAN]]*O125</f>
        <v>99000</v>
      </c>
    </row>
    <row r="126" spans="1:16" ht="27.75" customHeight="1" x14ac:dyDescent="0.2">
      <c r="A126" s="108"/>
      <c r="B126" s="72"/>
      <c r="C126" s="84" t="s">
        <v>2608</v>
      </c>
      <c r="D126" s="75" t="s">
        <v>53</v>
      </c>
      <c r="E126" s="13">
        <v>44436</v>
      </c>
      <c r="F126" s="73" t="s">
        <v>1313</v>
      </c>
      <c r="G126" s="13">
        <v>44440</v>
      </c>
      <c r="H126" s="74" t="s">
        <v>1314</v>
      </c>
      <c r="I126" s="15">
        <v>60</v>
      </c>
      <c r="J126" s="15">
        <v>35</v>
      </c>
      <c r="K126" s="15">
        <v>31</v>
      </c>
      <c r="L126" s="15">
        <v>21</v>
      </c>
      <c r="M126" s="79">
        <v>16.274999999999999</v>
      </c>
      <c r="N126" s="69">
        <v>21</v>
      </c>
      <c r="O126" s="61">
        <v>3000</v>
      </c>
      <c r="P126" s="62">
        <f>Table22452368910111213141516171819202122242345672345689101112131415161718192021222324[[#This Row],[PEMBULATAN]]*O126</f>
        <v>63000</v>
      </c>
    </row>
    <row r="127" spans="1:16" ht="27.75" customHeight="1" x14ac:dyDescent="0.2">
      <c r="A127" s="108"/>
      <c r="B127" s="72"/>
      <c r="C127" s="84" t="s">
        <v>2609</v>
      </c>
      <c r="D127" s="75" t="s">
        <v>53</v>
      </c>
      <c r="E127" s="13">
        <v>44436</v>
      </c>
      <c r="F127" s="73" t="s">
        <v>1313</v>
      </c>
      <c r="G127" s="13">
        <v>44440</v>
      </c>
      <c r="H127" s="74" t="s">
        <v>1314</v>
      </c>
      <c r="I127" s="15">
        <v>72</v>
      </c>
      <c r="J127" s="15">
        <v>45</v>
      </c>
      <c r="K127" s="15">
        <v>20</v>
      </c>
      <c r="L127" s="15">
        <v>12</v>
      </c>
      <c r="M127" s="79">
        <v>16.2</v>
      </c>
      <c r="N127" s="69">
        <v>16</v>
      </c>
      <c r="O127" s="61">
        <v>3000</v>
      </c>
      <c r="P127" s="62">
        <f>Table22452368910111213141516171819202122242345672345689101112131415161718192021222324[[#This Row],[PEMBULATAN]]*O127</f>
        <v>48000</v>
      </c>
    </row>
    <row r="128" spans="1:16" ht="27.75" customHeight="1" x14ac:dyDescent="0.2">
      <c r="A128" s="108"/>
      <c r="B128" s="72"/>
      <c r="C128" s="84" t="s">
        <v>2610</v>
      </c>
      <c r="D128" s="75" t="s">
        <v>53</v>
      </c>
      <c r="E128" s="13">
        <v>44436</v>
      </c>
      <c r="F128" s="73" t="s">
        <v>1313</v>
      </c>
      <c r="G128" s="13">
        <v>44440</v>
      </c>
      <c r="H128" s="74" t="s">
        <v>1314</v>
      </c>
      <c r="I128" s="15">
        <v>40</v>
      </c>
      <c r="J128" s="15">
        <v>33</v>
      </c>
      <c r="K128" s="15">
        <v>17</v>
      </c>
      <c r="L128" s="15">
        <v>23</v>
      </c>
      <c r="M128" s="79">
        <v>5.61</v>
      </c>
      <c r="N128" s="69">
        <v>23</v>
      </c>
      <c r="O128" s="61">
        <v>3000</v>
      </c>
      <c r="P128" s="62">
        <f>Table22452368910111213141516171819202122242345672345689101112131415161718192021222324[[#This Row],[PEMBULATAN]]*O128</f>
        <v>69000</v>
      </c>
    </row>
    <row r="129" spans="1:16" ht="27.75" customHeight="1" x14ac:dyDescent="0.2">
      <c r="A129" s="108"/>
      <c r="B129" s="72"/>
      <c r="C129" s="84" t="s">
        <v>2611</v>
      </c>
      <c r="D129" s="75" t="s">
        <v>53</v>
      </c>
      <c r="E129" s="13">
        <v>44436</v>
      </c>
      <c r="F129" s="73" t="s">
        <v>1313</v>
      </c>
      <c r="G129" s="13">
        <v>44440</v>
      </c>
      <c r="H129" s="74" t="s">
        <v>1314</v>
      </c>
      <c r="I129" s="15">
        <v>90</v>
      </c>
      <c r="J129" s="15">
        <v>45</v>
      </c>
      <c r="K129" s="15">
        <v>50</v>
      </c>
      <c r="L129" s="15">
        <v>26</v>
      </c>
      <c r="M129" s="79">
        <v>50.625</v>
      </c>
      <c r="N129" s="69">
        <v>51</v>
      </c>
      <c r="O129" s="61">
        <v>3000</v>
      </c>
      <c r="P129" s="62">
        <f>Table22452368910111213141516171819202122242345672345689101112131415161718192021222324[[#This Row],[PEMBULATAN]]*O129</f>
        <v>153000</v>
      </c>
    </row>
    <row r="130" spans="1:16" ht="27.75" customHeight="1" x14ac:dyDescent="0.2">
      <c r="A130" s="108"/>
      <c r="B130" s="72"/>
      <c r="C130" s="84" t="s">
        <v>2612</v>
      </c>
      <c r="D130" s="75" t="s">
        <v>53</v>
      </c>
      <c r="E130" s="13">
        <v>44436</v>
      </c>
      <c r="F130" s="73" t="s">
        <v>1313</v>
      </c>
      <c r="G130" s="13">
        <v>44440</v>
      </c>
      <c r="H130" s="74" t="s">
        <v>1314</v>
      </c>
      <c r="I130" s="15">
        <v>82</v>
      </c>
      <c r="J130" s="15">
        <v>66</v>
      </c>
      <c r="K130" s="15">
        <v>28</v>
      </c>
      <c r="L130" s="15">
        <v>6</v>
      </c>
      <c r="M130" s="79">
        <v>37.884</v>
      </c>
      <c r="N130" s="69">
        <v>38</v>
      </c>
      <c r="O130" s="61">
        <v>3000</v>
      </c>
      <c r="P130" s="62">
        <f>Table22452368910111213141516171819202122242345672345689101112131415161718192021222324[[#This Row],[PEMBULATAN]]*O130</f>
        <v>114000</v>
      </c>
    </row>
    <row r="131" spans="1:16" ht="27.75" customHeight="1" x14ac:dyDescent="0.2">
      <c r="A131" s="108"/>
      <c r="B131" s="72"/>
      <c r="C131" s="84" t="s">
        <v>2613</v>
      </c>
      <c r="D131" s="75" t="s">
        <v>53</v>
      </c>
      <c r="E131" s="13">
        <v>44436</v>
      </c>
      <c r="F131" s="73" t="s">
        <v>1313</v>
      </c>
      <c r="G131" s="13">
        <v>44440</v>
      </c>
      <c r="H131" s="74" t="s">
        <v>1314</v>
      </c>
      <c r="I131" s="15">
        <v>80</v>
      </c>
      <c r="J131" s="15">
        <v>55</v>
      </c>
      <c r="K131" s="15">
        <v>28</v>
      </c>
      <c r="L131" s="15">
        <v>30</v>
      </c>
      <c r="M131" s="79">
        <v>30.8</v>
      </c>
      <c r="N131" s="69">
        <v>31</v>
      </c>
      <c r="O131" s="61">
        <v>3000</v>
      </c>
      <c r="P131" s="62">
        <f>Table22452368910111213141516171819202122242345672345689101112131415161718192021222324[[#This Row],[PEMBULATAN]]*O131</f>
        <v>93000</v>
      </c>
    </row>
    <row r="132" spans="1:16" ht="27.75" customHeight="1" x14ac:dyDescent="0.2">
      <c r="A132" s="108"/>
      <c r="B132" s="72"/>
      <c r="C132" s="84" t="s">
        <v>2614</v>
      </c>
      <c r="D132" s="75" t="s">
        <v>53</v>
      </c>
      <c r="E132" s="13">
        <v>44436</v>
      </c>
      <c r="F132" s="73" t="s">
        <v>1313</v>
      </c>
      <c r="G132" s="13">
        <v>44440</v>
      </c>
      <c r="H132" s="74" t="s">
        <v>1314</v>
      </c>
      <c r="I132" s="15">
        <v>62</v>
      </c>
      <c r="J132" s="15">
        <v>18</v>
      </c>
      <c r="K132" s="15">
        <v>35</v>
      </c>
      <c r="L132" s="15">
        <v>7</v>
      </c>
      <c r="M132" s="79">
        <v>9.7650000000000006</v>
      </c>
      <c r="N132" s="69">
        <v>10</v>
      </c>
      <c r="O132" s="61">
        <v>3000</v>
      </c>
      <c r="P132" s="62">
        <f>Table22452368910111213141516171819202122242345672345689101112131415161718192021222324[[#This Row],[PEMBULATAN]]*O132</f>
        <v>30000</v>
      </c>
    </row>
    <row r="133" spans="1:16" ht="27.75" customHeight="1" x14ac:dyDescent="0.2">
      <c r="A133" s="108"/>
      <c r="B133" s="72"/>
      <c r="C133" s="84" t="s">
        <v>2615</v>
      </c>
      <c r="D133" s="75" t="s">
        <v>53</v>
      </c>
      <c r="E133" s="13">
        <v>44436</v>
      </c>
      <c r="F133" s="73" t="s">
        <v>1313</v>
      </c>
      <c r="G133" s="13">
        <v>44440</v>
      </c>
      <c r="H133" s="74" t="s">
        <v>1314</v>
      </c>
      <c r="I133" s="15">
        <v>70</v>
      </c>
      <c r="J133" s="15">
        <v>35</v>
      </c>
      <c r="K133" s="15">
        <v>10</v>
      </c>
      <c r="L133" s="15">
        <v>5</v>
      </c>
      <c r="M133" s="79">
        <v>6.125</v>
      </c>
      <c r="N133" s="69">
        <v>6</v>
      </c>
      <c r="O133" s="61">
        <v>3000</v>
      </c>
      <c r="P133" s="62">
        <f>Table22452368910111213141516171819202122242345672345689101112131415161718192021222324[[#This Row],[PEMBULATAN]]*O133</f>
        <v>18000</v>
      </c>
    </row>
    <row r="134" spans="1:16" ht="27.75" customHeight="1" x14ac:dyDescent="0.2">
      <c r="A134" s="108"/>
      <c r="B134" s="72"/>
      <c r="C134" s="84" t="s">
        <v>2616</v>
      </c>
      <c r="D134" s="75" t="s">
        <v>53</v>
      </c>
      <c r="E134" s="13">
        <v>44436</v>
      </c>
      <c r="F134" s="73" t="s">
        <v>1313</v>
      </c>
      <c r="G134" s="13">
        <v>44440</v>
      </c>
      <c r="H134" s="74" t="s">
        <v>1314</v>
      </c>
      <c r="I134" s="15">
        <v>80</v>
      </c>
      <c r="J134" s="15">
        <v>60</v>
      </c>
      <c r="K134" s="15">
        <v>33</v>
      </c>
      <c r="L134" s="15">
        <v>19</v>
      </c>
      <c r="M134" s="79">
        <v>39.6</v>
      </c>
      <c r="N134" s="69">
        <v>40</v>
      </c>
      <c r="O134" s="61">
        <v>3000</v>
      </c>
      <c r="P134" s="62">
        <f>Table22452368910111213141516171819202122242345672345689101112131415161718192021222324[[#This Row],[PEMBULATAN]]*O134</f>
        <v>120000</v>
      </c>
    </row>
    <row r="135" spans="1:16" ht="27.75" customHeight="1" x14ac:dyDescent="0.2">
      <c r="A135" s="108"/>
      <c r="B135" s="72"/>
      <c r="C135" s="84" t="s">
        <v>2617</v>
      </c>
      <c r="D135" s="75" t="s">
        <v>53</v>
      </c>
      <c r="E135" s="13">
        <v>44436</v>
      </c>
      <c r="F135" s="73" t="s">
        <v>1313</v>
      </c>
      <c r="G135" s="13">
        <v>44440</v>
      </c>
      <c r="H135" s="74" t="s">
        <v>1314</v>
      </c>
      <c r="I135" s="15">
        <v>137</v>
      </c>
      <c r="J135" s="15">
        <v>57</v>
      </c>
      <c r="K135" s="15">
        <v>46</v>
      </c>
      <c r="L135" s="15">
        <v>4</v>
      </c>
      <c r="M135" s="79">
        <v>89.8035</v>
      </c>
      <c r="N135" s="69">
        <v>90</v>
      </c>
      <c r="O135" s="61">
        <v>3000</v>
      </c>
      <c r="P135" s="62">
        <f>Table22452368910111213141516171819202122242345672345689101112131415161718192021222324[[#This Row],[PEMBULATAN]]*O135</f>
        <v>270000</v>
      </c>
    </row>
    <row r="136" spans="1:16" ht="27.75" customHeight="1" x14ac:dyDescent="0.2">
      <c r="A136" s="108"/>
      <c r="B136" s="72"/>
      <c r="C136" s="84" t="s">
        <v>2618</v>
      </c>
      <c r="D136" s="75" t="s">
        <v>53</v>
      </c>
      <c r="E136" s="13">
        <v>44436</v>
      </c>
      <c r="F136" s="73" t="s">
        <v>1313</v>
      </c>
      <c r="G136" s="13">
        <v>44440</v>
      </c>
      <c r="H136" s="74" t="s">
        <v>1314</v>
      </c>
      <c r="I136" s="15">
        <v>45</v>
      </c>
      <c r="J136" s="15">
        <v>40</v>
      </c>
      <c r="K136" s="15">
        <v>45</v>
      </c>
      <c r="L136" s="15">
        <v>12</v>
      </c>
      <c r="M136" s="79">
        <v>20.25</v>
      </c>
      <c r="N136" s="69">
        <v>20</v>
      </c>
      <c r="O136" s="61">
        <v>3000</v>
      </c>
      <c r="P136" s="62">
        <f>Table22452368910111213141516171819202122242345672345689101112131415161718192021222324[[#This Row],[PEMBULATAN]]*O136</f>
        <v>60000</v>
      </c>
    </row>
    <row r="137" spans="1:16" ht="27.75" customHeight="1" x14ac:dyDescent="0.2">
      <c r="A137" s="108"/>
      <c r="B137" s="72"/>
      <c r="C137" s="84" t="s">
        <v>2619</v>
      </c>
      <c r="D137" s="75" t="s">
        <v>53</v>
      </c>
      <c r="E137" s="13">
        <v>44436</v>
      </c>
      <c r="F137" s="73" t="s">
        <v>1313</v>
      </c>
      <c r="G137" s="13">
        <v>44440</v>
      </c>
      <c r="H137" s="74" t="s">
        <v>1314</v>
      </c>
      <c r="I137" s="15">
        <v>80</v>
      </c>
      <c r="J137" s="15">
        <v>45</v>
      </c>
      <c r="K137" s="15">
        <v>15</v>
      </c>
      <c r="L137" s="15">
        <v>13</v>
      </c>
      <c r="M137" s="79">
        <v>13.5</v>
      </c>
      <c r="N137" s="69">
        <v>14</v>
      </c>
      <c r="O137" s="61">
        <v>3000</v>
      </c>
      <c r="P137" s="62">
        <f>Table22452368910111213141516171819202122242345672345689101112131415161718192021222324[[#This Row],[PEMBULATAN]]*O137</f>
        <v>42000</v>
      </c>
    </row>
    <row r="138" spans="1:16" ht="27.75" customHeight="1" x14ac:dyDescent="0.2">
      <c r="A138" s="108"/>
      <c r="B138" s="72"/>
      <c r="C138" s="84" t="s">
        <v>2620</v>
      </c>
      <c r="D138" s="75" t="s">
        <v>53</v>
      </c>
      <c r="E138" s="13">
        <v>44436</v>
      </c>
      <c r="F138" s="73" t="s">
        <v>1313</v>
      </c>
      <c r="G138" s="13">
        <v>44440</v>
      </c>
      <c r="H138" s="74" t="s">
        <v>1314</v>
      </c>
      <c r="I138" s="15">
        <v>37</v>
      </c>
      <c r="J138" s="15">
        <v>26</v>
      </c>
      <c r="K138" s="15">
        <v>15</v>
      </c>
      <c r="L138" s="15">
        <v>10</v>
      </c>
      <c r="M138" s="79">
        <v>3.6074999999999999</v>
      </c>
      <c r="N138" s="69">
        <v>10</v>
      </c>
      <c r="O138" s="61">
        <v>3000</v>
      </c>
      <c r="P138" s="62">
        <f>Table22452368910111213141516171819202122242345672345689101112131415161718192021222324[[#This Row],[PEMBULATAN]]*O138</f>
        <v>30000</v>
      </c>
    </row>
    <row r="139" spans="1:16" ht="27.75" customHeight="1" x14ac:dyDescent="0.2">
      <c r="A139" s="108"/>
      <c r="B139" s="72"/>
      <c r="C139" s="84" t="s">
        <v>2621</v>
      </c>
      <c r="D139" s="75" t="s">
        <v>53</v>
      </c>
      <c r="E139" s="13">
        <v>44436</v>
      </c>
      <c r="F139" s="73" t="s">
        <v>1313</v>
      </c>
      <c r="G139" s="13">
        <v>44440</v>
      </c>
      <c r="H139" s="74" t="s">
        <v>1314</v>
      </c>
      <c r="I139" s="15">
        <v>52</v>
      </c>
      <c r="J139" s="15">
        <v>40</v>
      </c>
      <c r="K139" s="15">
        <v>25</v>
      </c>
      <c r="L139" s="15">
        <v>10</v>
      </c>
      <c r="M139" s="79">
        <v>13</v>
      </c>
      <c r="N139" s="69">
        <v>13</v>
      </c>
      <c r="O139" s="61">
        <v>3000</v>
      </c>
      <c r="P139" s="62">
        <f>Table22452368910111213141516171819202122242345672345689101112131415161718192021222324[[#This Row],[PEMBULATAN]]*O139</f>
        <v>39000</v>
      </c>
    </row>
    <row r="140" spans="1:16" ht="27.75" customHeight="1" x14ac:dyDescent="0.2">
      <c r="A140" s="108"/>
      <c r="B140" s="72"/>
      <c r="C140" s="84" t="s">
        <v>2622</v>
      </c>
      <c r="D140" s="75" t="s">
        <v>53</v>
      </c>
      <c r="E140" s="13">
        <v>44436</v>
      </c>
      <c r="F140" s="73" t="s">
        <v>1313</v>
      </c>
      <c r="G140" s="13">
        <v>44440</v>
      </c>
      <c r="H140" s="74" t="s">
        <v>1314</v>
      </c>
      <c r="I140" s="15">
        <v>58</v>
      </c>
      <c r="J140" s="15">
        <v>21</v>
      </c>
      <c r="K140" s="15">
        <v>21</v>
      </c>
      <c r="L140" s="15">
        <v>6</v>
      </c>
      <c r="M140" s="79">
        <v>6.3944999999999999</v>
      </c>
      <c r="N140" s="69">
        <v>6</v>
      </c>
      <c r="O140" s="61">
        <v>3000</v>
      </c>
      <c r="P140" s="62">
        <f>Table22452368910111213141516171819202122242345672345689101112131415161718192021222324[[#This Row],[PEMBULATAN]]*O140</f>
        <v>18000</v>
      </c>
    </row>
    <row r="141" spans="1:16" ht="27.75" customHeight="1" x14ac:dyDescent="0.2">
      <c r="A141" s="108"/>
      <c r="B141" s="72"/>
      <c r="C141" s="84" t="s">
        <v>2623</v>
      </c>
      <c r="D141" s="75" t="s">
        <v>53</v>
      </c>
      <c r="E141" s="13">
        <v>44436</v>
      </c>
      <c r="F141" s="73" t="s">
        <v>1313</v>
      </c>
      <c r="G141" s="13">
        <v>44440</v>
      </c>
      <c r="H141" s="74" t="s">
        <v>1314</v>
      </c>
      <c r="I141" s="15">
        <v>84</v>
      </c>
      <c r="J141" s="15">
        <v>24</v>
      </c>
      <c r="K141" s="15">
        <v>16</v>
      </c>
      <c r="L141" s="15">
        <v>2</v>
      </c>
      <c r="M141" s="79">
        <v>8.0640000000000001</v>
      </c>
      <c r="N141" s="69">
        <v>8</v>
      </c>
      <c r="O141" s="61">
        <v>3000</v>
      </c>
      <c r="P141" s="62">
        <f>Table22452368910111213141516171819202122242345672345689101112131415161718192021222324[[#This Row],[PEMBULATAN]]*O141</f>
        <v>24000</v>
      </c>
    </row>
    <row r="142" spans="1:16" ht="27.75" customHeight="1" x14ac:dyDescent="0.2">
      <c r="A142" s="108"/>
      <c r="B142" s="72"/>
      <c r="C142" s="84" t="s">
        <v>2624</v>
      </c>
      <c r="D142" s="75" t="s">
        <v>53</v>
      </c>
      <c r="E142" s="13">
        <v>44436</v>
      </c>
      <c r="F142" s="73" t="s">
        <v>1313</v>
      </c>
      <c r="G142" s="13">
        <v>44440</v>
      </c>
      <c r="H142" s="74" t="s">
        <v>1314</v>
      </c>
      <c r="I142" s="15">
        <v>210</v>
      </c>
      <c r="J142" s="15">
        <v>7</v>
      </c>
      <c r="K142" s="15">
        <v>7</v>
      </c>
      <c r="L142" s="15">
        <v>7</v>
      </c>
      <c r="M142" s="79">
        <v>2.5724999999999998</v>
      </c>
      <c r="N142" s="69">
        <v>7</v>
      </c>
      <c r="O142" s="61">
        <v>3000</v>
      </c>
      <c r="P142" s="62">
        <f>Table22452368910111213141516171819202122242345672345689101112131415161718192021222324[[#This Row],[PEMBULATAN]]*O142</f>
        <v>21000</v>
      </c>
    </row>
    <row r="143" spans="1:16" ht="27.75" customHeight="1" x14ac:dyDescent="0.2">
      <c r="A143" s="108"/>
      <c r="B143" s="72"/>
      <c r="C143" s="84" t="s">
        <v>2625</v>
      </c>
      <c r="D143" s="75" t="s">
        <v>53</v>
      </c>
      <c r="E143" s="13">
        <v>44436</v>
      </c>
      <c r="F143" s="73" t="s">
        <v>1313</v>
      </c>
      <c r="G143" s="13">
        <v>44440</v>
      </c>
      <c r="H143" s="74" t="s">
        <v>1314</v>
      </c>
      <c r="I143" s="15">
        <v>42</v>
      </c>
      <c r="J143" s="15">
        <v>26</v>
      </c>
      <c r="K143" s="15">
        <v>29</v>
      </c>
      <c r="L143" s="15">
        <v>16</v>
      </c>
      <c r="M143" s="79">
        <v>7.9169999999999998</v>
      </c>
      <c r="N143" s="69">
        <v>16</v>
      </c>
      <c r="O143" s="61">
        <v>3000</v>
      </c>
      <c r="P143" s="62">
        <f>Table22452368910111213141516171819202122242345672345689101112131415161718192021222324[[#This Row],[PEMBULATAN]]*O143</f>
        <v>48000</v>
      </c>
    </row>
    <row r="144" spans="1:16" ht="27.75" customHeight="1" x14ac:dyDescent="0.2">
      <c r="A144" s="108"/>
      <c r="B144" s="72"/>
      <c r="C144" s="84" t="s">
        <v>2626</v>
      </c>
      <c r="D144" s="75" t="s">
        <v>53</v>
      </c>
      <c r="E144" s="13">
        <v>44436</v>
      </c>
      <c r="F144" s="73" t="s">
        <v>1313</v>
      </c>
      <c r="G144" s="13">
        <v>44440</v>
      </c>
      <c r="H144" s="74" t="s">
        <v>1314</v>
      </c>
      <c r="I144" s="15">
        <v>102</v>
      </c>
      <c r="J144" s="15">
        <v>67</v>
      </c>
      <c r="K144" s="15">
        <v>33</v>
      </c>
      <c r="L144" s="15">
        <v>4</v>
      </c>
      <c r="M144" s="79">
        <v>56.380499999999998</v>
      </c>
      <c r="N144" s="69">
        <v>56</v>
      </c>
      <c r="O144" s="61">
        <v>3000</v>
      </c>
      <c r="P144" s="62">
        <f>Table22452368910111213141516171819202122242345672345689101112131415161718192021222324[[#This Row],[PEMBULATAN]]*O144</f>
        <v>168000</v>
      </c>
    </row>
    <row r="145" spans="1:16" ht="27.75" customHeight="1" x14ac:dyDescent="0.2">
      <c r="A145" s="108"/>
      <c r="B145" s="72"/>
      <c r="C145" s="84" t="s">
        <v>2627</v>
      </c>
      <c r="D145" s="75" t="s">
        <v>53</v>
      </c>
      <c r="E145" s="13">
        <v>44436</v>
      </c>
      <c r="F145" s="73" t="s">
        <v>1313</v>
      </c>
      <c r="G145" s="13">
        <v>44440</v>
      </c>
      <c r="H145" s="74" t="s">
        <v>1314</v>
      </c>
      <c r="I145" s="15">
        <v>49</v>
      </c>
      <c r="J145" s="15">
        <v>57</v>
      </c>
      <c r="K145" s="15">
        <v>57</v>
      </c>
      <c r="L145" s="15">
        <v>5</v>
      </c>
      <c r="M145" s="79">
        <v>39.800249999999998</v>
      </c>
      <c r="N145" s="69">
        <v>40</v>
      </c>
      <c r="O145" s="61">
        <v>3000</v>
      </c>
      <c r="P145" s="62">
        <f>Table22452368910111213141516171819202122242345672345689101112131415161718192021222324[[#This Row],[PEMBULATAN]]*O145</f>
        <v>120000</v>
      </c>
    </row>
    <row r="146" spans="1:16" ht="27.75" customHeight="1" x14ac:dyDescent="0.2">
      <c r="A146" s="108"/>
      <c r="B146" s="72"/>
      <c r="C146" s="84" t="s">
        <v>2628</v>
      </c>
      <c r="D146" s="75" t="s">
        <v>53</v>
      </c>
      <c r="E146" s="13">
        <v>44436</v>
      </c>
      <c r="F146" s="73" t="s">
        <v>1313</v>
      </c>
      <c r="G146" s="13">
        <v>44440</v>
      </c>
      <c r="H146" s="74" t="s">
        <v>1314</v>
      </c>
      <c r="I146" s="15">
        <v>102</v>
      </c>
      <c r="J146" s="15">
        <v>67</v>
      </c>
      <c r="K146" s="15">
        <v>33</v>
      </c>
      <c r="L146" s="15">
        <v>5</v>
      </c>
      <c r="M146" s="79">
        <v>56.380499999999998</v>
      </c>
      <c r="N146" s="69">
        <v>56</v>
      </c>
      <c r="O146" s="61">
        <v>3000</v>
      </c>
      <c r="P146" s="62">
        <f>Table22452368910111213141516171819202122242345672345689101112131415161718192021222324[[#This Row],[PEMBULATAN]]*O146</f>
        <v>168000</v>
      </c>
    </row>
    <row r="147" spans="1:16" ht="27.75" customHeight="1" x14ac:dyDescent="0.2">
      <c r="A147" s="108"/>
      <c r="B147" s="72"/>
      <c r="C147" s="84" t="s">
        <v>2629</v>
      </c>
      <c r="D147" s="75" t="s">
        <v>53</v>
      </c>
      <c r="E147" s="13">
        <v>44436</v>
      </c>
      <c r="F147" s="73" t="s">
        <v>1313</v>
      </c>
      <c r="G147" s="13">
        <v>44440</v>
      </c>
      <c r="H147" s="74" t="s">
        <v>1314</v>
      </c>
      <c r="I147" s="15">
        <v>103</v>
      </c>
      <c r="J147" s="15">
        <v>37</v>
      </c>
      <c r="K147" s="15">
        <v>9</v>
      </c>
      <c r="L147" s="15">
        <v>1</v>
      </c>
      <c r="M147" s="79">
        <v>8.5747499999999999</v>
      </c>
      <c r="N147" s="69">
        <v>9</v>
      </c>
      <c r="O147" s="61">
        <v>3000</v>
      </c>
      <c r="P147" s="62">
        <f>Table22452368910111213141516171819202122242345672345689101112131415161718192021222324[[#This Row],[PEMBULATAN]]*O147</f>
        <v>27000</v>
      </c>
    </row>
    <row r="148" spans="1:16" ht="27.75" customHeight="1" x14ac:dyDescent="0.2">
      <c r="A148" s="108"/>
      <c r="B148" s="72"/>
      <c r="C148" s="84" t="s">
        <v>2630</v>
      </c>
      <c r="D148" s="75" t="s">
        <v>53</v>
      </c>
      <c r="E148" s="13">
        <v>44436</v>
      </c>
      <c r="F148" s="73" t="s">
        <v>1313</v>
      </c>
      <c r="G148" s="13">
        <v>44440</v>
      </c>
      <c r="H148" s="74" t="s">
        <v>1314</v>
      </c>
      <c r="I148" s="15">
        <v>40</v>
      </c>
      <c r="J148" s="15">
        <v>37</v>
      </c>
      <c r="K148" s="15">
        <v>23</v>
      </c>
      <c r="L148" s="15">
        <v>17</v>
      </c>
      <c r="M148" s="79">
        <v>8.51</v>
      </c>
      <c r="N148" s="69">
        <v>17</v>
      </c>
      <c r="O148" s="61">
        <v>3000</v>
      </c>
      <c r="P148" s="62">
        <f>Table22452368910111213141516171819202122242345672345689101112131415161718192021222324[[#This Row],[PEMBULATAN]]*O148</f>
        <v>51000</v>
      </c>
    </row>
    <row r="149" spans="1:16" ht="27.75" customHeight="1" x14ac:dyDescent="0.2">
      <c r="A149" s="108"/>
      <c r="B149" s="72"/>
      <c r="C149" s="84" t="s">
        <v>2631</v>
      </c>
      <c r="D149" s="75" t="s">
        <v>53</v>
      </c>
      <c r="E149" s="13">
        <v>44436</v>
      </c>
      <c r="F149" s="73" t="s">
        <v>1313</v>
      </c>
      <c r="G149" s="13">
        <v>44440</v>
      </c>
      <c r="H149" s="74" t="s">
        <v>1314</v>
      </c>
      <c r="I149" s="15">
        <v>104</v>
      </c>
      <c r="J149" s="15">
        <v>30</v>
      </c>
      <c r="K149" s="15">
        <v>30</v>
      </c>
      <c r="L149" s="15">
        <v>7</v>
      </c>
      <c r="M149" s="79">
        <v>23.4</v>
      </c>
      <c r="N149" s="69">
        <v>23</v>
      </c>
      <c r="O149" s="61">
        <v>3000</v>
      </c>
      <c r="P149" s="62">
        <f>Table22452368910111213141516171819202122242345672345689101112131415161718192021222324[[#This Row],[PEMBULATAN]]*O149</f>
        <v>69000</v>
      </c>
    </row>
    <row r="150" spans="1:16" ht="27.75" customHeight="1" x14ac:dyDescent="0.2">
      <c r="A150" s="108"/>
      <c r="B150" s="72"/>
      <c r="C150" s="84" t="s">
        <v>2632</v>
      </c>
      <c r="D150" s="75" t="s">
        <v>53</v>
      </c>
      <c r="E150" s="13">
        <v>44436</v>
      </c>
      <c r="F150" s="73" t="s">
        <v>1313</v>
      </c>
      <c r="G150" s="13">
        <v>44440</v>
      </c>
      <c r="H150" s="74" t="s">
        <v>1314</v>
      </c>
      <c r="I150" s="15">
        <v>43</v>
      </c>
      <c r="J150" s="15">
        <v>26</v>
      </c>
      <c r="K150" s="15">
        <v>46</v>
      </c>
      <c r="L150" s="15">
        <v>5</v>
      </c>
      <c r="M150" s="79">
        <v>12.856999999999999</v>
      </c>
      <c r="N150" s="69">
        <v>13</v>
      </c>
      <c r="O150" s="61">
        <v>3000</v>
      </c>
      <c r="P150" s="62">
        <f>Table22452368910111213141516171819202122242345672345689101112131415161718192021222324[[#This Row],[PEMBULATAN]]*O150</f>
        <v>39000</v>
      </c>
    </row>
    <row r="151" spans="1:16" ht="27.75" customHeight="1" x14ac:dyDescent="0.2">
      <c r="A151" s="108"/>
      <c r="B151" s="72"/>
      <c r="C151" s="84" t="s">
        <v>2633</v>
      </c>
      <c r="D151" s="75" t="s">
        <v>53</v>
      </c>
      <c r="E151" s="13">
        <v>44436</v>
      </c>
      <c r="F151" s="73" t="s">
        <v>1313</v>
      </c>
      <c r="G151" s="13">
        <v>44440</v>
      </c>
      <c r="H151" s="74" t="s">
        <v>1314</v>
      </c>
      <c r="I151" s="15">
        <v>134</v>
      </c>
      <c r="J151" s="15">
        <v>41</v>
      </c>
      <c r="K151" s="15">
        <v>27</v>
      </c>
      <c r="L151" s="15">
        <v>5</v>
      </c>
      <c r="M151" s="79">
        <v>37.084499999999998</v>
      </c>
      <c r="N151" s="69">
        <v>37</v>
      </c>
      <c r="O151" s="61">
        <v>3000</v>
      </c>
      <c r="P151" s="62">
        <f>Table22452368910111213141516171819202122242345672345689101112131415161718192021222324[[#This Row],[PEMBULATAN]]*O151</f>
        <v>111000</v>
      </c>
    </row>
    <row r="152" spans="1:16" ht="27.75" customHeight="1" x14ac:dyDescent="0.2">
      <c r="A152" s="108"/>
      <c r="B152" s="72"/>
      <c r="C152" s="84" t="s">
        <v>2634</v>
      </c>
      <c r="D152" s="75" t="s">
        <v>53</v>
      </c>
      <c r="E152" s="13">
        <v>44436</v>
      </c>
      <c r="F152" s="73" t="s">
        <v>1313</v>
      </c>
      <c r="G152" s="13">
        <v>44440</v>
      </c>
      <c r="H152" s="74" t="s">
        <v>1314</v>
      </c>
      <c r="I152" s="15">
        <v>50</v>
      </c>
      <c r="J152" s="15">
        <v>45</v>
      </c>
      <c r="K152" s="15">
        <v>50</v>
      </c>
      <c r="L152" s="15">
        <v>6</v>
      </c>
      <c r="M152" s="79">
        <v>28.125</v>
      </c>
      <c r="N152" s="69">
        <v>28</v>
      </c>
      <c r="O152" s="61">
        <v>3000</v>
      </c>
      <c r="P152" s="62">
        <f>Table22452368910111213141516171819202122242345672345689101112131415161718192021222324[[#This Row],[PEMBULATAN]]*O152</f>
        <v>84000</v>
      </c>
    </row>
    <row r="153" spans="1:16" ht="27.75" customHeight="1" x14ac:dyDescent="0.2">
      <c r="A153" s="108"/>
      <c r="B153" s="72"/>
      <c r="C153" s="84" t="s">
        <v>2635</v>
      </c>
      <c r="D153" s="75" t="s">
        <v>53</v>
      </c>
      <c r="E153" s="13">
        <v>44436</v>
      </c>
      <c r="F153" s="73" t="s">
        <v>1313</v>
      </c>
      <c r="G153" s="13">
        <v>44440</v>
      </c>
      <c r="H153" s="74" t="s">
        <v>1314</v>
      </c>
      <c r="I153" s="15">
        <v>47</v>
      </c>
      <c r="J153" s="15">
        <v>33</v>
      </c>
      <c r="K153" s="15">
        <v>56</v>
      </c>
      <c r="L153" s="15">
        <v>7</v>
      </c>
      <c r="M153" s="79">
        <v>21.713999999999999</v>
      </c>
      <c r="N153" s="69">
        <v>22</v>
      </c>
      <c r="O153" s="61">
        <v>3000</v>
      </c>
      <c r="P153" s="62">
        <f>Table22452368910111213141516171819202122242345672345689101112131415161718192021222324[[#This Row],[PEMBULATAN]]*O153</f>
        <v>66000</v>
      </c>
    </row>
    <row r="154" spans="1:16" ht="27.75" customHeight="1" x14ac:dyDescent="0.2">
      <c r="A154" s="108"/>
      <c r="B154" s="72"/>
      <c r="C154" s="84" t="s">
        <v>2636</v>
      </c>
      <c r="D154" s="75" t="s">
        <v>53</v>
      </c>
      <c r="E154" s="13">
        <v>44436</v>
      </c>
      <c r="F154" s="73" t="s">
        <v>1313</v>
      </c>
      <c r="G154" s="13">
        <v>44440</v>
      </c>
      <c r="H154" s="74" t="s">
        <v>1314</v>
      </c>
      <c r="I154" s="15">
        <v>75</v>
      </c>
      <c r="J154" s="15">
        <v>37</v>
      </c>
      <c r="K154" s="15">
        <v>63</v>
      </c>
      <c r="L154" s="15">
        <v>8</v>
      </c>
      <c r="M154" s="79">
        <v>43.706249999999997</v>
      </c>
      <c r="N154" s="69">
        <v>44</v>
      </c>
      <c r="O154" s="61">
        <v>3000</v>
      </c>
      <c r="P154" s="62">
        <f>Table22452368910111213141516171819202122242345672345689101112131415161718192021222324[[#This Row],[PEMBULATAN]]*O154</f>
        <v>132000</v>
      </c>
    </row>
    <row r="155" spans="1:16" ht="27.75" customHeight="1" x14ac:dyDescent="0.2">
      <c r="A155" s="108"/>
      <c r="B155" s="72"/>
      <c r="C155" s="84" t="s">
        <v>2637</v>
      </c>
      <c r="D155" s="75" t="s">
        <v>53</v>
      </c>
      <c r="E155" s="13">
        <v>44436</v>
      </c>
      <c r="F155" s="73" t="s">
        <v>1313</v>
      </c>
      <c r="G155" s="13">
        <v>44440</v>
      </c>
      <c r="H155" s="74" t="s">
        <v>1314</v>
      </c>
      <c r="I155" s="15">
        <v>64</v>
      </c>
      <c r="J155" s="15">
        <v>37</v>
      </c>
      <c r="K155" s="15">
        <v>34</v>
      </c>
      <c r="L155" s="15">
        <v>39</v>
      </c>
      <c r="M155" s="79">
        <v>20.128</v>
      </c>
      <c r="N155" s="69">
        <v>39</v>
      </c>
      <c r="O155" s="61">
        <v>3000</v>
      </c>
      <c r="P155" s="62">
        <f>Table22452368910111213141516171819202122242345672345689101112131415161718192021222324[[#This Row],[PEMBULATAN]]*O155</f>
        <v>117000</v>
      </c>
    </row>
    <row r="156" spans="1:16" ht="27.75" customHeight="1" x14ac:dyDescent="0.2">
      <c r="A156" s="108"/>
      <c r="B156" s="72"/>
      <c r="C156" s="84" t="s">
        <v>2638</v>
      </c>
      <c r="D156" s="75" t="s">
        <v>53</v>
      </c>
      <c r="E156" s="13">
        <v>44436</v>
      </c>
      <c r="F156" s="73" t="s">
        <v>1313</v>
      </c>
      <c r="G156" s="13">
        <v>44440</v>
      </c>
      <c r="H156" s="74" t="s">
        <v>1314</v>
      </c>
      <c r="I156" s="15">
        <v>103</v>
      </c>
      <c r="J156" s="15">
        <v>50</v>
      </c>
      <c r="K156" s="15">
        <v>21</v>
      </c>
      <c r="L156" s="15">
        <v>9</v>
      </c>
      <c r="M156" s="79">
        <v>27.037500000000001</v>
      </c>
      <c r="N156" s="69">
        <v>27</v>
      </c>
      <c r="O156" s="61">
        <v>3000</v>
      </c>
      <c r="P156" s="62">
        <f>Table22452368910111213141516171819202122242345672345689101112131415161718192021222324[[#This Row],[PEMBULATAN]]*O156</f>
        <v>81000</v>
      </c>
    </row>
    <row r="157" spans="1:16" ht="27.75" customHeight="1" x14ac:dyDescent="0.2">
      <c r="A157" s="108"/>
      <c r="B157" s="72"/>
      <c r="C157" s="84" t="s">
        <v>2639</v>
      </c>
      <c r="D157" s="75" t="s">
        <v>53</v>
      </c>
      <c r="E157" s="13">
        <v>44436</v>
      </c>
      <c r="F157" s="73" t="s">
        <v>1313</v>
      </c>
      <c r="G157" s="13">
        <v>44440</v>
      </c>
      <c r="H157" s="74" t="s">
        <v>1314</v>
      </c>
      <c r="I157" s="15">
        <v>40</v>
      </c>
      <c r="J157" s="15">
        <v>24</v>
      </c>
      <c r="K157" s="15">
        <v>24</v>
      </c>
      <c r="L157" s="15">
        <v>17</v>
      </c>
      <c r="M157" s="79">
        <v>5.76</v>
      </c>
      <c r="N157" s="69">
        <v>17</v>
      </c>
      <c r="O157" s="61">
        <v>3000</v>
      </c>
      <c r="P157" s="62">
        <f>Table22452368910111213141516171819202122242345672345689101112131415161718192021222324[[#This Row],[PEMBULATAN]]*O157</f>
        <v>51000</v>
      </c>
    </row>
    <row r="158" spans="1:16" ht="27.75" customHeight="1" x14ac:dyDescent="0.2">
      <c r="A158" s="108"/>
      <c r="B158" s="72"/>
      <c r="C158" s="84" t="s">
        <v>2640</v>
      </c>
      <c r="D158" s="75" t="s">
        <v>53</v>
      </c>
      <c r="E158" s="13">
        <v>44436</v>
      </c>
      <c r="F158" s="73" t="s">
        <v>1313</v>
      </c>
      <c r="G158" s="13">
        <v>44440</v>
      </c>
      <c r="H158" s="74" t="s">
        <v>1314</v>
      </c>
      <c r="I158" s="15">
        <v>102</v>
      </c>
      <c r="J158" s="15">
        <v>67</v>
      </c>
      <c r="K158" s="15">
        <v>33</v>
      </c>
      <c r="L158" s="15">
        <v>6</v>
      </c>
      <c r="M158" s="79">
        <v>56.380499999999998</v>
      </c>
      <c r="N158" s="69">
        <v>56</v>
      </c>
      <c r="O158" s="61">
        <v>3000</v>
      </c>
      <c r="P158" s="62">
        <f>Table22452368910111213141516171819202122242345672345689101112131415161718192021222324[[#This Row],[PEMBULATAN]]*O158</f>
        <v>168000</v>
      </c>
    </row>
    <row r="159" spans="1:16" ht="27.75" customHeight="1" x14ac:dyDescent="0.2">
      <c r="A159" s="108"/>
      <c r="B159" s="72"/>
      <c r="C159" s="84" t="s">
        <v>2641</v>
      </c>
      <c r="D159" s="75" t="s">
        <v>53</v>
      </c>
      <c r="E159" s="13">
        <v>44436</v>
      </c>
      <c r="F159" s="73" t="s">
        <v>1313</v>
      </c>
      <c r="G159" s="13">
        <v>44440</v>
      </c>
      <c r="H159" s="74" t="s">
        <v>1314</v>
      </c>
      <c r="I159" s="15">
        <v>79</v>
      </c>
      <c r="J159" s="15">
        <v>42</v>
      </c>
      <c r="K159" s="15">
        <v>35</v>
      </c>
      <c r="L159" s="15">
        <v>8</v>
      </c>
      <c r="M159" s="79">
        <v>29.032499999999999</v>
      </c>
      <c r="N159" s="69">
        <v>29</v>
      </c>
      <c r="O159" s="61">
        <v>3000</v>
      </c>
      <c r="P159" s="62">
        <f>Table22452368910111213141516171819202122242345672345689101112131415161718192021222324[[#This Row],[PEMBULATAN]]*O159</f>
        <v>87000</v>
      </c>
    </row>
    <row r="160" spans="1:16" ht="27.75" customHeight="1" x14ac:dyDescent="0.2">
      <c r="A160" s="108"/>
      <c r="B160" s="72"/>
      <c r="C160" s="84" t="s">
        <v>2642</v>
      </c>
      <c r="D160" s="75" t="s">
        <v>53</v>
      </c>
      <c r="E160" s="13">
        <v>44436</v>
      </c>
      <c r="F160" s="73" t="s">
        <v>1313</v>
      </c>
      <c r="G160" s="13">
        <v>44440</v>
      </c>
      <c r="H160" s="74" t="s">
        <v>1314</v>
      </c>
      <c r="I160" s="15">
        <v>84</v>
      </c>
      <c r="J160" s="15">
        <v>58</v>
      </c>
      <c r="K160" s="15">
        <v>30</v>
      </c>
      <c r="L160" s="15">
        <v>2</v>
      </c>
      <c r="M160" s="79">
        <v>36.54</v>
      </c>
      <c r="N160" s="69">
        <v>37</v>
      </c>
      <c r="O160" s="61">
        <v>3000</v>
      </c>
      <c r="P160" s="62">
        <f>Table22452368910111213141516171819202122242345672345689101112131415161718192021222324[[#This Row],[PEMBULATAN]]*O160</f>
        <v>111000</v>
      </c>
    </row>
    <row r="161" spans="1:16" ht="27.75" customHeight="1" x14ac:dyDescent="0.2">
      <c r="A161" s="108"/>
      <c r="B161" s="72"/>
      <c r="C161" s="84" t="s">
        <v>2643</v>
      </c>
      <c r="D161" s="75" t="s">
        <v>53</v>
      </c>
      <c r="E161" s="13">
        <v>44436</v>
      </c>
      <c r="F161" s="73" t="s">
        <v>1313</v>
      </c>
      <c r="G161" s="13">
        <v>44440</v>
      </c>
      <c r="H161" s="74" t="s">
        <v>1314</v>
      </c>
      <c r="I161" s="15">
        <v>56</v>
      </c>
      <c r="J161" s="15">
        <v>56</v>
      </c>
      <c r="K161" s="15">
        <v>15</v>
      </c>
      <c r="L161" s="15">
        <v>5</v>
      </c>
      <c r="M161" s="79">
        <v>11.76</v>
      </c>
      <c r="N161" s="69">
        <v>12</v>
      </c>
      <c r="O161" s="61">
        <v>3000</v>
      </c>
      <c r="P161" s="62">
        <f>Table22452368910111213141516171819202122242345672345689101112131415161718192021222324[[#This Row],[PEMBULATAN]]*O161</f>
        <v>36000</v>
      </c>
    </row>
    <row r="162" spans="1:16" ht="27.75" customHeight="1" x14ac:dyDescent="0.2">
      <c r="A162" s="108"/>
      <c r="B162" s="72"/>
      <c r="C162" s="84" t="s">
        <v>2644</v>
      </c>
      <c r="D162" s="75" t="s">
        <v>53</v>
      </c>
      <c r="E162" s="13">
        <v>44436</v>
      </c>
      <c r="F162" s="73" t="s">
        <v>1313</v>
      </c>
      <c r="G162" s="13">
        <v>44440</v>
      </c>
      <c r="H162" s="74" t="s">
        <v>1314</v>
      </c>
      <c r="I162" s="15">
        <v>102</v>
      </c>
      <c r="J162" s="15">
        <v>67</v>
      </c>
      <c r="K162" s="15">
        <v>33</v>
      </c>
      <c r="L162" s="15">
        <v>8</v>
      </c>
      <c r="M162" s="79">
        <v>56.380499999999998</v>
      </c>
      <c r="N162" s="69">
        <v>56</v>
      </c>
      <c r="O162" s="61">
        <v>3000</v>
      </c>
      <c r="P162" s="62">
        <f>Table22452368910111213141516171819202122242345672345689101112131415161718192021222324[[#This Row],[PEMBULATAN]]*O162</f>
        <v>168000</v>
      </c>
    </row>
    <row r="163" spans="1:16" ht="27.75" customHeight="1" x14ac:dyDescent="0.2">
      <c r="A163" s="108"/>
      <c r="B163" s="72"/>
      <c r="C163" s="84" t="s">
        <v>2645</v>
      </c>
      <c r="D163" s="75" t="s">
        <v>53</v>
      </c>
      <c r="E163" s="13">
        <v>44436</v>
      </c>
      <c r="F163" s="73" t="s">
        <v>1313</v>
      </c>
      <c r="G163" s="13">
        <v>44440</v>
      </c>
      <c r="H163" s="74" t="s">
        <v>1314</v>
      </c>
      <c r="I163" s="15">
        <v>102</v>
      </c>
      <c r="J163" s="15">
        <v>67</v>
      </c>
      <c r="K163" s="15">
        <v>33</v>
      </c>
      <c r="L163" s="15">
        <v>4</v>
      </c>
      <c r="M163" s="79">
        <v>56.380499999999998</v>
      </c>
      <c r="N163" s="69">
        <v>56</v>
      </c>
      <c r="O163" s="61">
        <v>3000</v>
      </c>
      <c r="P163" s="62">
        <f>Table22452368910111213141516171819202122242345672345689101112131415161718192021222324[[#This Row],[PEMBULATAN]]*O163</f>
        <v>168000</v>
      </c>
    </row>
    <row r="164" spans="1:16" ht="27.75" customHeight="1" x14ac:dyDescent="0.2">
      <c r="A164" s="108"/>
      <c r="B164" s="72"/>
      <c r="C164" s="84" t="s">
        <v>2646</v>
      </c>
      <c r="D164" s="75" t="s">
        <v>53</v>
      </c>
      <c r="E164" s="13">
        <v>44436</v>
      </c>
      <c r="F164" s="73" t="s">
        <v>1313</v>
      </c>
      <c r="G164" s="13">
        <v>44440</v>
      </c>
      <c r="H164" s="74" t="s">
        <v>1314</v>
      </c>
      <c r="I164" s="15">
        <v>70</v>
      </c>
      <c r="J164" s="15">
        <v>65</v>
      </c>
      <c r="K164" s="15">
        <v>32</v>
      </c>
      <c r="L164" s="15">
        <v>6</v>
      </c>
      <c r="M164" s="79">
        <v>36.4</v>
      </c>
      <c r="N164" s="69">
        <v>36</v>
      </c>
      <c r="O164" s="61">
        <v>3000</v>
      </c>
      <c r="P164" s="62">
        <f>Table22452368910111213141516171819202122242345672345689101112131415161718192021222324[[#This Row],[PEMBULATAN]]*O164</f>
        <v>108000</v>
      </c>
    </row>
    <row r="165" spans="1:16" ht="27.75" customHeight="1" x14ac:dyDescent="0.2">
      <c r="A165" s="108"/>
      <c r="B165" s="72"/>
      <c r="C165" s="84" t="s">
        <v>2647</v>
      </c>
      <c r="D165" s="75" t="s">
        <v>53</v>
      </c>
      <c r="E165" s="13">
        <v>44436</v>
      </c>
      <c r="F165" s="73" t="s">
        <v>1313</v>
      </c>
      <c r="G165" s="13">
        <v>44440</v>
      </c>
      <c r="H165" s="74" t="s">
        <v>1314</v>
      </c>
      <c r="I165" s="15">
        <v>65</v>
      </c>
      <c r="J165" s="15">
        <v>45</v>
      </c>
      <c r="K165" s="15">
        <v>20</v>
      </c>
      <c r="L165" s="15">
        <v>7</v>
      </c>
      <c r="M165" s="79">
        <v>14.625</v>
      </c>
      <c r="N165" s="69">
        <v>15</v>
      </c>
      <c r="O165" s="61">
        <v>3000</v>
      </c>
      <c r="P165" s="62">
        <f>Table22452368910111213141516171819202122242345672345689101112131415161718192021222324[[#This Row],[PEMBULATAN]]*O165</f>
        <v>45000</v>
      </c>
    </row>
    <row r="166" spans="1:16" ht="27.75" customHeight="1" x14ac:dyDescent="0.2">
      <c r="A166" s="108"/>
      <c r="B166" s="72"/>
      <c r="C166" s="84" t="s">
        <v>2648</v>
      </c>
      <c r="D166" s="75" t="s">
        <v>53</v>
      </c>
      <c r="E166" s="13">
        <v>44436</v>
      </c>
      <c r="F166" s="73" t="s">
        <v>1313</v>
      </c>
      <c r="G166" s="13">
        <v>44440</v>
      </c>
      <c r="H166" s="74" t="s">
        <v>1314</v>
      </c>
      <c r="I166" s="15">
        <v>102</v>
      </c>
      <c r="J166" s="15">
        <v>67</v>
      </c>
      <c r="K166" s="15">
        <v>33</v>
      </c>
      <c r="L166" s="15">
        <v>13</v>
      </c>
      <c r="M166" s="79">
        <v>56.380499999999998</v>
      </c>
      <c r="N166" s="69">
        <v>56</v>
      </c>
      <c r="O166" s="61">
        <v>3000</v>
      </c>
      <c r="P166" s="62">
        <f>Table22452368910111213141516171819202122242345672345689101112131415161718192021222324[[#This Row],[PEMBULATAN]]*O166</f>
        <v>168000</v>
      </c>
    </row>
    <row r="167" spans="1:16" ht="27.75" customHeight="1" x14ac:dyDescent="0.2">
      <c r="A167" s="108"/>
      <c r="B167" s="72"/>
      <c r="C167" s="84" t="s">
        <v>2649</v>
      </c>
      <c r="D167" s="75" t="s">
        <v>53</v>
      </c>
      <c r="E167" s="13">
        <v>44436</v>
      </c>
      <c r="F167" s="73" t="s">
        <v>1313</v>
      </c>
      <c r="G167" s="13">
        <v>44440</v>
      </c>
      <c r="H167" s="74" t="s">
        <v>1314</v>
      </c>
      <c r="I167" s="15">
        <v>53</v>
      </c>
      <c r="J167" s="15">
        <v>44</v>
      </c>
      <c r="K167" s="15">
        <v>27</v>
      </c>
      <c r="L167" s="15">
        <v>20</v>
      </c>
      <c r="M167" s="79">
        <v>15.741</v>
      </c>
      <c r="N167" s="69">
        <v>20</v>
      </c>
      <c r="O167" s="61">
        <v>3000</v>
      </c>
      <c r="P167" s="62">
        <f>Table22452368910111213141516171819202122242345672345689101112131415161718192021222324[[#This Row],[PEMBULATAN]]*O167</f>
        <v>60000</v>
      </c>
    </row>
    <row r="168" spans="1:16" ht="27.75" customHeight="1" x14ac:dyDescent="0.2">
      <c r="A168" s="108"/>
      <c r="B168" s="72"/>
      <c r="C168" s="84" t="s">
        <v>2650</v>
      </c>
      <c r="D168" s="75" t="s">
        <v>53</v>
      </c>
      <c r="E168" s="13">
        <v>44436</v>
      </c>
      <c r="F168" s="73" t="s">
        <v>1313</v>
      </c>
      <c r="G168" s="13">
        <v>44440</v>
      </c>
      <c r="H168" s="74" t="s">
        <v>1314</v>
      </c>
      <c r="I168" s="15">
        <v>96</v>
      </c>
      <c r="J168" s="15">
        <v>38</v>
      </c>
      <c r="K168" s="15">
        <v>35</v>
      </c>
      <c r="L168" s="15">
        <v>8</v>
      </c>
      <c r="M168" s="79">
        <v>31.92</v>
      </c>
      <c r="N168" s="69">
        <v>32</v>
      </c>
      <c r="O168" s="61">
        <v>3000</v>
      </c>
      <c r="P168" s="62">
        <f>Table22452368910111213141516171819202122242345672345689101112131415161718192021222324[[#This Row],[PEMBULATAN]]*O168</f>
        <v>96000</v>
      </c>
    </row>
    <row r="169" spans="1:16" ht="27.75" customHeight="1" x14ac:dyDescent="0.2">
      <c r="A169" s="108"/>
      <c r="B169" s="72"/>
      <c r="C169" s="84" t="s">
        <v>2651</v>
      </c>
      <c r="D169" s="75" t="s">
        <v>53</v>
      </c>
      <c r="E169" s="13">
        <v>44436</v>
      </c>
      <c r="F169" s="73" t="s">
        <v>1313</v>
      </c>
      <c r="G169" s="13">
        <v>44440</v>
      </c>
      <c r="H169" s="74" t="s">
        <v>1314</v>
      </c>
      <c r="I169" s="15">
        <v>54</v>
      </c>
      <c r="J169" s="15">
        <v>28</v>
      </c>
      <c r="K169" s="15">
        <v>26</v>
      </c>
      <c r="L169" s="15">
        <v>3</v>
      </c>
      <c r="M169" s="79">
        <v>9.8279999999999994</v>
      </c>
      <c r="N169" s="69">
        <v>10</v>
      </c>
      <c r="O169" s="61">
        <v>3000</v>
      </c>
      <c r="P169" s="62">
        <f>Table22452368910111213141516171819202122242345672345689101112131415161718192021222324[[#This Row],[PEMBULATAN]]*O169</f>
        <v>30000</v>
      </c>
    </row>
    <row r="170" spans="1:16" ht="27.75" customHeight="1" x14ac:dyDescent="0.2">
      <c r="A170" s="108"/>
      <c r="B170" s="72"/>
      <c r="C170" s="84" t="s">
        <v>2652</v>
      </c>
      <c r="D170" s="75" t="s">
        <v>53</v>
      </c>
      <c r="E170" s="13">
        <v>44436</v>
      </c>
      <c r="F170" s="73" t="s">
        <v>1313</v>
      </c>
      <c r="G170" s="13">
        <v>44440</v>
      </c>
      <c r="H170" s="74" t="s">
        <v>1314</v>
      </c>
      <c r="I170" s="15">
        <v>60</v>
      </c>
      <c r="J170" s="15">
        <v>48</v>
      </c>
      <c r="K170" s="15">
        <v>25</v>
      </c>
      <c r="L170" s="15">
        <v>15</v>
      </c>
      <c r="M170" s="79">
        <v>18</v>
      </c>
      <c r="N170" s="69">
        <v>18</v>
      </c>
      <c r="O170" s="61">
        <v>3000</v>
      </c>
      <c r="P170" s="62">
        <f>Table22452368910111213141516171819202122242345672345689101112131415161718192021222324[[#This Row],[PEMBULATAN]]*O170</f>
        <v>54000</v>
      </c>
    </row>
    <row r="171" spans="1:16" ht="27.75" customHeight="1" x14ac:dyDescent="0.2">
      <c r="A171" s="108"/>
      <c r="B171" s="72"/>
      <c r="C171" s="84" t="s">
        <v>2653</v>
      </c>
      <c r="D171" s="75" t="s">
        <v>53</v>
      </c>
      <c r="E171" s="13">
        <v>44436</v>
      </c>
      <c r="F171" s="73" t="s">
        <v>1313</v>
      </c>
      <c r="G171" s="13">
        <v>44440</v>
      </c>
      <c r="H171" s="74" t="s">
        <v>1314</v>
      </c>
      <c r="I171" s="15">
        <v>47</v>
      </c>
      <c r="J171" s="15">
        <v>44</v>
      </c>
      <c r="K171" s="15">
        <v>26</v>
      </c>
      <c r="L171" s="15">
        <v>14</v>
      </c>
      <c r="M171" s="79">
        <v>13.442</v>
      </c>
      <c r="N171" s="69">
        <v>14</v>
      </c>
      <c r="O171" s="61">
        <v>3000</v>
      </c>
      <c r="P171" s="62">
        <f>Table22452368910111213141516171819202122242345672345689101112131415161718192021222324[[#This Row],[PEMBULATAN]]*O171</f>
        <v>42000</v>
      </c>
    </row>
    <row r="172" spans="1:16" ht="27.75" customHeight="1" x14ac:dyDescent="0.2">
      <c r="A172" s="108"/>
      <c r="B172" s="72"/>
      <c r="C172" s="84" t="s">
        <v>2654</v>
      </c>
      <c r="D172" s="75" t="s">
        <v>53</v>
      </c>
      <c r="E172" s="13">
        <v>44436</v>
      </c>
      <c r="F172" s="73" t="s">
        <v>1313</v>
      </c>
      <c r="G172" s="13">
        <v>44440</v>
      </c>
      <c r="H172" s="74" t="s">
        <v>1314</v>
      </c>
      <c r="I172" s="15">
        <v>60</v>
      </c>
      <c r="J172" s="15">
        <v>60</v>
      </c>
      <c r="K172" s="15">
        <v>2</v>
      </c>
      <c r="L172" s="15">
        <v>9</v>
      </c>
      <c r="M172" s="79">
        <v>1.8</v>
      </c>
      <c r="N172" s="69">
        <v>9</v>
      </c>
      <c r="O172" s="61">
        <v>3000</v>
      </c>
      <c r="P172" s="62">
        <f>Table22452368910111213141516171819202122242345672345689101112131415161718192021222324[[#This Row],[PEMBULATAN]]*O172</f>
        <v>27000</v>
      </c>
    </row>
    <row r="173" spans="1:16" ht="27.75" customHeight="1" x14ac:dyDescent="0.2">
      <c r="A173" s="108"/>
      <c r="B173" s="72"/>
      <c r="C173" s="84" t="s">
        <v>2655</v>
      </c>
      <c r="D173" s="75" t="s">
        <v>53</v>
      </c>
      <c r="E173" s="13">
        <v>44436</v>
      </c>
      <c r="F173" s="73" t="s">
        <v>1313</v>
      </c>
      <c r="G173" s="13">
        <v>44440</v>
      </c>
      <c r="H173" s="74" t="s">
        <v>1314</v>
      </c>
      <c r="I173" s="15">
        <v>90</v>
      </c>
      <c r="J173" s="15">
        <v>54</v>
      </c>
      <c r="K173" s="15">
        <v>34</v>
      </c>
      <c r="L173" s="15">
        <v>10</v>
      </c>
      <c r="M173" s="79">
        <v>41.31</v>
      </c>
      <c r="N173" s="69">
        <v>41</v>
      </c>
      <c r="O173" s="61">
        <v>3000</v>
      </c>
      <c r="P173" s="62">
        <f>Table22452368910111213141516171819202122242345672345689101112131415161718192021222324[[#This Row],[PEMBULATAN]]*O173</f>
        <v>123000</v>
      </c>
    </row>
    <row r="174" spans="1:16" ht="27.75" customHeight="1" x14ac:dyDescent="0.2">
      <c r="A174" s="108"/>
      <c r="B174" s="72"/>
      <c r="C174" s="84" t="s">
        <v>2656</v>
      </c>
      <c r="D174" s="75" t="s">
        <v>53</v>
      </c>
      <c r="E174" s="13">
        <v>44436</v>
      </c>
      <c r="F174" s="73" t="s">
        <v>1313</v>
      </c>
      <c r="G174" s="13">
        <v>44440</v>
      </c>
      <c r="H174" s="74" t="s">
        <v>1314</v>
      </c>
      <c r="I174" s="15">
        <v>55</v>
      </c>
      <c r="J174" s="15">
        <v>49</v>
      </c>
      <c r="K174" s="15">
        <v>16</v>
      </c>
      <c r="L174" s="15">
        <v>9</v>
      </c>
      <c r="M174" s="79">
        <v>10.78</v>
      </c>
      <c r="N174" s="69">
        <v>11</v>
      </c>
      <c r="O174" s="61">
        <v>3000</v>
      </c>
      <c r="P174" s="62">
        <f>Table22452368910111213141516171819202122242345672345689101112131415161718192021222324[[#This Row],[PEMBULATAN]]*O174</f>
        <v>33000</v>
      </c>
    </row>
    <row r="175" spans="1:16" ht="27.75" customHeight="1" x14ac:dyDescent="0.2">
      <c r="A175" s="108"/>
      <c r="B175" s="72"/>
      <c r="C175" s="84" t="s">
        <v>2657</v>
      </c>
      <c r="D175" s="75" t="s">
        <v>53</v>
      </c>
      <c r="E175" s="13">
        <v>44436</v>
      </c>
      <c r="F175" s="73" t="s">
        <v>1313</v>
      </c>
      <c r="G175" s="13">
        <v>44440</v>
      </c>
      <c r="H175" s="74" t="s">
        <v>1314</v>
      </c>
      <c r="I175" s="15">
        <v>65</v>
      </c>
      <c r="J175" s="15">
        <v>60</v>
      </c>
      <c r="K175" s="15">
        <v>30</v>
      </c>
      <c r="L175" s="15">
        <v>16</v>
      </c>
      <c r="M175" s="79">
        <v>29.25</v>
      </c>
      <c r="N175" s="69">
        <v>29</v>
      </c>
      <c r="O175" s="61">
        <v>3000</v>
      </c>
      <c r="P175" s="62">
        <f>Table22452368910111213141516171819202122242345672345689101112131415161718192021222324[[#This Row],[PEMBULATAN]]*O175</f>
        <v>87000</v>
      </c>
    </row>
    <row r="176" spans="1:16" ht="27.75" customHeight="1" x14ac:dyDescent="0.2">
      <c r="A176" s="108"/>
      <c r="B176" s="72"/>
      <c r="C176" s="84" t="s">
        <v>2658</v>
      </c>
      <c r="D176" s="75" t="s">
        <v>53</v>
      </c>
      <c r="E176" s="13">
        <v>44436</v>
      </c>
      <c r="F176" s="73" t="s">
        <v>1313</v>
      </c>
      <c r="G176" s="13">
        <v>44440</v>
      </c>
      <c r="H176" s="74" t="s">
        <v>1314</v>
      </c>
      <c r="I176" s="15">
        <v>50</v>
      </c>
      <c r="J176" s="15">
        <v>20</v>
      </c>
      <c r="K176" s="15">
        <v>14</v>
      </c>
      <c r="L176" s="15">
        <v>6</v>
      </c>
      <c r="M176" s="79">
        <v>3.5</v>
      </c>
      <c r="N176" s="69">
        <v>6</v>
      </c>
      <c r="O176" s="61">
        <v>3000</v>
      </c>
      <c r="P176" s="62">
        <f>Table22452368910111213141516171819202122242345672345689101112131415161718192021222324[[#This Row],[PEMBULATAN]]*O176</f>
        <v>18000</v>
      </c>
    </row>
    <row r="177" spans="1:16" ht="27.75" customHeight="1" x14ac:dyDescent="0.2">
      <c r="A177" s="108"/>
      <c r="B177" s="72"/>
      <c r="C177" s="84" t="s">
        <v>2659</v>
      </c>
      <c r="D177" s="75" t="s">
        <v>53</v>
      </c>
      <c r="E177" s="13">
        <v>44436</v>
      </c>
      <c r="F177" s="73" t="s">
        <v>1313</v>
      </c>
      <c r="G177" s="13">
        <v>44440</v>
      </c>
      <c r="H177" s="74" t="s">
        <v>1314</v>
      </c>
      <c r="I177" s="15">
        <v>90</v>
      </c>
      <c r="J177" s="15">
        <v>55</v>
      </c>
      <c r="K177" s="15">
        <v>26</v>
      </c>
      <c r="L177" s="15">
        <v>16</v>
      </c>
      <c r="M177" s="79">
        <v>32.174999999999997</v>
      </c>
      <c r="N177" s="69">
        <v>32</v>
      </c>
      <c r="O177" s="61">
        <v>3000</v>
      </c>
      <c r="P177" s="62">
        <f>Table22452368910111213141516171819202122242345672345689101112131415161718192021222324[[#This Row],[PEMBULATAN]]*O177</f>
        <v>96000</v>
      </c>
    </row>
    <row r="178" spans="1:16" ht="27.75" customHeight="1" x14ac:dyDescent="0.2">
      <c r="A178" s="108"/>
      <c r="B178" s="72"/>
      <c r="C178" s="84" t="s">
        <v>2660</v>
      </c>
      <c r="D178" s="75" t="s">
        <v>53</v>
      </c>
      <c r="E178" s="13">
        <v>44436</v>
      </c>
      <c r="F178" s="73" t="s">
        <v>1313</v>
      </c>
      <c r="G178" s="13">
        <v>44440</v>
      </c>
      <c r="H178" s="74" t="s">
        <v>1314</v>
      </c>
      <c r="I178" s="15">
        <v>40</v>
      </c>
      <c r="J178" s="15">
        <v>29</v>
      </c>
      <c r="K178" s="15">
        <v>10</v>
      </c>
      <c r="L178" s="15">
        <v>11</v>
      </c>
      <c r="M178" s="79">
        <v>2.9</v>
      </c>
      <c r="N178" s="69">
        <v>11</v>
      </c>
      <c r="O178" s="61">
        <v>3000</v>
      </c>
      <c r="P178" s="62">
        <f>Table22452368910111213141516171819202122242345672345689101112131415161718192021222324[[#This Row],[PEMBULATAN]]*O178</f>
        <v>33000</v>
      </c>
    </row>
    <row r="179" spans="1:16" ht="27.75" customHeight="1" x14ac:dyDescent="0.2">
      <c r="A179" s="108"/>
      <c r="B179" s="72"/>
      <c r="C179" s="84" t="s">
        <v>2661</v>
      </c>
      <c r="D179" s="75" t="s">
        <v>53</v>
      </c>
      <c r="E179" s="13">
        <v>44436</v>
      </c>
      <c r="F179" s="73" t="s">
        <v>1313</v>
      </c>
      <c r="G179" s="13">
        <v>44440</v>
      </c>
      <c r="H179" s="74" t="s">
        <v>1314</v>
      </c>
      <c r="I179" s="15">
        <v>98</v>
      </c>
      <c r="J179" s="15">
        <v>52</v>
      </c>
      <c r="K179" s="15">
        <v>26</v>
      </c>
      <c r="L179" s="15">
        <v>10</v>
      </c>
      <c r="M179" s="79">
        <v>33.124000000000002</v>
      </c>
      <c r="N179" s="69">
        <v>33</v>
      </c>
      <c r="O179" s="61">
        <v>3000</v>
      </c>
      <c r="P179" s="62">
        <f>Table22452368910111213141516171819202122242345672345689101112131415161718192021222324[[#This Row],[PEMBULATAN]]*O179</f>
        <v>99000</v>
      </c>
    </row>
    <row r="180" spans="1:16" ht="27.75" customHeight="1" x14ac:dyDescent="0.2">
      <c r="A180" s="108"/>
      <c r="B180" s="72"/>
      <c r="C180" s="84" t="s">
        <v>2662</v>
      </c>
      <c r="D180" s="75" t="s">
        <v>53</v>
      </c>
      <c r="E180" s="13">
        <v>44436</v>
      </c>
      <c r="F180" s="73" t="s">
        <v>1313</v>
      </c>
      <c r="G180" s="13">
        <v>44440</v>
      </c>
      <c r="H180" s="74" t="s">
        <v>1314</v>
      </c>
      <c r="I180" s="15">
        <v>60</v>
      </c>
      <c r="J180" s="15">
        <v>50</v>
      </c>
      <c r="K180" s="15">
        <v>15</v>
      </c>
      <c r="L180" s="15">
        <v>4</v>
      </c>
      <c r="M180" s="79">
        <v>11.25</v>
      </c>
      <c r="N180" s="69">
        <v>11</v>
      </c>
      <c r="O180" s="61">
        <v>3000</v>
      </c>
      <c r="P180" s="62">
        <f>Table22452368910111213141516171819202122242345672345689101112131415161718192021222324[[#This Row],[PEMBULATAN]]*O180</f>
        <v>33000</v>
      </c>
    </row>
    <row r="181" spans="1:16" ht="27.75" customHeight="1" x14ac:dyDescent="0.2">
      <c r="A181" s="108"/>
      <c r="B181" s="72"/>
      <c r="C181" s="84" t="s">
        <v>2663</v>
      </c>
      <c r="D181" s="75" t="s">
        <v>53</v>
      </c>
      <c r="E181" s="13">
        <v>44436</v>
      </c>
      <c r="F181" s="73" t="s">
        <v>1313</v>
      </c>
      <c r="G181" s="13">
        <v>44440</v>
      </c>
      <c r="H181" s="74" t="s">
        <v>1314</v>
      </c>
      <c r="I181" s="15">
        <v>80</v>
      </c>
      <c r="J181" s="15">
        <v>45</v>
      </c>
      <c r="K181" s="15">
        <v>36</v>
      </c>
      <c r="L181" s="15">
        <v>9</v>
      </c>
      <c r="M181" s="79">
        <v>32.4</v>
      </c>
      <c r="N181" s="69">
        <v>32</v>
      </c>
      <c r="O181" s="61">
        <v>3000</v>
      </c>
      <c r="P181" s="62">
        <f>Table22452368910111213141516171819202122242345672345689101112131415161718192021222324[[#This Row],[PEMBULATAN]]*O181</f>
        <v>96000</v>
      </c>
    </row>
    <row r="182" spans="1:16" ht="27.75" customHeight="1" x14ac:dyDescent="0.2">
      <c r="A182" s="108"/>
      <c r="B182" s="72"/>
      <c r="C182" s="84" t="s">
        <v>2664</v>
      </c>
      <c r="D182" s="75" t="s">
        <v>53</v>
      </c>
      <c r="E182" s="13">
        <v>44436</v>
      </c>
      <c r="F182" s="73" t="s">
        <v>1313</v>
      </c>
      <c r="G182" s="13">
        <v>44440</v>
      </c>
      <c r="H182" s="74" t="s">
        <v>1314</v>
      </c>
      <c r="I182" s="15">
        <v>45</v>
      </c>
      <c r="J182" s="15">
        <v>36</v>
      </c>
      <c r="K182" s="15">
        <v>27</v>
      </c>
      <c r="L182" s="15">
        <v>15</v>
      </c>
      <c r="M182" s="79">
        <v>10.935</v>
      </c>
      <c r="N182" s="69">
        <v>15</v>
      </c>
      <c r="O182" s="61">
        <v>3000</v>
      </c>
      <c r="P182" s="62">
        <f>Table22452368910111213141516171819202122242345672345689101112131415161718192021222324[[#This Row],[PEMBULATAN]]*O182</f>
        <v>45000</v>
      </c>
    </row>
    <row r="183" spans="1:16" ht="27.75" customHeight="1" x14ac:dyDescent="0.2">
      <c r="A183" s="108"/>
      <c r="B183" s="72"/>
      <c r="C183" s="84" t="s">
        <v>2665</v>
      </c>
      <c r="D183" s="75" t="s">
        <v>53</v>
      </c>
      <c r="E183" s="13">
        <v>44436</v>
      </c>
      <c r="F183" s="73" t="s">
        <v>1313</v>
      </c>
      <c r="G183" s="13">
        <v>44440</v>
      </c>
      <c r="H183" s="74" t="s">
        <v>1314</v>
      </c>
      <c r="I183" s="15">
        <v>25</v>
      </c>
      <c r="J183" s="15">
        <v>25</v>
      </c>
      <c r="K183" s="15">
        <v>25</v>
      </c>
      <c r="L183" s="15">
        <v>22</v>
      </c>
      <c r="M183" s="79">
        <v>3.90625</v>
      </c>
      <c r="N183" s="69">
        <v>22</v>
      </c>
      <c r="O183" s="61">
        <v>3000</v>
      </c>
      <c r="P183" s="62">
        <f>Table22452368910111213141516171819202122242345672345689101112131415161718192021222324[[#This Row],[PEMBULATAN]]*O183</f>
        <v>66000</v>
      </c>
    </row>
    <row r="184" spans="1:16" ht="27.75" customHeight="1" x14ac:dyDescent="0.2">
      <c r="A184" s="108"/>
      <c r="B184" s="72"/>
      <c r="C184" s="84" t="s">
        <v>2666</v>
      </c>
      <c r="D184" s="75" t="s">
        <v>53</v>
      </c>
      <c r="E184" s="13">
        <v>44436</v>
      </c>
      <c r="F184" s="73" t="s">
        <v>1313</v>
      </c>
      <c r="G184" s="13">
        <v>44440</v>
      </c>
      <c r="H184" s="74" t="s">
        <v>1314</v>
      </c>
      <c r="I184" s="15">
        <v>89</v>
      </c>
      <c r="J184" s="15">
        <v>46</v>
      </c>
      <c r="K184" s="15">
        <v>20</v>
      </c>
      <c r="L184" s="15">
        <v>10</v>
      </c>
      <c r="M184" s="79">
        <v>20.47</v>
      </c>
      <c r="N184" s="69">
        <v>20</v>
      </c>
      <c r="O184" s="61">
        <v>3000</v>
      </c>
      <c r="P184" s="62">
        <f>Table22452368910111213141516171819202122242345672345689101112131415161718192021222324[[#This Row],[PEMBULATAN]]*O184</f>
        <v>60000</v>
      </c>
    </row>
    <row r="185" spans="1:16" ht="27.75" customHeight="1" x14ac:dyDescent="0.2">
      <c r="A185" s="108"/>
      <c r="B185" s="72"/>
      <c r="C185" s="84" t="s">
        <v>2667</v>
      </c>
      <c r="D185" s="75" t="s">
        <v>53</v>
      </c>
      <c r="E185" s="13">
        <v>44436</v>
      </c>
      <c r="F185" s="73" t="s">
        <v>1313</v>
      </c>
      <c r="G185" s="13">
        <v>44440</v>
      </c>
      <c r="H185" s="74" t="s">
        <v>1314</v>
      </c>
      <c r="I185" s="15">
        <v>83</v>
      </c>
      <c r="J185" s="15">
        <v>60</v>
      </c>
      <c r="K185" s="15">
        <v>22</v>
      </c>
      <c r="L185" s="15">
        <v>6</v>
      </c>
      <c r="M185" s="79">
        <v>27.39</v>
      </c>
      <c r="N185" s="69">
        <v>27</v>
      </c>
      <c r="O185" s="61">
        <v>3000</v>
      </c>
      <c r="P185" s="62">
        <f>Table22452368910111213141516171819202122242345672345689101112131415161718192021222324[[#This Row],[PEMBULATAN]]*O185</f>
        <v>81000</v>
      </c>
    </row>
    <row r="186" spans="1:16" ht="27.75" customHeight="1" x14ac:dyDescent="0.2">
      <c r="A186" s="108"/>
      <c r="B186" s="72"/>
      <c r="C186" s="84" t="s">
        <v>2668</v>
      </c>
      <c r="D186" s="75" t="s">
        <v>53</v>
      </c>
      <c r="E186" s="13">
        <v>44436</v>
      </c>
      <c r="F186" s="73" t="s">
        <v>1313</v>
      </c>
      <c r="G186" s="13">
        <v>44440</v>
      </c>
      <c r="H186" s="74" t="s">
        <v>1314</v>
      </c>
      <c r="I186" s="15">
        <v>95</v>
      </c>
      <c r="J186" s="15">
        <v>56</v>
      </c>
      <c r="K186" s="15">
        <v>28</v>
      </c>
      <c r="L186" s="15">
        <v>11</v>
      </c>
      <c r="M186" s="79">
        <v>37.24</v>
      </c>
      <c r="N186" s="69">
        <v>37</v>
      </c>
      <c r="O186" s="61">
        <v>3000</v>
      </c>
      <c r="P186" s="62">
        <f>Table22452368910111213141516171819202122242345672345689101112131415161718192021222324[[#This Row],[PEMBULATAN]]*O186</f>
        <v>111000</v>
      </c>
    </row>
    <row r="187" spans="1:16" ht="27.75" customHeight="1" x14ac:dyDescent="0.2">
      <c r="A187" s="108"/>
      <c r="B187" s="72"/>
      <c r="C187" s="84" t="s">
        <v>2669</v>
      </c>
      <c r="D187" s="75" t="s">
        <v>53</v>
      </c>
      <c r="E187" s="13">
        <v>44436</v>
      </c>
      <c r="F187" s="73" t="s">
        <v>1313</v>
      </c>
      <c r="G187" s="13">
        <v>44440</v>
      </c>
      <c r="H187" s="74" t="s">
        <v>1314</v>
      </c>
      <c r="I187" s="15">
        <v>76</v>
      </c>
      <c r="J187" s="15">
        <v>54</v>
      </c>
      <c r="K187" s="15">
        <v>25</v>
      </c>
      <c r="L187" s="15">
        <v>23</v>
      </c>
      <c r="M187" s="79">
        <v>25.65</v>
      </c>
      <c r="N187" s="69">
        <v>26</v>
      </c>
      <c r="O187" s="61">
        <v>3000</v>
      </c>
      <c r="P187" s="62">
        <f>Table22452368910111213141516171819202122242345672345689101112131415161718192021222324[[#This Row],[PEMBULATAN]]*O187</f>
        <v>78000</v>
      </c>
    </row>
    <row r="188" spans="1:16" ht="27.75" customHeight="1" x14ac:dyDescent="0.2">
      <c r="A188" s="108"/>
      <c r="B188" s="72"/>
      <c r="C188" s="84" t="s">
        <v>2670</v>
      </c>
      <c r="D188" s="75" t="s">
        <v>53</v>
      </c>
      <c r="E188" s="13">
        <v>44436</v>
      </c>
      <c r="F188" s="73" t="s">
        <v>1313</v>
      </c>
      <c r="G188" s="13">
        <v>44440</v>
      </c>
      <c r="H188" s="74" t="s">
        <v>1314</v>
      </c>
      <c r="I188" s="15">
        <v>90</v>
      </c>
      <c r="J188" s="15">
        <v>50</v>
      </c>
      <c r="K188" s="15">
        <v>38</v>
      </c>
      <c r="L188" s="15">
        <v>10</v>
      </c>
      <c r="M188" s="79">
        <v>42.75</v>
      </c>
      <c r="N188" s="69">
        <v>43</v>
      </c>
      <c r="O188" s="61">
        <v>3000</v>
      </c>
      <c r="P188" s="62">
        <f>Table22452368910111213141516171819202122242345672345689101112131415161718192021222324[[#This Row],[PEMBULATAN]]*O188</f>
        <v>129000</v>
      </c>
    </row>
    <row r="189" spans="1:16" ht="27.75" customHeight="1" x14ac:dyDescent="0.2">
      <c r="A189" s="108"/>
      <c r="B189" s="72"/>
      <c r="C189" s="84" t="s">
        <v>2671</v>
      </c>
      <c r="D189" s="75" t="s">
        <v>53</v>
      </c>
      <c r="E189" s="13">
        <v>44436</v>
      </c>
      <c r="F189" s="73" t="s">
        <v>1313</v>
      </c>
      <c r="G189" s="13">
        <v>44440</v>
      </c>
      <c r="H189" s="74" t="s">
        <v>1314</v>
      </c>
      <c r="I189" s="15">
        <v>70</v>
      </c>
      <c r="J189" s="15">
        <v>60</v>
      </c>
      <c r="K189" s="15">
        <v>22</v>
      </c>
      <c r="L189" s="15">
        <v>2</v>
      </c>
      <c r="M189" s="79">
        <v>23.1</v>
      </c>
      <c r="N189" s="69">
        <v>23</v>
      </c>
      <c r="O189" s="61">
        <v>3000</v>
      </c>
      <c r="P189" s="62">
        <f>Table22452368910111213141516171819202122242345672345689101112131415161718192021222324[[#This Row],[PEMBULATAN]]*O189</f>
        <v>69000</v>
      </c>
    </row>
    <row r="190" spans="1:16" ht="27.75" customHeight="1" x14ac:dyDescent="0.2">
      <c r="A190" s="108"/>
      <c r="B190" s="72"/>
      <c r="C190" s="84" t="s">
        <v>2672</v>
      </c>
      <c r="D190" s="75" t="s">
        <v>53</v>
      </c>
      <c r="E190" s="13">
        <v>44436</v>
      </c>
      <c r="F190" s="73" t="s">
        <v>1313</v>
      </c>
      <c r="G190" s="13">
        <v>44440</v>
      </c>
      <c r="H190" s="74" t="s">
        <v>1314</v>
      </c>
      <c r="I190" s="15">
        <v>84</v>
      </c>
      <c r="J190" s="15">
        <v>60</v>
      </c>
      <c r="K190" s="15">
        <v>24</v>
      </c>
      <c r="L190" s="15">
        <v>6</v>
      </c>
      <c r="M190" s="79">
        <v>30.24</v>
      </c>
      <c r="N190" s="69">
        <v>30</v>
      </c>
      <c r="O190" s="61">
        <v>3000</v>
      </c>
      <c r="P190" s="62">
        <f>Table22452368910111213141516171819202122242345672345689101112131415161718192021222324[[#This Row],[PEMBULATAN]]*O190</f>
        <v>90000</v>
      </c>
    </row>
    <row r="191" spans="1:16" ht="27.75" customHeight="1" x14ac:dyDescent="0.2">
      <c r="A191" s="108"/>
      <c r="B191" s="72"/>
      <c r="C191" s="84" t="s">
        <v>2673</v>
      </c>
      <c r="D191" s="75" t="s">
        <v>53</v>
      </c>
      <c r="E191" s="13">
        <v>44436</v>
      </c>
      <c r="F191" s="73" t="s">
        <v>1313</v>
      </c>
      <c r="G191" s="13">
        <v>44440</v>
      </c>
      <c r="H191" s="74" t="s">
        <v>1314</v>
      </c>
      <c r="I191" s="15">
        <v>90</v>
      </c>
      <c r="J191" s="15">
        <v>54</v>
      </c>
      <c r="K191" s="15">
        <v>22</v>
      </c>
      <c r="L191" s="15">
        <v>11</v>
      </c>
      <c r="M191" s="79">
        <v>26.73</v>
      </c>
      <c r="N191" s="69">
        <v>27</v>
      </c>
      <c r="O191" s="61">
        <v>3000</v>
      </c>
      <c r="P191" s="62">
        <f>Table22452368910111213141516171819202122242345672345689101112131415161718192021222324[[#This Row],[PEMBULATAN]]*O191</f>
        <v>81000</v>
      </c>
    </row>
    <row r="192" spans="1:16" ht="27.75" customHeight="1" x14ac:dyDescent="0.2">
      <c r="A192" s="108"/>
      <c r="B192" s="72"/>
      <c r="C192" s="84" t="s">
        <v>2674</v>
      </c>
      <c r="D192" s="75" t="s">
        <v>53</v>
      </c>
      <c r="E192" s="13">
        <v>44436</v>
      </c>
      <c r="F192" s="73" t="s">
        <v>1313</v>
      </c>
      <c r="G192" s="13">
        <v>44440</v>
      </c>
      <c r="H192" s="74" t="s">
        <v>1314</v>
      </c>
      <c r="I192" s="15">
        <v>70</v>
      </c>
      <c r="J192" s="15">
        <v>55</v>
      </c>
      <c r="K192" s="15">
        <v>28</v>
      </c>
      <c r="L192" s="15">
        <v>13</v>
      </c>
      <c r="M192" s="79">
        <v>26.95</v>
      </c>
      <c r="N192" s="69">
        <v>27</v>
      </c>
      <c r="O192" s="61">
        <v>3000</v>
      </c>
      <c r="P192" s="62">
        <f>Table22452368910111213141516171819202122242345672345689101112131415161718192021222324[[#This Row],[PEMBULATAN]]*O192</f>
        <v>81000</v>
      </c>
    </row>
    <row r="193" spans="1:16" ht="27.75" customHeight="1" x14ac:dyDescent="0.2">
      <c r="A193" s="108"/>
      <c r="B193" s="72"/>
      <c r="C193" s="84" t="s">
        <v>2675</v>
      </c>
      <c r="D193" s="75" t="s">
        <v>53</v>
      </c>
      <c r="E193" s="13">
        <v>44436</v>
      </c>
      <c r="F193" s="73" t="s">
        <v>1313</v>
      </c>
      <c r="G193" s="13">
        <v>44440</v>
      </c>
      <c r="H193" s="74" t="s">
        <v>1314</v>
      </c>
      <c r="I193" s="15">
        <v>82</v>
      </c>
      <c r="J193" s="15">
        <v>50</v>
      </c>
      <c r="K193" s="15">
        <v>28</v>
      </c>
      <c r="L193" s="15">
        <v>14</v>
      </c>
      <c r="M193" s="79">
        <v>28.7</v>
      </c>
      <c r="N193" s="69">
        <v>29</v>
      </c>
      <c r="O193" s="61">
        <v>3000</v>
      </c>
      <c r="P193" s="62">
        <f>Table22452368910111213141516171819202122242345672345689101112131415161718192021222324[[#This Row],[PEMBULATAN]]*O193</f>
        <v>87000</v>
      </c>
    </row>
    <row r="194" spans="1:16" ht="27.75" customHeight="1" x14ac:dyDescent="0.2">
      <c r="A194" s="108"/>
      <c r="B194" s="72"/>
      <c r="C194" s="70" t="s">
        <v>2676</v>
      </c>
      <c r="D194" s="75" t="s">
        <v>53</v>
      </c>
      <c r="E194" s="13">
        <v>44436</v>
      </c>
      <c r="F194" s="73" t="s">
        <v>1313</v>
      </c>
      <c r="G194" s="13">
        <v>44440</v>
      </c>
      <c r="H194" s="74" t="s">
        <v>1314</v>
      </c>
      <c r="I194" s="15">
        <v>80</v>
      </c>
      <c r="J194" s="15">
        <v>40</v>
      </c>
      <c r="K194" s="15">
        <v>30</v>
      </c>
      <c r="L194" s="15">
        <v>4</v>
      </c>
      <c r="M194" s="79">
        <v>24</v>
      </c>
      <c r="N194" s="69">
        <v>24</v>
      </c>
      <c r="O194" s="61">
        <v>3000</v>
      </c>
      <c r="P194" s="62">
        <f>Table22452368910111213141516171819202122242345672345689101112131415161718192021222324[[#This Row],[PEMBULATAN]]*O194</f>
        <v>72000</v>
      </c>
    </row>
    <row r="195" spans="1:16" ht="27.75" customHeight="1" x14ac:dyDescent="0.2">
      <c r="A195" s="108"/>
      <c r="B195" s="72"/>
      <c r="C195" s="70" t="s">
        <v>2677</v>
      </c>
      <c r="D195" s="75" t="s">
        <v>53</v>
      </c>
      <c r="E195" s="13">
        <v>44436</v>
      </c>
      <c r="F195" s="73" t="s">
        <v>1313</v>
      </c>
      <c r="G195" s="13">
        <v>44440</v>
      </c>
      <c r="H195" s="74" t="s">
        <v>1314</v>
      </c>
      <c r="I195" s="15">
        <v>80</v>
      </c>
      <c r="J195" s="15">
        <v>45</v>
      </c>
      <c r="K195" s="15">
        <v>16</v>
      </c>
      <c r="L195" s="15">
        <v>4</v>
      </c>
      <c r="M195" s="79">
        <v>14.4</v>
      </c>
      <c r="N195" s="69">
        <v>14</v>
      </c>
      <c r="O195" s="61">
        <v>3000</v>
      </c>
      <c r="P195" s="62">
        <f>Table22452368910111213141516171819202122242345672345689101112131415161718192021222324[[#This Row],[PEMBULATAN]]*O195</f>
        <v>42000</v>
      </c>
    </row>
    <row r="196" spans="1:16" ht="27.75" customHeight="1" x14ac:dyDescent="0.2">
      <c r="A196" s="108"/>
      <c r="B196" s="72"/>
      <c r="C196" s="70" t="s">
        <v>2678</v>
      </c>
      <c r="D196" s="75" t="s">
        <v>53</v>
      </c>
      <c r="E196" s="13">
        <v>44436</v>
      </c>
      <c r="F196" s="73" t="s">
        <v>1313</v>
      </c>
      <c r="G196" s="13">
        <v>44440</v>
      </c>
      <c r="H196" s="74" t="s">
        <v>1314</v>
      </c>
      <c r="I196" s="15">
        <v>82</v>
      </c>
      <c r="J196" s="15">
        <v>60</v>
      </c>
      <c r="K196" s="15">
        <v>26</v>
      </c>
      <c r="L196" s="15">
        <v>11</v>
      </c>
      <c r="M196" s="79">
        <v>31.98</v>
      </c>
      <c r="N196" s="69">
        <v>32</v>
      </c>
      <c r="O196" s="61">
        <v>3000</v>
      </c>
      <c r="P196" s="62">
        <f>Table22452368910111213141516171819202122242345672345689101112131415161718192021222324[[#This Row],[PEMBULATAN]]*O196</f>
        <v>96000</v>
      </c>
    </row>
    <row r="197" spans="1:16" ht="27.75" customHeight="1" x14ac:dyDescent="0.2">
      <c r="A197" s="108"/>
      <c r="B197" s="72"/>
      <c r="C197" s="70" t="s">
        <v>2679</v>
      </c>
      <c r="D197" s="75" t="s">
        <v>53</v>
      </c>
      <c r="E197" s="13">
        <v>44436</v>
      </c>
      <c r="F197" s="73" t="s">
        <v>1313</v>
      </c>
      <c r="G197" s="13">
        <v>44440</v>
      </c>
      <c r="H197" s="74" t="s">
        <v>1314</v>
      </c>
      <c r="I197" s="15">
        <v>92</v>
      </c>
      <c r="J197" s="15">
        <v>58</v>
      </c>
      <c r="K197" s="15">
        <v>28</v>
      </c>
      <c r="L197" s="15">
        <v>21</v>
      </c>
      <c r="M197" s="79">
        <v>37.351999999999997</v>
      </c>
      <c r="N197" s="69">
        <v>37</v>
      </c>
      <c r="O197" s="61">
        <v>3000</v>
      </c>
      <c r="P197" s="62">
        <f>Table22452368910111213141516171819202122242345672345689101112131415161718192021222324[[#This Row],[PEMBULATAN]]*O197</f>
        <v>111000</v>
      </c>
    </row>
    <row r="198" spans="1:16" ht="27.75" customHeight="1" x14ac:dyDescent="0.2">
      <c r="A198" s="108"/>
      <c r="B198" s="72"/>
      <c r="C198" s="70" t="s">
        <v>2680</v>
      </c>
      <c r="D198" s="75" t="s">
        <v>53</v>
      </c>
      <c r="E198" s="13">
        <v>44436</v>
      </c>
      <c r="F198" s="73" t="s">
        <v>1313</v>
      </c>
      <c r="G198" s="13">
        <v>44440</v>
      </c>
      <c r="H198" s="74" t="s">
        <v>1314</v>
      </c>
      <c r="I198" s="15">
        <v>60</v>
      </c>
      <c r="J198" s="15">
        <v>45</v>
      </c>
      <c r="K198" s="15">
        <v>15</v>
      </c>
      <c r="L198" s="15">
        <v>14</v>
      </c>
      <c r="M198" s="79">
        <v>10.125</v>
      </c>
      <c r="N198" s="69">
        <v>14</v>
      </c>
      <c r="O198" s="61">
        <v>3000</v>
      </c>
      <c r="P198" s="62">
        <f>Table22452368910111213141516171819202122242345672345689101112131415161718192021222324[[#This Row],[PEMBULATAN]]*O198</f>
        <v>42000</v>
      </c>
    </row>
    <row r="199" spans="1:16" ht="27.75" customHeight="1" x14ac:dyDescent="0.2">
      <c r="A199" s="108"/>
      <c r="B199" s="72"/>
      <c r="C199" s="70" t="s">
        <v>2681</v>
      </c>
      <c r="D199" s="75" t="s">
        <v>53</v>
      </c>
      <c r="E199" s="13">
        <v>44436</v>
      </c>
      <c r="F199" s="73" t="s">
        <v>1313</v>
      </c>
      <c r="G199" s="13">
        <v>44440</v>
      </c>
      <c r="H199" s="74" t="s">
        <v>1314</v>
      </c>
      <c r="I199" s="15">
        <v>70</v>
      </c>
      <c r="J199" s="15">
        <v>48</v>
      </c>
      <c r="K199" s="15">
        <v>26</v>
      </c>
      <c r="L199" s="15">
        <v>28</v>
      </c>
      <c r="M199" s="79">
        <v>21.84</v>
      </c>
      <c r="N199" s="69">
        <v>28</v>
      </c>
      <c r="O199" s="61">
        <v>3000</v>
      </c>
      <c r="P199" s="62">
        <f>Table22452368910111213141516171819202122242345672345689101112131415161718192021222324[[#This Row],[PEMBULATAN]]*O199</f>
        <v>84000</v>
      </c>
    </row>
    <row r="200" spans="1:16" ht="27.75" customHeight="1" x14ac:dyDescent="0.2">
      <c r="A200" s="108"/>
      <c r="B200" s="72"/>
      <c r="C200" s="109" t="s">
        <v>2682</v>
      </c>
      <c r="D200" s="110" t="s">
        <v>53</v>
      </c>
      <c r="E200" s="111">
        <v>44436</v>
      </c>
      <c r="F200" s="112" t="s">
        <v>1313</v>
      </c>
      <c r="G200" s="111">
        <v>44440</v>
      </c>
      <c r="H200" s="113" t="s">
        <v>1314</v>
      </c>
      <c r="I200" s="114">
        <v>90</v>
      </c>
      <c r="J200" s="114">
        <v>54</v>
      </c>
      <c r="K200" s="114">
        <v>35</v>
      </c>
      <c r="L200" s="114">
        <v>15</v>
      </c>
      <c r="M200" s="115">
        <v>42.524999999999999</v>
      </c>
      <c r="N200" s="116">
        <v>43</v>
      </c>
      <c r="O200" s="61">
        <v>3000</v>
      </c>
      <c r="P200" s="62">
        <f>Table22452368910111213141516171819202122242345672345689101112131415161718192021222324[[#This Row],[PEMBULATAN]]*O200</f>
        <v>129000</v>
      </c>
    </row>
    <row r="201" spans="1:16" ht="27.75" customHeight="1" x14ac:dyDescent="0.2">
      <c r="A201" s="108"/>
      <c r="B201" s="72"/>
      <c r="C201" s="109" t="s">
        <v>2683</v>
      </c>
      <c r="D201" s="110" t="s">
        <v>53</v>
      </c>
      <c r="E201" s="111">
        <v>44436</v>
      </c>
      <c r="F201" s="112" t="s">
        <v>1313</v>
      </c>
      <c r="G201" s="111">
        <v>44440</v>
      </c>
      <c r="H201" s="113" t="s">
        <v>1314</v>
      </c>
      <c r="I201" s="114">
        <v>40</v>
      </c>
      <c r="J201" s="114">
        <v>30</v>
      </c>
      <c r="K201" s="114">
        <v>20</v>
      </c>
      <c r="L201" s="114">
        <v>8</v>
      </c>
      <c r="M201" s="115">
        <v>6</v>
      </c>
      <c r="N201" s="116">
        <v>8</v>
      </c>
      <c r="O201" s="61">
        <v>3000</v>
      </c>
      <c r="P201" s="62">
        <f>Table22452368910111213141516171819202122242345672345689101112131415161718192021222324[[#This Row],[PEMBULATAN]]*O201</f>
        <v>24000</v>
      </c>
    </row>
    <row r="202" spans="1:16" ht="27.75" customHeight="1" x14ac:dyDescent="0.2">
      <c r="A202" s="108"/>
      <c r="B202" s="72"/>
      <c r="C202" s="109" t="s">
        <v>2684</v>
      </c>
      <c r="D202" s="110" t="s">
        <v>53</v>
      </c>
      <c r="E202" s="111">
        <v>44436</v>
      </c>
      <c r="F202" s="112" t="s">
        <v>1313</v>
      </c>
      <c r="G202" s="111">
        <v>44440</v>
      </c>
      <c r="H202" s="113" t="s">
        <v>1314</v>
      </c>
      <c r="I202" s="114">
        <v>70</v>
      </c>
      <c r="J202" s="114">
        <v>60</v>
      </c>
      <c r="K202" s="114">
        <v>22</v>
      </c>
      <c r="L202" s="114">
        <v>19</v>
      </c>
      <c r="M202" s="115">
        <v>23.1</v>
      </c>
      <c r="N202" s="116">
        <v>23</v>
      </c>
      <c r="O202" s="61">
        <v>3000</v>
      </c>
      <c r="P202" s="62">
        <f>Table22452368910111213141516171819202122242345672345689101112131415161718192021222324[[#This Row],[PEMBULATAN]]*O202</f>
        <v>69000</v>
      </c>
    </row>
    <row r="203" spans="1:16" ht="27.75" customHeight="1" x14ac:dyDescent="0.2">
      <c r="A203" s="108"/>
      <c r="B203" s="72"/>
      <c r="C203" s="109" t="s">
        <v>2685</v>
      </c>
      <c r="D203" s="110" t="s">
        <v>53</v>
      </c>
      <c r="E203" s="111">
        <v>44436</v>
      </c>
      <c r="F203" s="112" t="s">
        <v>1313</v>
      </c>
      <c r="G203" s="111">
        <v>44440</v>
      </c>
      <c r="H203" s="113" t="s">
        <v>1314</v>
      </c>
      <c r="I203" s="114">
        <v>82</v>
      </c>
      <c r="J203" s="114">
        <v>66</v>
      </c>
      <c r="K203" s="114">
        <v>28</v>
      </c>
      <c r="L203" s="114">
        <v>3</v>
      </c>
      <c r="M203" s="115">
        <v>37.884</v>
      </c>
      <c r="N203" s="116">
        <v>38</v>
      </c>
      <c r="O203" s="61">
        <v>3000</v>
      </c>
      <c r="P203" s="62">
        <f>Table22452368910111213141516171819202122242345672345689101112131415161718192021222324[[#This Row],[PEMBULATAN]]*O203</f>
        <v>114000</v>
      </c>
    </row>
    <row r="204" spans="1:16" ht="27.75" customHeight="1" x14ac:dyDescent="0.2">
      <c r="A204" s="108"/>
      <c r="B204" s="72"/>
      <c r="C204" s="109" t="s">
        <v>2686</v>
      </c>
      <c r="D204" s="110" t="s">
        <v>53</v>
      </c>
      <c r="E204" s="111">
        <v>44436</v>
      </c>
      <c r="F204" s="112" t="s">
        <v>1313</v>
      </c>
      <c r="G204" s="111">
        <v>44440</v>
      </c>
      <c r="H204" s="113" t="s">
        <v>1314</v>
      </c>
      <c r="I204" s="114">
        <v>87</v>
      </c>
      <c r="J204" s="114">
        <v>42</v>
      </c>
      <c r="K204" s="114">
        <v>30</v>
      </c>
      <c r="L204" s="114">
        <v>25</v>
      </c>
      <c r="M204" s="115">
        <v>27.405000000000001</v>
      </c>
      <c r="N204" s="116">
        <v>27</v>
      </c>
      <c r="O204" s="61">
        <v>3000</v>
      </c>
      <c r="P204" s="62">
        <f>Table22452368910111213141516171819202122242345672345689101112131415161718192021222324[[#This Row],[PEMBULATAN]]*O204</f>
        <v>81000</v>
      </c>
    </row>
    <row r="205" spans="1:16" ht="27.75" customHeight="1" x14ac:dyDescent="0.2">
      <c r="A205" s="108"/>
      <c r="B205" s="72"/>
      <c r="C205" s="109" t="s">
        <v>2687</v>
      </c>
      <c r="D205" s="110" t="s">
        <v>53</v>
      </c>
      <c r="E205" s="111">
        <v>44436</v>
      </c>
      <c r="F205" s="112" t="s">
        <v>1313</v>
      </c>
      <c r="G205" s="111">
        <v>44440</v>
      </c>
      <c r="H205" s="113" t="s">
        <v>1314</v>
      </c>
      <c r="I205" s="114">
        <v>46</v>
      </c>
      <c r="J205" s="114">
        <v>48</v>
      </c>
      <c r="K205" s="114">
        <v>14</v>
      </c>
      <c r="L205" s="114">
        <v>7</v>
      </c>
      <c r="M205" s="115">
        <v>7.7279999999999998</v>
      </c>
      <c r="N205" s="116">
        <v>8</v>
      </c>
      <c r="O205" s="61">
        <v>3000</v>
      </c>
      <c r="P205" s="62">
        <f>Table22452368910111213141516171819202122242345672345689101112131415161718192021222324[[#This Row],[PEMBULATAN]]*O205</f>
        <v>24000</v>
      </c>
    </row>
    <row r="206" spans="1:16" ht="27.75" customHeight="1" x14ac:dyDescent="0.2">
      <c r="A206" s="108"/>
      <c r="B206" s="72"/>
      <c r="C206" s="109" t="s">
        <v>2688</v>
      </c>
      <c r="D206" s="110" t="s">
        <v>53</v>
      </c>
      <c r="E206" s="111">
        <v>44436</v>
      </c>
      <c r="F206" s="112" t="s">
        <v>1313</v>
      </c>
      <c r="G206" s="111">
        <v>44440</v>
      </c>
      <c r="H206" s="113" t="s">
        <v>1314</v>
      </c>
      <c r="I206" s="114">
        <v>68</v>
      </c>
      <c r="J206" s="114">
        <v>56</v>
      </c>
      <c r="K206" s="114">
        <v>34</v>
      </c>
      <c r="L206" s="114">
        <v>12</v>
      </c>
      <c r="M206" s="115">
        <v>32.368000000000002</v>
      </c>
      <c r="N206" s="116">
        <v>32</v>
      </c>
      <c r="O206" s="61">
        <v>3000</v>
      </c>
      <c r="P206" s="62">
        <f>Table22452368910111213141516171819202122242345672345689101112131415161718192021222324[[#This Row],[PEMBULATAN]]*O206</f>
        <v>96000</v>
      </c>
    </row>
    <row r="207" spans="1:16" ht="27.75" customHeight="1" x14ac:dyDescent="0.2">
      <c r="A207" s="108"/>
      <c r="B207" s="72"/>
      <c r="C207" s="109" t="s">
        <v>2689</v>
      </c>
      <c r="D207" s="110" t="s">
        <v>53</v>
      </c>
      <c r="E207" s="111">
        <v>44436</v>
      </c>
      <c r="F207" s="112" t="s">
        <v>1313</v>
      </c>
      <c r="G207" s="111">
        <v>44440</v>
      </c>
      <c r="H207" s="113" t="s">
        <v>1314</v>
      </c>
      <c r="I207" s="114">
        <v>54</v>
      </c>
      <c r="J207" s="114">
        <v>42</v>
      </c>
      <c r="K207" s="114">
        <v>25</v>
      </c>
      <c r="L207" s="114">
        <v>13</v>
      </c>
      <c r="M207" s="115">
        <v>14.175000000000001</v>
      </c>
      <c r="N207" s="116">
        <v>14</v>
      </c>
      <c r="O207" s="61">
        <v>3000</v>
      </c>
      <c r="P207" s="62">
        <f>Table22452368910111213141516171819202122242345672345689101112131415161718192021222324[[#This Row],[PEMBULATAN]]*O207</f>
        <v>42000</v>
      </c>
    </row>
    <row r="208" spans="1:16" ht="27.75" customHeight="1" x14ac:dyDescent="0.2">
      <c r="A208" s="108"/>
      <c r="B208" s="72"/>
      <c r="C208" s="109" t="s">
        <v>2690</v>
      </c>
      <c r="D208" s="110" t="s">
        <v>53</v>
      </c>
      <c r="E208" s="111">
        <v>44436</v>
      </c>
      <c r="F208" s="112" t="s">
        <v>1313</v>
      </c>
      <c r="G208" s="111">
        <v>44440</v>
      </c>
      <c r="H208" s="113" t="s">
        <v>1314</v>
      </c>
      <c r="I208" s="114">
        <v>31</v>
      </c>
      <c r="J208" s="114">
        <v>35</v>
      </c>
      <c r="K208" s="114">
        <v>23</v>
      </c>
      <c r="L208" s="114">
        <v>9</v>
      </c>
      <c r="M208" s="115">
        <v>6.2387499999999996</v>
      </c>
      <c r="N208" s="116">
        <v>9</v>
      </c>
      <c r="O208" s="61">
        <v>3000</v>
      </c>
      <c r="P208" s="62">
        <f>Table22452368910111213141516171819202122242345672345689101112131415161718192021222324[[#This Row],[PEMBULATAN]]*O208</f>
        <v>27000</v>
      </c>
    </row>
    <row r="209" spans="1:16" ht="27.75" customHeight="1" x14ac:dyDescent="0.2">
      <c r="A209" s="108"/>
      <c r="B209" s="72"/>
      <c r="C209" s="109" t="s">
        <v>2691</v>
      </c>
      <c r="D209" s="110" t="s">
        <v>53</v>
      </c>
      <c r="E209" s="111">
        <v>44436</v>
      </c>
      <c r="F209" s="112" t="s">
        <v>1313</v>
      </c>
      <c r="G209" s="111">
        <v>44440</v>
      </c>
      <c r="H209" s="113" t="s">
        <v>1314</v>
      </c>
      <c r="I209" s="114">
        <v>55</v>
      </c>
      <c r="J209" s="114">
        <v>39</v>
      </c>
      <c r="K209" s="114">
        <v>28</v>
      </c>
      <c r="L209" s="114">
        <v>16</v>
      </c>
      <c r="M209" s="115">
        <v>15.015000000000001</v>
      </c>
      <c r="N209" s="116">
        <v>16</v>
      </c>
      <c r="O209" s="61">
        <v>3000</v>
      </c>
      <c r="P209" s="62">
        <f>Table22452368910111213141516171819202122242345672345689101112131415161718192021222324[[#This Row],[PEMBULATAN]]*O209</f>
        <v>48000</v>
      </c>
    </row>
    <row r="210" spans="1:16" ht="27.75" customHeight="1" x14ac:dyDescent="0.2">
      <c r="A210" s="108"/>
      <c r="B210" s="72"/>
      <c r="C210" s="109" t="s">
        <v>2692</v>
      </c>
      <c r="D210" s="110" t="s">
        <v>53</v>
      </c>
      <c r="E210" s="111">
        <v>44436</v>
      </c>
      <c r="F210" s="112" t="s">
        <v>1313</v>
      </c>
      <c r="G210" s="111">
        <v>44440</v>
      </c>
      <c r="H210" s="113" t="s">
        <v>1314</v>
      </c>
      <c r="I210" s="114">
        <v>44</v>
      </c>
      <c r="J210" s="114">
        <v>39</v>
      </c>
      <c r="K210" s="114">
        <v>14</v>
      </c>
      <c r="L210" s="114">
        <v>3</v>
      </c>
      <c r="M210" s="115">
        <v>6.0060000000000002</v>
      </c>
      <c r="N210" s="116">
        <v>6</v>
      </c>
      <c r="O210" s="61">
        <v>3000</v>
      </c>
      <c r="P210" s="62">
        <f>Table22452368910111213141516171819202122242345672345689101112131415161718192021222324[[#This Row],[PEMBULATAN]]*O210</f>
        <v>18000</v>
      </c>
    </row>
    <row r="211" spans="1:16" ht="22.5" customHeight="1" x14ac:dyDescent="0.2">
      <c r="A211" s="143" t="s">
        <v>33</v>
      </c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5"/>
      <c r="M211" s="76">
        <f>SUBTOTAL(109,Table22452368910111213141516171819202122242345672345689101112131415161718192021222324[KG VOLUME])</f>
        <v>4822.6255000000028</v>
      </c>
      <c r="N211" s="65">
        <f>SUM(N3:N210)</f>
        <v>5301</v>
      </c>
      <c r="O211" s="146">
        <f>SUM(P3:P210)</f>
        <v>15903000</v>
      </c>
      <c r="P211" s="147"/>
    </row>
    <row r="212" spans="1:16" ht="22.5" customHeight="1" x14ac:dyDescent="0.2">
      <c r="A212" s="80"/>
      <c r="B212" s="53" t="s">
        <v>45</v>
      </c>
      <c r="C212" s="52"/>
      <c r="D212" s="54" t="s">
        <v>46</v>
      </c>
      <c r="E212" s="80"/>
      <c r="F212" s="80"/>
      <c r="G212" s="80"/>
      <c r="H212" s="80"/>
      <c r="I212" s="80"/>
      <c r="J212" s="80"/>
      <c r="K212" s="80"/>
      <c r="L212" s="80"/>
      <c r="M212" s="81"/>
      <c r="N212" s="83" t="s">
        <v>52</v>
      </c>
      <c r="O212" s="82"/>
      <c r="P212" s="82">
        <f>O211*10%</f>
        <v>1590300</v>
      </c>
    </row>
    <row r="213" spans="1:16" ht="22.5" customHeight="1" thickBot="1" x14ac:dyDescent="0.25">
      <c r="A213" s="80"/>
      <c r="B213" s="53"/>
      <c r="C213" s="52"/>
      <c r="D213" s="54"/>
      <c r="E213" s="80"/>
      <c r="F213" s="80"/>
      <c r="G213" s="80"/>
      <c r="H213" s="80"/>
      <c r="I213" s="80"/>
      <c r="J213" s="80"/>
      <c r="K213" s="80"/>
      <c r="L213" s="80"/>
      <c r="M213" s="81"/>
      <c r="N213" s="103" t="s">
        <v>56</v>
      </c>
      <c r="O213" s="102"/>
      <c r="P213" s="102">
        <f>O211-P212</f>
        <v>14312700</v>
      </c>
    </row>
    <row r="214" spans="1:16" x14ac:dyDescent="0.2">
      <c r="A214" s="11"/>
      <c r="H214" s="60"/>
      <c r="N214" s="59" t="s">
        <v>34</v>
      </c>
      <c r="P214" s="66">
        <f>P213*1%</f>
        <v>143127</v>
      </c>
    </row>
    <row r="215" spans="1:16" ht="15.75" thickBot="1" x14ac:dyDescent="0.25">
      <c r="A215" s="11"/>
      <c r="H215" s="60"/>
      <c r="N215" s="59" t="s">
        <v>55</v>
      </c>
      <c r="P215" s="68">
        <f>P213*2%</f>
        <v>286254</v>
      </c>
    </row>
    <row r="216" spans="1:16" x14ac:dyDescent="0.2">
      <c r="A216" s="11"/>
      <c r="H216" s="60"/>
      <c r="N216" s="63" t="s">
        <v>35</v>
      </c>
      <c r="O216" s="64"/>
      <c r="P216" s="67">
        <f>P213+P214-P215</f>
        <v>14169573</v>
      </c>
    </row>
    <row r="217" spans="1:16" x14ac:dyDescent="0.2">
      <c r="B217" s="53"/>
      <c r="C217" s="52"/>
      <c r="D217" s="54"/>
    </row>
    <row r="219" spans="1:16" x14ac:dyDescent="0.2">
      <c r="A219" s="11"/>
      <c r="H219" s="60"/>
      <c r="P219" s="68"/>
    </row>
    <row r="220" spans="1:16" x14ac:dyDescent="0.2">
      <c r="A220" s="11"/>
      <c r="H220" s="60"/>
      <c r="O220" s="55"/>
      <c r="P220" s="68"/>
    </row>
    <row r="221" spans="1:16" s="3" customFormat="1" x14ac:dyDescent="0.25">
      <c r="A221" s="11"/>
      <c r="B221" s="2"/>
      <c r="C221" s="2"/>
      <c r="E221" s="12"/>
      <c r="H221" s="60"/>
      <c r="N221" s="14"/>
      <c r="O221" s="14"/>
      <c r="P221" s="14"/>
    </row>
    <row r="222" spans="1:16" s="3" customFormat="1" x14ac:dyDescent="0.25">
      <c r="A222" s="11"/>
      <c r="B222" s="2"/>
      <c r="C222" s="2"/>
      <c r="E222" s="12"/>
      <c r="H222" s="60"/>
      <c r="N222" s="14"/>
      <c r="O222" s="14"/>
      <c r="P222" s="14"/>
    </row>
    <row r="223" spans="1:16" s="3" customFormat="1" x14ac:dyDescent="0.25">
      <c r="A223" s="11"/>
      <c r="B223" s="2"/>
      <c r="C223" s="2"/>
      <c r="E223" s="12"/>
      <c r="H223" s="60"/>
      <c r="N223" s="14"/>
      <c r="O223" s="14"/>
      <c r="P223" s="14"/>
    </row>
    <row r="224" spans="1:16" s="3" customFormat="1" x14ac:dyDescent="0.25">
      <c r="A224" s="11"/>
      <c r="B224" s="2"/>
      <c r="C224" s="2"/>
      <c r="E224" s="12"/>
      <c r="H224" s="60"/>
      <c r="N224" s="14"/>
      <c r="O224" s="14"/>
      <c r="P224" s="14"/>
    </row>
    <row r="225" spans="1:16" s="3" customFormat="1" x14ac:dyDescent="0.25">
      <c r="A225" s="11"/>
      <c r="B225" s="2"/>
      <c r="C225" s="2"/>
      <c r="E225" s="12"/>
      <c r="H225" s="60"/>
      <c r="N225" s="14"/>
      <c r="O225" s="14"/>
      <c r="P225" s="14"/>
    </row>
    <row r="226" spans="1:16" s="3" customFormat="1" x14ac:dyDescent="0.25">
      <c r="A226" s="11"/>
      <c r="B226" s="2"/>
      <c r="C226" s="2"/>
      <c r="E226" s="12"/>
      <c r="H226" s="60"/>
      <c r="N226" s="14"/>
      <c r="O226" s="14"/>
      <c r="P226" s="14"/>
    </row>
    <row r="227" spans="1:16" s="3" customFormat="1" x14ac:dyDescent="0.25">
      <c r="A227" s="11"/>
      <c r="B227" s="2"/>
      <c r="C227" s="2"/>
      <c r="E227" s="12"/>
      <c r="H227" s="60"/>
      <c r="N227" s="14"/>
      <c r="O227" s="14"/>
      <c r="P227" s="14"/>
    </row>
    <row r="228" spans="1:16" s="3" customFormat="1" x14ac:dyDescent="0.25">
      <c r="A228" s="11"/>
      <c r="B228" s="2"/>
      <c r="C228" s="2"/>
      <c r="E228" s="12"/>
      <c r="H228" s="60"/>
      <c r="N228" s="14"/>
      <c r="O228" s="14"/>
      <c r="P228" s="14"/>
    </row>
    <row r="229" spans="1:16" s="3" customFormat="1" x14ac:dyDescent="0.25">
      <c r="A229" s="11"/>
      <c r="B229" s="2"/>
      <c r="C229" s="2"/>
      <c r="E229" s="12"/>
      <c r="H229" s="60"/>
      <c r="N229" s="14"/>
      <c r="O229" s="14"/>
      <c r="P229" s="14"/>
    </row>
    <row r="230" spans="1:16" s="3" customFormat="1" x14ac:dyDescent="0.25">
      <c r="A230" s="11"/>
      <c r="B230" s="2"/>
      <c r="C230" s="2"/>
      <c r="E230" s="12"/>
      <c r="H230" s="60"/>
      <c r="N230" s="14"/>
      <c r="O230" s="14"/>
      <c r="P230" s="14"/>
    </row>
    <row r="231" spans="1:16" s="3" customFormat="1" x14ac:dyDescent="0.25">
      <c r="A231" s="11"/>
      <c r="B231" s="2"/>
      <c r="C231" s="2"/>
      <c r="E231" s="12"/>
      <c r="H231" s="60"/>
      <c r="N231" s="14"/>
      <c r="O231" s="14"/>
      <c r="P231" s="14"/>
    </row>
    <row r="232" spans="1:16" s="3" customFormat="1" x14ac:dyDescent="0.25">
      <c r="A232" s="11"/>
      <c r="B232" s="2"/>
      <c r="C232" s="2"/>
      <c r="E232" s="12"/>
      <c r="H232" s="60"/>
      <c r="N232" s="14"/>
      <c r="O232" s="14"/>
      <c r="P232" s="14"/>
    </row>
  </sheetData>
  <mergeCells count="3">
    <mergeCell ref="A3:A4"/>
    <mergeCell ref="A211:L211"/>
    <mergeCell ref="O211:P211"/>
  </mergeCells>
  <conditionalFormatting sqref="B3">
    <cfRule type="duplicateValues" dxfId="28" priority="1"/>
  </conditionalFormatting>
  <conditionalFormatting sqref="B4:B210">
    <cfRule type="duplicateValues" dxfId="27" priority="7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3"/>
  <sheetViews>
    <sheetView zoomScale="110" zoomScaleNormal="110" workbookViewId="0">
      <pane xSplit="3" ySplit="2" topLeftCell="D255" activePane="bottomRight" state="frozen"/>
      <selection activeCell="F3" sqref="F3"/>
      <selection pane="topRight" activeCell="F3" sqref="F3"/>
      <selection pane="bottomLeft" activeCell="F3" sqref="F3"/>
      <selection pane="bottomRight" activeCell="G265" sqref="G26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7.75" customHeight="1" x14ac:dyDescent="0.2">
      <c r="A3" s="141" t="s">
        <v>4246</v>
      </c>
      <c r="B3" s="101" t="s">
        <v>2693</v>
      </c>
      <c r="C3" s="9" t="s">
        <v>2694</v>
      </c>
      <c r="D3" s="73" t="s">
        <v>54</v>
      </c>
      <c r="E3" s="13">
        <v>44436</v>
      </c>
      <c r="F3" s="73" t="s">
        <v>1313</v>
      </c>
      <c r="G3" s="13">
        <v>44440</v>
      </c>
      <c r="H3" s="10" t="s">
        <v>2955</v>
      </c>
      <c r="I3" s="1">
        <v>30</v>
      </c>
      <c r="J3" s="1">
        <v>28</v>
      </c>
      <c r="K3" s="1">
        <v>15</v>
      </c>
      <c r="L3" s="1">
        <v>1</v>
      </c>
      <c r="M3" s="78">
        <v>3.15</v>
      </c>
      <c r="N3" s="8">
        <v>3</v>
      </c>
      <c r="O3" s="61">
        <v>3000</v>
      </c>
      <c r="P3" s="62">
        <f>Table2245236891011121314151617181920212224234567234568910111213141516171819202122232425[[#This Row],[PEMBULATAN]]*O3</f>
        <v>9000</v>
      </c>
    </row>
    <row r="4" spans="1:16" ht="27.75" customHeight="1" x14ac:dyDescent="0.2">
      <c r="A4" s="142"/>
      <c r="B4" s="72" t="s">
        <v>2695</v>
      </c>
      <c r="C4" s="9" t="s">
        <v>2696</v>
      </c>
      <c r="D4" s="73" t="s">
        <v>54</v>
      </c>
      <c r="E4" s="13">
        <v>44436</v>
      </c>
      <c r="F4" s="73" t="s">
        <v>1313</v>
      </c>
      <c r="G4" s="13">
        <v>44440</v>
      </c>
      <c r="H4" s="10" t="s">
        <v>2955</v>
      </c>
      <c r="I4" s="1">
        <v>45</v>
      </c>
      <c r="J4" s="1">
        <v>44</v>
      </c>
      <c r="K4" s="1">
        <v>30</v>
      </c>
      <c r="L4" s="1">
        <v>8</v>
      </c>
      <c r="M4" s="78">
        <v>14.85</v>
      </c>
      <c r="N4" s="8">
        <v>15</v>
      </c>
      <c r="O4" s="61">
        <v>3000</v>
      </c>
      <c r="P4" s="62">
        <f>Table2245236891011121314151617181920212224234567234568910111213141516171819202122232425[[#This Row],[PEMBULATAN]]*O4</f>
        <v>45000</v>
      </c>
    </row>
    <row r="5" spans="1:16" ht="27.75" customHeight="1" x14ac:dyDescent="0.2">
      <c r="A5" s="108"/>
      <c r="B5" s="100"/>
      <c r="C5" s="84" t="s">
        <v>2697</v>
      </c>
      <c r="D5" s="75" t="s">
        <v>54</v>
      </c>
      <c r="E5" s="13">
        <v>44436</v>
      </c>
      <c r="F5" s="73" t="s">
        <v>1313</v>
      </c>
      <c r="G5" s="13">
        <v>44440</v>
      </c>
      <c r="H5" s="74" t="s">
        <v>2955</v>
      </c>
      <c r="I5" s="15">
        <v>59</v>
      </c>
      <c r="J5" s="15">
        <v>40</v>
      </c>
      <c r="K5" s="15">
        <v>31</v>
      </c>
      <c r="L5" s="15">
        <v>15</v>
      </c>
      <c r="M5" s="79">
        <v>18.29</v>
      </c>
      <c r="N5" s="69">
        <v>18</v>
      </c>
      <c r="O5" s="61">
        <v>3000</v>
      </c>
      <c r="P5" s="62">
        <f>Table2245236891011121314151617181920212224234567234568910111213141516171819202122232425[[#This Row],[PEMBULATAN]]*O5</f>
        <v>54000</v>
      </c>
    </row>
    <row r="6" spans="1:16" ht="27.75" customHeight="1" x14ac:dyDescent="0.2">
      <c r="A6" s="108"/>
      <c r="B6" s="72" t="s">
        <v>2698</v>
      </c>
      <c r="C6" s="84" t="s">
        <v>2699</v>
      </c>
      <c r="D6" s="75" t="s">
        <v>54</v>
      </c>
      <c r="E6" s="13">
        <v>44436</v>
      </c>
      <c r="F6" s="73" t="s">
        <v>1313</v>
      </c>
      <c r="G6" s="13">
        <v>44440</v>
      </c>
      <c r="H6" s="74" t="s">
        <v>2955</v>
      </c>
      <c r="I6" s="15">
        <v>86</v>
      </c>
      <c r="J6" s="15">
        <v>50</v>
      </c>
      <c r="K6" s="15">
        <v>28</v>
      </c>
      <c r="L6" s="15">
        <v>9</v>
      </c>
      <c r="M6" s="79">
        <v>30.1</v>
      </c>
      <c r="N6" s="69">
        <v>30</v>
      </c>
      <c r="O6" s="61">
        <v>3000</v>
      </c>
      <c r="P6" s="62">
        <f>Table2245236891011121314151617181920212224234567234568910111213141516171819202122232425[[#This Row],[PEMBULATAN]]*O6</f>
        <v>90000</v>
      </c>
    </row>
    <row r="7" spans="1:16" ht="27.75" customHeight="1" x14ac:dyDescent="0.2">
      <c r="A7" s="108"/>
      <c r="B7" s="72"/>
      <c r="C7" s="84" t="s">
        <v>2700</v>
      </c>
      <c r="D7" s="75" t="s">
        <v>54</v>
      </c>
      <c r="E7" s="13">
        <v>44436</v>
      </c>
      <c r="F7" s="73" t="s">
        <v>1313</v>
      </c>
      <c r="G7" s="13">
        <v>44440</v>
      </c>
      <c r="H7" s="74" t="s">
        <v>2955</v>
      </c>
      <c r="I7" s="15">
        <v>47</v>
      </c>
      <c r="J7" s="15">
        <v>32</v>
      </c>
      <c r="K7" s="15">
        <v>37</v>
      </c>
      <c r="L7" s="15">
        <v>7</v>
      </c>
      <c r="M7" s="79">
        <v>13.912000000000001</v>
      </c>
      <c r="N7" s="69">
        <v>14</v>
      </c>
      <c r="O7" s="61">
        <v>3000</v>
      </c>
      <c r="P7" s="62">
        <f>Table2245236891011121314151617181920212224234567234568910111213141516171819202122232425[[#This Row],[PEMBULATAN]]*O7</f>
        <v>42000</v>
      </c>
    </row>
    <row r="8" spans="1:16" ht="27.75" customHeight="1" x14ac:dyDescent="0.2">
      <c r="A8" s="108"/>
      <c r="B8" s="72"/>
      <c r="C8" s="84" t="s">
        <v>2701</v>
      </c>
      <c r="D8" s="75" t="s">
        <v>54</v>
      </c>
      <c r="E8" s="13">
        <v>44436</v>
      </c>
      <c r="F8" s="73" t="s">
        <v>1313</v>
      </c>
      <c r="G8" s="13">
        <v>44440</v>
      </c>
      <c r="H8" s="74" t="s">
        <v>2955</v>
      </c>
      <c r="I8" s="15">
        <v>55</v>
      </c>
      <c r="J8" s="15">
        <v>40</v>
      </c>
      <c r="K8" s="15">
        <v>25</v>
      </c>
      <c r="L8" s="15">
        <v>2</v>
      </c>
      <c r="M8" s="79">
        <v>13.75</v>
      </c>
      <c r="N8" s="69">
        <v>14</v>
      </c>
      <c r="O8" s="61">
        <v>3000</v>
      </c>
      <c r="P8" s="62">
        <f>Table2245236891011121314151617181920212224234567234568910111213141516171819202122232425[[#This Row],[PEMBULATAN]]*O8</f>
        <v>42000</v>
      </c>
    </row>
    <row r="9" spans="1:16" ht="27.75" customHeight="1" x14ac:dyDescent="0.2">
      <c r="A9" s="108"/>
      <c r="B9" s="72"/>
      <c r="C9" s="84" t="s">
        <v>2702</v>
      </c>
      <c r="D9" s="75" t="s">
        <v>54</v>
      </c>
      <c r="E9" s="13">
        <v>44436</v>
      </c>
      <c r="F9" s="73" t="s">
        <v>1313</v>
      </c>
      <c r="G9" s="13">
        <v>44440</v>
      </c>
      <c r="H9" s="74" t="s">
        <v>2955</v>
      </c>
      <c r="I9" s="15">
        <v>30</v>
      </c>
      <c r="J9" s="15">
        <v>28</v>
      </c>
      <c r="K9" s="15">
        <v>15</v>
      </c>
      <c r="L9" s="15">
        <v>1</v>
      </c>
      <c r="M9" s="79">
        <v>3.15</v>
      </c>
      <c r="N9" s="69">
        <v>3</v>
      </c>
      <c r="O9" s="61">
        <v>3000</v>
      </c>
      <c r="P9" s="62">
        <f>Table2245236891011121314151617181920212224234567234568910111213141516171819202122232425[[#This Row],[PEMBULATAN]]*O9</f>
        <v>9000</v>
      </c>
    </row>
    <row r="10" spans="1:16" ht="27.75" customHeight="1" x14ac:dyDescent="0.2">
      <c r="A10" s="108"/>
      <c r="B10" s="72"/>
      <c r="C10" s="84" t="s">
        <v>2703</v>
      </c>
      <c r="D10" s="75" t="s">
        <v>54</v>
      </c>
      <c r="E10" s="13">
        <v>44436</v>
      </c>
      <c r="F10" s="73" t="s">
        <v>1313</v>
      </c>
      <c r="G10" s="13">
        <v>44440</v>
      </c>
      <c r="H10" s="74" t="s">
        <v>2955</v>
      </c>
      <c r="I10" s="15">
        <v>46</v>
      </c>
      <c r="J10" s="15">
        <v>36</v>
      </c>
      <c r="K10" s="15">
        <v>29</v>
      </c>
      <c r="L10" s="15">
        <v>4</v>
      </c>
      <c r="M10" s="79">
        <v>12.006</v>
      </c>
      <c r="N10" s="69">
        <v>12</v>
      </c>
      <c r="O10" s="61">
        <v>3000</v>
      </c>
      <c r="P10" s="62">
        <f>Table2245236891011121314151617181920212224234567234568910111213141516171819202122232425[[#This Row],[PEMBULATAN]]*O10</f>
        <v>36000</v>
      </c>
    </row>
    <row r="11" spans="1:16" ht="27.75" customHeight="1" x14ac:dyDescent="0.2">
      <c r="A11" s="108"/>
      <c r="B11" s="72"/>
      <c r="C11" s="84" t="s">
        <v>2704</v>
      </c>
      <c r="D11" s="75" t="s">
        <v>54</v>
      </c>
      <c r="E11" s="13">
        <v>44436</v>
      </c>
      <c r="F11" s="73" t="s">
        <v>1313</v>
      </c>
      <c r="G11" s="13">
        <v>44440</v>
      </c>
      <c r="H11" s="74" t="s">
        <v>2955</v>
      </c>
      <c r="I11" s="15">
        <v>33</v>
      </c>
      <c r="J11" s="15">
        <v>25</v>
      </c>
      <c r="K11" s="15">
        <v>25</v>
      </c>
      <c r="L11" s="15">
        <v>5</v>
      </c>
      <c r="M11" s="79">
        <v>5.15625</v>
      </c>
      <c r="N11" s="69">
        <v>5</v>
      </c>
      <c r="O11" s="61">
        <v>3000</v>
      </c>
      <c r="P11" s="62">
        <f>Table2245236891011121314151617181920212224234567234568910111213141516171819202122232425[[#This Row],[PEMBULATAN]]*O11</f>
        <v>15000</v>
      </c>
    </row>
    <row r="12" spans="1:16" ht="27.75" customHeight="1" x14ac:dyDescent="0.2">
      <c r="A12" s="108"/>
      <c r="B12" s="72"/>
      <c r="C12" s="84" t="s">
        <v>2705</v>
      </c>
      <c r="D12" s="75" t="s">
        <v>54</v>
      </c>
      <c r="E12" s="13">
        <v>44436</v>
      </c>
      <c r="F12" s="73" t="s">
        <v>1313</v>
      </c>
      <c r="G12" s="13">
        <v>44440</v>
      </c>
      <c r="H12" s="74" t="s">
        <v>2955</v>
      </c>
      <c r="I12" s="15">
        <v>72</v>
      </c>
      <c r="J12" s="15">
        <v>30</v>
      </c>
      <c r="K12" s="15">
        <v>7</v>
      </c>
      <c r="L12" s="15">
        <v>1</v>
      </c>
      <c r="M12" s="79">
        <v>3.78</v>
      </c>
      <c r="N12" s="69">
        <v>4</v>
      </c>
      <c r="O12" s="61">
        <v>3000</v>
      </c>
      <c r="P12" s="62">
        <f>Table2245236891011121314151617181920212224234567234568910111213141516171819202122232425[[#This Row],[PEMBULATAN]]*O12</f>
        <v>12000</v>
      </c>
    </row>
    <row r="13" spans="1:16" ht="27.75" customHeight="1" x14ac:dyDescent="0.2">
      <c r="A13" s="108"/>
      <c r="B13" s="72"/>
      <c r="C13" s="84" t="s">
        <v>2706</v>
      </c>
      <c r="D13" s="75" t="s">
        <v>54</v>
      </c>
      <c r="E13" s="13">
        <v>44436</v>
      </c>
      <c r="F13" s="73" t="s">
        <v>1313</v>
      </c>
      <c r="G13" s="13">
        <v>44440</v>
      </c>
      <c r="H13" s="74" t="s">
        <v>2955</v>
      </c>
      <c r="I13" s="15">
        <v>52</v>
      </c>
      <c r="J13" s="15">
        <v>37</v>
      </c>
      <c r="K13" s="15">
        <v>5</v>
      </c>
      <c r="L13" s="15">
        <v>1</v>
      </c>
      <c r="M13" s="79">
        <v>2.4049999999999998</v>
      </c>
      <c r="N13" s="69">
        <v>2</v>
      </c>
      <c r="O13" s="61">
        <v>3000</v>
      </c>
      <c r="P13" s="62">
        <f>Table2245236891011121314151617181920212224234567234568910111213141516171819202122232425[[#This Row],[PEMBULATAN]]*O13</f>
        <v>6000</v>
      </c>
    </row>
    <row r="14" spans="1:16" ht="27.75" customHeight="1" x14ac:dyDescent="0.2">
      <c r="A14" s="108"/>
      <c r="B14" s="72"/>
      <c r="C14" s="84" t="s">
        <v>2707</v>
      </c>
      <c r="D14" s="75" t="s">
        <v>54</v>
      </c>
      <c r="E14" s="13">
        <v>44436</v>
      </c>
      <c r="F14" s="73" t="s">
        <v>1313</v>
      </c>
      <c r="G14" s="13">
        <v>44440</v>
      </c>
      <c r="H14" s="74" t="s">
        <v>2955</v>
      </c>
      <c r="I14" s="15">
        <v>122</v>
      </c>
      <c r="J14" s="15">
        <v>62</v>
      </c>
      <c r="K14" s="15">
        <v>10</v>
      </c>
      <c r="L14" s="15">
        <v>1</v>
      </c>
      <c r="M14" s="79">
        <v>18.91</v>
      </c>
      <c r="N14" s="69">
        <v>19</v>
      </c>
      <c r="O14" s="61">
        <v>3000</v>
      </c>
      <c r="P14" s="62">
        <f>Table2245236891011121314151617181920212224234567234568910111213141516171819202122232425[[#This Row],[PEMBULATAN]]*O14</f>
        <v>57000</v>
      </c>
    </row>
    <row r="15" spans="1:16" ht="27.75" customHeight="1" x14ac:dyDescent="0.2">
      <c r="A15" s="108"/>
      <c r="B15" s="72"/>
      <c r="C15" s="84" t="s">
        <v>2708</v>
      </c>
      <c r="D15" s="75" t="s">
        <v>54</v>
      </c>
      <c r="E15" s="13">
        <v>44436</v>
      </c>
      <c r="F15" s="73" t="s">
        <v>1313</v>
      </c>
      <c r="G15" s="13">
        <v>44440</v>
      </c>
      <c r="H15" s="74" t="s">
        <v>2955</v>
      </c>
      <c r="I15" s="15">
        <v>55</v>
      </c>
      <c r="J15" s="15">
        <v>34</v>
      </c>
      <c r="K15" s="15">
        <v>10</v>
      </c>
      <c r="L15" s="15">
        <v>1</v>
      </c>
      <c r="M15" s="79">
        <v>4.6749999999999998</v>
      </c>
      <c r="N15" s="69">
        <v>5</v>
      </c>
      <c r="O15" s="61">
        <v>3000</v>
      </c>
      <c r="P15" s="62">
        <f>Table2245236891011121314151617181920212224234567234568910111213141516171819202122232425[[#This Row],[PEMBULATAN]]*O15</f>
        <v>15000</v>
      </c>
    </row>
    <row r="16" spans="1:16" ht="27.75" customHeight="1" x14ac:dyDescent="0.2">
      <c r="A16" s="108"/>
      <c r="B16" s="72"/>
      <c r="C16" s="84" t="s">
        <v>2709</v>
      </c>
      <c r="D16" s="75" t="s">
        <v>54</v>
      </c>
      <c r="E16" s="13">
        <v>44436</v>
      </c>
      <c r="F16" s="73" t="s">
        <v>1313</v>
      </c>
      <c r="G16" s="13">
        <v>44440</v>
      </c>
      <c r="H16" s="74" t="s">
        <v>2955</v>
      </c>
      <c r="I16" s="15">
        <v>29</v>
      </c>
      <c r="J16" s="15">
        <v>29</v>
      </c>
      <c r="K16" s="15">
        <v>14</v>
      </c>
      <c r="L16" s="15">
        <v>1</v>
      </c>
      <c r="M16" s="79">
        <v>2.9434999999999998</v>
      </c>
      <c r="N16" s="69">
        <v>3</v>
      </c>
      <c r="O16" s="61">
        <v>3000</v>
      </c>
      <c r="P16" s="62">
        <f>Table2245236891011121314151617181920212224234567234568910111213141516171819202122232425[[#This Row],[PEMBULATAN]]*O16</f>
        <v>9000</v>
      </c>
    </row>
    <row r="17" spans="1:16" ht="27.75" customHeight="1" x14ac:dyDescent="0.2">
      <c r="A17" s="108"/>
      <c r="B17" s="72"/>
      <c r="C17" s="84" t="s">
        <v>2710</v>
      </c>
      <c r="D17" s="75" t="s">
        <v>54</v>
      </c>
      <c r="E17" s="13">
        <v>44436</v>
      </c>
      <c r="F17" s="73" t="s">
        <v>1313</v>
      </c>
      <c r="G17" s="13">
        <v>44440</v>
      </c>
      <c r="H17" s="74" t="s">
        <v>2955</v>
      </c>
      <c r="I17" s="15">
        <v>127</v>
      </c>
      <c r="J17" s="15">
        <v>7</v>
      </c>
      <c r="K17" s="15">
        <v>7</v>
      </c>
      <c r="L17" s="15">
        <v>1</v>
      </c>
      <c r="M17" s="79">
        <v>1.55575</v>
      </c>
      <c r="N17" s="69">
        <v>2</v>
      </c>
      <c r="O17" s="61">
        <v>3000</v>
      </c>
      <c r="P17" s="62">
        <f>Table2245236891011121314151617181920212224234567234568910111213141516171819202122232425[[#This Row],[PEMBULATAN]]*O17</f>
        <v>6000</v>
      </c>
    </row>
    <row r="18" spans="1:16" ht="27.75" customHeight="1" x14ac:dyDescent="0.2">
      <c r="A18" s="108"/>
      <c r="B18" s="72"/>
      <c r="C18" s="84" t="s">
        <v>2711</v>
      </c>
      <c r="D18" s="75" t="s">
        <v>54</v>
      </c>
      <c r="E18" s="13">
        <v>44436</v>
      </c>
      <c r="F18" s="73" t="s">
        <v>1313</v>
      </c>
      <c r="G18" s="13">
        <v>44440</v>
      </c>
      <c r="H18" s="74" t="s">
        <v>2955</v>
      </c>
      <c r="I18" s="15">
        <v>34</v>
      </c>
      <c r="J18" s="15">
        <v>40</v>
      </c>
      <c r="K18" s="15">
        <v>56</v>
      </c>
      <c r="L18" s="15">
        <v>16</v>
      </c>
      <c r="M18" s="79">
        <v>19.04</v>
      </c>
      <c r="N18" s="69">
        <v>19</v>
      </c>
      <c r="O18" s="61">
        <v>3000</v>
      </c>
      <c r="P18" s="62">
        <f>Table2245236891011121314151617181920212224234567234568910111213141516171819202122232425[[#This Row],[PEMBULATAN]]*O18</f>
        <v>57000</v>
      </c>
    </row>
    <row r="19" spans="1:16" ht="27.75" customHeight="1" x14ac:dyDescent="0.2">
      <c r="A19" s="108"/>
      <c r="B19" s="72"/>
      <c r="C19" s="84" t="s">
        <v>2712</v>
      </c>
      <c r="D19" s="75" t="s">
        <v>54</v>
      </c>
      <c r="E19" s="13">
        <v>44436</v>
      </c>
      <c r="F19" s="73" t="s">
        <v>1313</v>
      </c>
      <c r="G19" s="13">
        <v>44440</v>
      </c>
      <c r="H19" s="74" t="s">
        <v>2955</v>
      </c>
      <c r="I19" s="15">
        <v>45</v>
      </c>
      <c r="J19" s="15">
        <v>29</v>
      </c>
      <c r="K19" s="15">
        <v>68</v>
      </c>
      <c r="L19" s="15">
        <v>3</v>
      </c>
      <c r="M19" s="79">
        <v>22.184999999999999</v>
      </c>
      <c r="N19" s="69">
        <v>22</v>
      </c>
      <c r="O19" s="61">
        <v>3000</v>
      </c>
      <c r="P19" s="62">
        <f>Table2245236891011121314151617181920212224234567234568910111213141516171819202122232425[[#This Row],[PEMBULATAN]]*O19</f>
        <v>66000</v>
      </c>
    </row>
    <row r="20" spans="1:16" ht="27.75" customHeight="1" x14ac:dyDescent="0.2">
      <c r="A20" s="108"/>
      <c r="B20" s="72"/>
      <c r="C20" s="84" t="s">
        <v>2713</v>
      </c>
      <c r="D20" s="75" t="s">
        <v>54</v>
      </c>
      <c r="E20" s="13">
        <v>44436</v>
      </c>
      <c r="F20" s="73" t="s">
        <v>1313</v>
      </c>
      <c r="G20" s="13">
        <v>44440</v>
      </c>
      <c r="H20" s="74" t="s">
        <v>2955</v>
      </c>
      <c r="I20" s="15">
        <v>170</v>
      </c>
      <c r="J20" s="15">
        <v>20</v>
      </c>
      <c r="K20" s="15">
        <v>20</v>
      </c>
      <c r="L20" s="15">
        <v>6</v>
      </c>
      <c r="M20" s="79">
        <v>17</v>
      </c>
      <c r="N20" s="69">
        <v>17</v>
      </c>
      <c r="O20" s="61">
        <v>3000</v>
      </c>
      <c r="P20" s="62">
        <f>Table2245236891011121314151617181920212224234567234568910111213141516171819202122232425[[#This Row],[PEMBULATAN]]*O20</f>
        <v>51000</v>
      </c>
    </row>
    <row r="21" spans="1:16" ht="27.75" customHeight="1" x14ac:dyDescent="0.2">
      <c r="A21" s="108"/>
      <c r="B21" s="72"/>
      <c r="C21" s="84" t="s">
        <v>2714</v>
      </c>
      <c r="D21" s="75" t="s">
        <v>54</v>
      </c>
      <c r="E21" s="13">
        <v>44436</v>
      </c>
      <c r="F21" s="73" t="s">
        <v>1313</v>
      </c>
      <c r="G21" s="13">
        <v>44440</v>
      </c>
      <c r="H21" s="74" t="s">
        <v>2955</v>
      </c>
      <c r="I21" s="15">
        <v>112</v>
      </c>
      <c r="J21" s="15">
        <v>14</v>
      </c>
      <c r="K21" s="15">
        <v>10</v>
      </c>
      <c r="L21" s="15">
        <v>2</v>
      </c>
      <c r="M21" s="79">
        <v>3.92</v>
      </c>
      <c r="N21" s="69">
        <v>4</v>
      </c>
      <c r="O21" s="61">
        <v>3000</v>
      </c>
      <c r="P21" s="62">
        <f>Table2245236891011121314151617181920212224234567234568910111213141516171819202122232425[[#This Row],[PEMBULATAN]]*O21</f>
        <v>12000</v>
      </c>
    </row>
    <row r="22" spans="1:16" ht="27.75" customHeight="1" x14ac:dyDescent="0.2">
      <c r="A22" s="108"/>
      <c r="B22" s="72"/>
      <c r="C22" s="84" t="s">
        <v>2715</v>
      </c>
      <c r="D22" s="75" t="s">
        <v>54</v>
      </c>
      <c r="E22" s="13">
        <v>44436</v>
      </c>
      <c r="F22" s="73" t="s">
        <v>1313</v>
      </c>
      <c r="G22" s="13">
        <v>44440</v>
      </c>
      <c r="H22" s="74" t="s">
        <v>2955</v>
      </c>
      <c r="I22" s="15">
        <v>70</v>
      </c>
      <c r="J22" s="15">
        <v>36</v>
      </c>
      <c r="K22" s="15">
        <v>20</v>
      </c>
      <c r="L22" s="15">
        <v>2</v>
      </c>
      <c r="M22" s="79">
        <v>12.6</v>
      </c>
      <c r="N22" s="69">
        <v>13</v>
      </c>
      <c r="O22" s="61">
        <v>3000</v>
      </c>
      <c r="P22" s="62">
        <f>Table2245236891011121314151617181920212224234567234568910111213141516171819202122232425[[#This Row],[PEMBULATAN]]*O22</f>
        <v>39000</v>
      </c>
    </row>
    <row r="23" spans="1:16" ht="27.75" customHeight="1" x14ac:dyDescent="0.2">
      <c r="A23" s="108"/>
      <c r="B23" s="72"/>
      <c r="C23" s="84" t="s">
        <v>2716</v>
      </c>
      <c r="D23" s="75" t="s">
        <v>54</v>
      </c>
      <c r="E23" s="13">
        <v>44436</v>
      </c>
      <c r="F23" s="73" t="s">
        <v>1313</v>
      </c>
      <c r="G23" s="13">
        <v>44440</v>
      </c>
      <c r="H23" s="74" t="s">
        <v>2955</v>
      </c>
      <c r="I23" s="15">
        <v>49</v>
      </c>
      <c r="J23" s="15">
        <v>35</v>
      </c>
      <c r="K23" s="15">
        <v>13</v>
      </c>
      <c r="L23" s="15">
        <v>2</v>
      </c>
      <c r="M23" s="79">
        <v>5.5737500000000004</v>
      </c>
      <c r="N23" s="69">
        <v>6</v>
      </c>
      <c r="O23" s="61">
        <v>3000</v>
      </c>
      <c r="P23" s="62">
        <f>Table2245236891011121314151617181920212224234567234568910111213141516171819202122232425[[#This Row],[PEMBULATAN]]*O23</f>
        <v>18000</v>
      </c>
    </row>
    <row r="24" spans="1:16" ht="27.75" customHeight="1" x14ac:dyDescent="0.2">
      <c r="A24" s="108"/>
      <c r="B24" s="72"/>
      <c r="C24" s="84" t="s">
        <v>2717</v>
      </c>
      <c r="D24" s="75" t="s">
        <v>54</v>
      </c>
      <c r="E24" s="13">
        <v>44436</v>
      </c>
      <c r="F24" s="73" t="s">
        <v>1313</v>
      </c>
      <c r="G24" s="13">
        <v>44440</v>
      </c>
      <c r="H24" s="74" t="s">
        <v>2955</v>
      </c>
      <c r="I24" s="15">
        <v>50</v>
      </c>
      <c r="J24" s="15">
        <v>33</v>
      </c>
      <c r="K24" s="15">
        <v>70</v>
      </c>
      <c r="L24" s="15">
        <v>13</v>
      </c>
      <c r="M24" s="79">
        <v>28.875</v>
      </c>
      <c r="N24" s="69">
        <v>29</v>
      </c>
      <c r="O24" s="61">
        <v>3000</v>
      </c>
      <c r="P24" s="62">
        <f>Table2245236891011121314151617181920212224234567234568910111213141516171819202122232425[[#This Row],[PEMBULATAN]]*O24</f>
        <v>87000</v>
      </c>
    </row>
    <row r="25" spans="1:16" ht="27.75" customHeight="1" x14ac:dyDescent="0.2">
      <c r="A25" s="108"/>
      <c r="B25" s="72"/>
      <c r="C25" s="84" t="s">
        <v>2718</v>
      </c>
      <c r="D25" s="75" t="s">
        <v>54</v>
      </c>
      <c r="E25" s="13">
        <v>44436</v>
      </c>
      <c r="F25" s="73" t="s">
        <v>1313</v>
      </c>
      <c r="G25" s="13">
        <v>44440</v>
      </c>
      <c r="H25" s="74" t="s">
        <v>2955</v>
      </c>
      <c r="I25" s="15">
        <v>60</v>
      </c>
      <c r="J25" s="15">
        <v>40</v>
      </c>
      <c r="K25" s="15">
        <v>20</v>
      </c>
      <c r="L25" s="15">
        <v>4</v>
      </c>
      <c r="M25" s="79">
        <v>12</v>
      </c>
      <c r="N25" s="69">
        <v>12</v>
      </c>
      <c r="O25" s="61">
        <v>3000</v>
      </c>
      <c r="P25" s="62">
        <f>Table2245236891011121314151617181920212224234567234568910111213141516171819202122232425[[#This Row],[PEMBULATAN]]*O25</f>
        <v>36000</v>
      </c>
    </row>
    <row r="26" spans="1:16" ht="27.75" customHeight="1" x14ac:dyDescent="0.2">
      <c r="A26" s="108"/>
      <c r="B26" s="72"/>
      <c r="C26" s="84" t="s">
        <v>2719</v>
      </c>
      <c r="D26" s="75" t="s">
        <v>54</v>
      </c>
      <c r="E26" s="13">
        <v>44436</v>
      </c>
      <c r="F26" s="73" t="s">
        <v>1313</v>
      </c>
      <c r="G26" s="13">
        <v>44440</v>
      </c>
      <c r="H26" s="74" t="s">
        <v>2955</v>
      </c>
      <c r="I26" s="15">
        <v>23</v>
      </c>
      <c r="J26" s="15">
        <v>60</v>
      </c>
      <c r="K26" s="15">
        <v>45</v>
      </c>
      <c r="L26" s="15">
        <v>15</v>
      </c>
      <c r="M26" s="79">
        <v>15.525</v>
      </c>
      <c r="N26" s="69">
        <v>16</v>
      </c>
      <c r="O26" s="61">
        <v>3000</v>
      </c>
      <c r="P26" s="62">
        <f>Table2245236891011121314151617181920212224234567234568910111213141516171819202122232425[[#This Row],[PEMBULATAN]]*O26</f>
        <v>48000</v>
      </c>
    </row>
    <row r="27" spans="1:16" ht="27.75" customHeight="1" x14ac:dyDescent="0.2">
      <c r="A27" s="108"/>
      <c r="B27" s="72"/>
      <c r="C27" s="84" t="s">
        <v>2720</v>
      </c>
      <c r="D27" s="75" t="s">
        <v>54</v>
      </c>
      <c r="E27" s="13">
        <v>44436</v>
      </c>
      <c r="F27" s="73" t="s">
        <v>1313</v>
      </c>
      <c r="G27" s="13">
        <v>44440</v>
      </c>
      <c r="H27" s="74" t="s">
        <v>2955</v>
      </c>
      <c r="I27" s="15">
        <v>156</v>
      </c>
      <c r="J27" s="15">
        <v>45</v>
      </c>
      <c r="K27" s="15">
        <v>19</v>
      </c>
      <c r="L27" s="15">
        <v>28</v>
      </c>
      <c r="M27" s="79">
        <v>33.344999999999999</v>
      </c>
      <c r="N27" s="69">
        <v>33</v>
      </c>
      <c r="O27" s="61">
        <v>3000</v>
      </c>
      <c r="P27" s="62">
        <f>Table2245236891011121314151617181920212224234567234568910111213141516171819202122232425[[#This Row],[PEMBULATAN]]*O27</f>
        <v>99000</v>
      </c>
    </row>
    <row r="28" spans="1:16" ht="27.75" customHeight="1" x14ac:dyDescent="0.2">
      <c r="A28" s="108"/>
      <c r="B28" s="72"/>
      <c r="C28" s="84" t="s">
        <v>2721</v>
      </c>
      <c r="D28" s="75" t="s">
        <v>54</v>
      </c>
      <c r="E28" s="13">
        <v>44436</v>
      </c>
      <c r="F28" s="73" t="s">
        <v>1313</v>
      </c>
      <c r="G28" s="13">
        <v>44440</v>
      </c>
      <c r="H28" s="74" t="s">
        <v>2955</v>
      </c>
      <c r="I28" s="15">
        <v>46</v>
      </c>
      <c r="J28" s="15">
        <v>30</v>
      </c>
      <c r="K28" s="15">
        <v>30</v>
      </c>
      <c r="L28" s="15">
        <v>4</v>
      </c>
      <c r="M28" s="79">
        <v>10.35</v>
      </c>
      <c r="N28" s="69">
        <v>10</v>
      </c>
      <c r="O28" s="61">
        <v>3000</v>
      </c>
      <c r="P28" s="62">
        <f>Table2245236891011121314151617181920212224234567234568910111213141516171819202122232425[[#This Row],[PEMBULATAN]]*O28</f>
        <v>30000</v>
      </c>
    </row>
    <row r="29" spans="1:16" ht="27.75" customHeight="1" x14ac:dyDescent="0.2">
      <c r="A29" s="108"/>
      <c r="B29" s="72"/>
      <c r="C29" s="84" t="s">
        <v>2722</v>
      </c>
      <c r="D29" s="75" t="s">
        <v>54</v>
      </c>
      <c r="E29" s="13">
        <v>44436</v>
      </c>
      <c r="F29" s="73" t="s">
        <v>1313</v>
      </c>
      <c r="G29" s="13">
        <v>44440</v>
      </c>
      <c r="H29" s="74" t="s">
        <v>2955</v>
      </c>
      <c r="I29" s="15">
        <v>56</v>
      </c>
      <c r="J29" s="15">
        <v>44</v>
      </c>
      <c r="K29" s="15">
        <v>22</v>
      </c>
      <c r="L29" s="15">
        <v>3</v>
      </c>
      <c r="M29" s="79">
        <v>13.552</v>
      </c>
      <c r="N29" s="69">
        <v>14</v>
      </c>
      <c r="O29" s="61">
        <v>3000</v>
      </c>
      <c r="P29" s="62">
        <f>Table2245236891011121314151617181920212224234567234568910111213141516171819202122232425[[#This Row],[PEMBULATAN]]*O29</f>
        <v>42000</v>
      </c>
    </row>
    <row r="30" spans="1:16" ht="27.75" customHeight="1" x14ac:dyDescent="0.2">
      <c r="A30" s="108"/>
      <c r="B30" s="72"/>
      <c r="C30" s="84" t="s">
        <v>2723</v>
      </c>
      <c r="D30" s="75" t="s">
        <v>54</v>
      </c>
      <c r="E30" s="13">
        <v>44436</v>
      </c>
      <c r="F30" s="73" t="s">
        <v>1313</v>
      </c>
      <c r="G30" s="13">
        <v>44440</v>
      </c>
      <c r="H30" s="74" t="s">
        <v>2955</v>
      </c>
      <c r="I30" s="15">
        <v>46</v>
      </c>
      <c r="J30" s="15">
        <v>46</v>
      </c>
      <c r="K30" s="15">
        <v>33</v>
      </c>
      <c r="L30" s="15">
        <v>1</v>
      </c>
      <c r="M30" s="79">
        <v>17.457000000000001</v>
      </c>
      <c r="N30" s="69">
        <v>17</v>
      </c>
      <c r="O30" s="61">
        <v>3000</v>
      </c>
      <c r="P30" s="62">
        <f>Table2245236891011121314151617181920212224234567234568910111213141516171819202122232425[[#This Row],[PEMBULATAN]]*O30</f>
        <v>51000</v>
      </c>
    </row>
    <row r="31" spans="1:16" ht="27.75" customHeight="1" x14ac:dyDescent="0.2">
      <c r="A31" s="108"/>
      <c r="B31" s="72"/>
      <c r="C31" s="84" t="s">
        <v>2724</v>
      </c>
      <c r="D31" s="75" t="s">
        <v>54</v>
      </c>
      <c r="E31" s="13">
        <v>44436</v>
      </c>
      <c r="F31" s="73" t="s">
        <v>1313</v>
      </c>
      <c r="G31" s="13">
        <v>44440</v>
      </c>
      <c r="H31" s="74" t="s">
        <v>2955</v>
      </c>
      <c r="I31" s="15">
        <v>160</v>
      </c>
      <c r="J31" s="15">
        <v>50</v>
      </c>
      <c r="K31" s="15">
        <v>8</v>
      </c>
      <c r="L31" s="15">
        <v>12</v>
      </c>
      <c r="M31" s="79">
        <v>16</v>
      </c>
      <c r="N31" s="69">
        <v>16</v>
      </c>
      <c r="O31" s="61">
        <v>3000</v>
      </c>
      <c r="P31" s="62">
        <f>Table2245236891011121314151617181920212224234567234568910111213141516171819202122232425[[#This Row],[PEMBULATAN]]*O31</f>
        <v>48000</v>
      </c>
    </row>
    <row r="32" spans="1:16" ht="27.75" customHeight="1" x14ac:dyDescent="0.2">
      <c r="A32" s="108"/>
      <c r="B32" s="72"/>
      <c r="C32" s="84" t="s">
        <v>2725</v>
      </c>
      <c r="D32" s="75" t="s">
        <v>54</v>
      </c>
      <c r="E32" s="13">
        <v>44436</v>
      </c>
      <c r="F32" s="73" t="s">
        <v>1313</v>
      </c>
      <c r="G32" s="13">
        <v>44440</v>
      </c>
      <c r="H32" s="74" t="s">
        <v>2955</v>
      </c>
      <c r="I32" s="15">
        <v>118</v>
      </c>
      <c r="J32" s="15">
        <v>13</v>
      </c>
      <c r="K32" s="15">
        <v>10</v>
      </c>
      <c r="L32" s="15">
        <v>1</v>
      </c>
      <c r="M32" s="79">
        <v>3.835</v>
      </c>
      <c r="N32" s="69">
        <v>4</v>
      </c>
      <c r="O32" s="61">
        <v>3000</v>
      </c>
      <c r="P32" s="62">
        <f>Table2245236891011121314151617181920212224234567234568910111213141516171819202122232425[[#This Row],[PEMBULATAN]]*O32</f>
        <v>12000</v>
      </c>
    </row>
    <row r="33" spans="1:16" ht="27.75" customHeight="1" x14ac:dyDescent="0.2">
      <c r="A33" s="108"/>
      <c r="B33" s="72"/>
      <c r="C33" s="84" t="s">
        <v>2726</v>
      </c>
      <c r="D33" s="75" t="s">
        <v>54</v>
      </c>
      <c r="E33" s="13">
        <v>44436</v>
      </c>
      <c r="F33" s="73" t="s">
        <v>1313</v>
      </c>
      <c r="G33" s="13">
        <v>44440</v>
      </c>
      <c r="H33" s="74" t="s">
        <v>2955</v>
      </c>
      <c r="I33" s="15">
        <v>89</v>
      </c>
      <c r="J33" s="15">
        <v>32</v>
      </c>
      <c r="K33" s="15">
        <v>8</v>
      </c>
      <c r="L33" s="15">
        <v>2</v>
      </c>
      <c r="M33" s="79">
        <v>5.6959999999999997</v>
      </c>
      <c r="N33" s="69">
        <v>6</v>
      </c>
      <c r="O33" s="61">
        <v>3000</v>
      </c>
      <c r="P33" s="62">
        <f>Table2245236891011121314151617181920212224234567234568910111213141516171819202122232425[[#This Row],[PEMBULATAN]]*O33</f>
        <v>18000</v>
      </c>
    </row>
    <row r="34" spans="1:16" ht="27.75" customHeight="1" x14ac:dyDescent="0.2">
      <c r="A34" s="108"/>
      <c r="B34" s="72"/>
      <c r="C34" s="84" t="s">
        <v>2727</v>
      </c>
      <c r="D34" s="75" t="s">
        <v>54</v>
      </c>
      <c r="E34" s="13">
        <v>44436</v>
      </c>
      <c r="F34" s="73" t="s">
        <v>1313</v>
      </c>
      <c r="G34" s="13">
        <v>44440</v>
      </c>
      <c r="H34" s="74" t="s">
        <v>2955</v>
      </c>
      <c r="I34" s="15">
        <v>90</v>
      </c>
      <c r="J34" s="15">
        <v>34</v>
      </c>
      <c r="K34" s="15">
        <v>12</v>
      </c>
      <c r="L34" s="15">
        <v>10</v>
      </c>
      <c r="M34" s="79">
        <v>9.18</v>
      </c>
      <c r="N34" s="69">
        <v>10</v>
      </c>
      <c r="O34" s="61">
        <v>3000</v>
      </c>
      <c r="P34" s="62">
        <f>Table2245236891011121314151617181920212224234567234568910111213141516171819202122232425[[#This Row],[PEMBULATAN]]*O34</f>
        <v>30000</v>
      </c>
    </row>
    <row r="35" spans="1:16" ht="27.75" customHeight="1" x14ac:dyDescent="0.2">
      <c r="A35" s="108"/>
      <c r="B35" s="72"/>
      <c r="C35" s="84" t="s">
        <v>2728</v>
      </c>
      <c r="D35" s="75" t="s">
        <v>54</v>
      </c>
      <c r="E35" s="13">
        <v>44436</v>
      </c>
      <c r="F35" s="73" t="s">
        <v>1313</v>
      </c>
      <c r="G35" s="13">
        <v>44440</v>
      </c>
      <c r="H35" s="74" t="s">
        <v>2955</v>
      </c>
      <c r="I35" s="15">
        <v>35</v>
      </c>
      <c r="J35" s="15">
        <v>26</v>
      </c>
      <c r="K35" s="15">
        <v>26</v>
      </c>
      <c r="L35" s="15">
        <v>5</v>
      </c>
      <c r="M35" s="79">
        <v>5.915</v>
      </c>
      <c r="N35" s="69">
        <v>6</v>
      </c>
      <c r="O35" s="61">
        <v>3000</v>
      </c>
      <c r="P35" s="62">
        <f>Table2245236891011121314151617181920212224234567234568910111213141516171819202122232425[[#This Row],[PEMBULATAN]]*O35</f>
        <v>18000</v>
      </c>
    </row>
    <row r="36" spans="1:16" ht="27.75" customHeight="1" x14ac:dyDescent="0.2">
      <c r="A36" s="108"/>
      <c r="B36" s="72"/>
      <c r="C36" s="84" t="s">
        <v>2729</v>
      </c>
      <c r="D36" s="75" t="s">
        <v>54</v>
      </c>
      <c r="E36" s="13">
        <v>44436</v>
      </c>
      <c r="F36" s="73" t="s">
        <v>1313</v>
      </c>
      <c r="G36" s="13">
        <v>44440</v>
      </c>
      <c r="H36" s="74" t="s">
        <v>2955</v>
      </c>
      <c r="I36" s="15">
        <v>50</v>
      </c>
      <c r="J36" s="15">
        <v>45</v>
      </c>
      <c r="K36" s="15">
        <v>33</v>
      </c>
      <c r="L36" s="15">
        <v>4</v>
      </c>
      <c r="M36" s="79">
        <v>18.5625</v>
      </c>
      <c r="N36" s="69">
        <v>19</v>
      </c>
      <c r="O36" s="61">
        <v>3000</v>
      </c>
      <c r="P36" s="62">
        <f>Table2245236891011121314151617181920212224234567234568910111213141516171819202122232425[[#This Row],[PEMBULATAN]]*O36</f>
        <v>57000</v>
      </c>
    </row>
    <row r="37" spans="1:16" ht="27.75" customHeight="1" x14ac:dyDescent="0.2">
      <c r="A37" s="108"/>
      <c r="B37" s="72"/>
      <c r="C37" s="84" t="s">
        <v>2730</v>
      </c>
      <c r="D37" s="75" t="s">
        <v>54</v>
      </c>
      <c r="E37" s="13">
        <v>44436</v>
      </c>
      <c r="F37" s="73" t="s">
        <v>1313</v>
      </c>
      <c r="G37" s="13">
        <v>44440</v>
      </c>
      <c r="H37" s="74" t="s">
        <v>2955</v>
      </c>
      <c r="I37" s="15">
        <v>41</v>
      </c>
      <c r="J37" s="15">
        <v>36</v>
      </c>
      <c r="K37" s="15">
        <v>22</v>
      </c>
      <c r="L37" s="15">
        <v>7</v>
      </c>
      <c r="M37" s="79">
        <v>8.1180000000000003</v>
      </c>
      <c r="N37" s="69">
        <v>8</v>
      </c>
      <c r="O37" s="61">
        <v>3000</v>
      </c>
      <c r="P37" s="62">
        <f>Table2245236891011121314151617181920212224234567234568910111213141516171819202122232425[[#This Row],[PEMBULATAN]]*O37</f>
        <v>24000</v>
      </c>
    </row>
    <row r="38" spans="1:16" ht="27.75" customHeight="1" x14ac:dyDescent="0.2">
      <c r="A38" s="108"/>
      <c r="B38" s="72"/>
      <c r="C38" s="84" t="s">
        <v>2731</v>
      </c>
      <c r="D38" s="75" t="s">
        <v>54</v>
      </c>
      <c r="E38" s="13">
        <v>44436</v>
      </c>
      <c r="F38" s="73" t="s">
        <v>1313</v>
      </c>
      <c r="G38" s="13">
        <v>44440</v>
      </c>
      <c r="H38" s="74" t="s">
        <v>2955</v>
      </c>
      <c r="I38" s="15">
        <v>75</v>
      </c>
      <c r="J38" s="15">
        <v>75</v>
      </c>
      <c r="K38" s="15">
        <v>50</v>
      </c>
      <c r="L38" s="15">
        <v>17</v>
      </c>
      <c r="M38" s="79">
        <v>70.3125</v>
      </c>
      <c r="N38" s="69">
        <v>70</v>
      </c>
      <c r="O38" s="61">
        <v>3000</v>
      </c>
      <c r="P38" s="62">
        <f>Table2245236891011121314151617181920212224234567234568910111213141516171819202122232425[[#This Row],[PEMBULATAN]]*O38</f>
        <v>210000</v>
      </c>
    </row>
    <row r="39" spans="1:16" ht="27.75" customHeight="1" x14ac:dyDescent="0.2">
      <c r="A39" s="108"/>
      <c r="B39" s="72"/>
      <c r="C39" s="84" t="s">
        <v>2732</v>
      </c>
      <c r="D39" s="75" t="s">
        <v>54</v>
      </c>
      <c r="E39" s="13">
        <v>44436</v>
      </c>
      <c r="F39" s="73" t="s">
        <v>1313</v>
      </c>
      <c r="G39" s="13">
        <v>44440</v>
      </c>
      <c r="H39" s="74" t="s">
        <v>2955</v>
      </c>
      <c r="I39" s="15">
        <v>63</v>
      </c>
      <c r="J39" s="15">
        <v>42</v>
      </c>
      <c r="K39" s="15">
        <v>7</v>
      </c>
      <c r="L39" s="15">
        <v>3</v>
      </c>
      <c r="M39" s="79">
        <v>4.6304999999999996</v>
      </c>
      <c r="N39" s="69">
        <v>5</v>
      </c>
      <c r="O39" s="61">
        <v>3000</v>
      </c>
      <c r="P39" s="62">
        <f>Table2245236891011121314151617181920212224234567234568910111213141516171819202122232425[[#This Row],[PEMBULATAN]]*O39</f>
        <v>15000</v>
      </c>
    </row>
    <row r="40" spans="1:16" ht="27.75" customHeight="1" x14ac:dyDescent="0.2">
      <c r="A40" s="108"/>
      <c r="B40" s="72"/>
      <c r="C40" s="84" t="s">
        <v>2733</v>
      </c>
      <c r="D40" s="75" t="s">
        <v>54</v>
      </c>
      <c r="E40" s="13">
        <v>44436</v>
      </c>
      <c r="F40" s="73" t="s">
        <v>1313</v>
      </c>
      <c r="G40" s="13">
        <v>44440</v>
      </c>
      <c r="H40" s="74" t="s">
        <v>2955</v>
      </c>
      <c r="I40" s="15">
        <v>48</v>
      </c>
      <c r="J40" s="15">
        <v>37</v>
      </c>
      <c r="K40" s="15">
        <v>20</v>
      </c>
      <c r="L40" s="15">
        <v>5</v>
      </c>
      <c r="M40" s="79">
        <v>8.8800000000000008</v>
      </c>
      <c r="N40" s="69">
        <v>9</v>
      </c>
      <c r="O40" s="61">
        <v>3000</v>
      </c>
      <c r="P40" s="62">
        <f>Table2245236891011121314151617181920212224234567234568910111213141516171819202122232425[[#This Row],[PEMBULATAN]]*O40</f>
        <v>27000</v>
      </c>
    </row>
    <row r="41" spans="1:16" ht="27.75" customHeight="1" x14ac:dyDescent="0.2">
      <c r="A41" s="108"/>
      <c r="B41" s="72"/>
      <c r="C41" s="84" t="s">
        <v>2734</v>
      </c>
      <c r="D41" s="75" t="s">
        <v>54</v>
      </c>
      <c r="E41" s="13">
        <v>44436</v>
      </c>
      <c r="F41" s="73" t="s">
        <v>1313</v>
      </c>
      <c r="G41" s="13">
        <v>44440</v>
      </c>
      <c r="H41" s="74" t="s">
        <v>2955</v>
      </c>
      <c r="I41" s="15">
        <v>66</v>
      </c>
      <c r="J41" s="15">
        <v>48</v>
      </c>
      <c r="K41" s="15">
        <v>11</v>
      </c>
      <c r="L41" s="15">
        <v>1</v>
      </c>
      <c r="M41" s="79">
        <v>8.7119999999999997</v>
      </c>
      <c r="N41" s="69">
        <v>9</v>
      </c>
      <c r="O41" s="61">
        <v>3000</v>
      </c>
      <c r="P41" s="62">
        <f>Table2245236891011121314151617181920212224234567234568910111213141516171819202122232425[[#This Row],[PEMBULATAN]]*O41</f>
        <v>27000</v>
      </c>
    </row>
    <row r="42" spans="1:16" ht="27.75" customHeight="1" x14ac:dyDescent="0.2">
      <c r="A42" s="108"/>
      <c r="B42" s="72"/>
      <c r="C42" s="84" t="s">
        <v>2735</v>
      </c>
      <c r="D42" s="75" t="s">
        <v>54</v>
      </c>
      <c r="E42" s="13">
        <v>44436</v>
      </c>
      <c r="F42" s="73" t="s">
        <v>1313</v>
      </c>
      <c r="G42" s="13">
        <v>44440</v>
      </c>
      <c r="H42" s="74" t="s">
        <v>2955</v>
      </c>
      <c r="I42" s="15">
        <v>44</v>
      </c>
      <c r="J42" s="15">
        <v>30</v>
      </c>
      <c r="K42" s="15">
        <v>33</v>
      </c>
      <c r="L42" s="15">
        <v>10</v>
      </c>
      <c r="M42" s="79">
        <v>10.89</v>
      </c>
      <c r="N42" s="69">
        <v>11</v>
      </c>
      <c r="O42" s="61">
        <v>3000</v>
      </c>
      <c r="P42" s="62">
        <f>Table2245236891011121314151617181920212224234567234568910111213141516171819202122232425[[#This Row],[PEMBULATAN]]*O42</f>
        <v>33000</v>
      </c>
    </row>
    <row r="43" spans="1:16" ht="27.75" customHeight="1" x14ac:dyDescent="0.2">
      <c r="A43" s="108"/>
      <c r="B43" s="72"/>
      <c r="C43" s="84" t="s">
        <v>2736</v>
      </c>
      <c r="D43" s="75" t="s">
        <v>54</v>
      </c>
      <c r="E43" s="13">
        <v>44436</v>
      </c>
      <c r="F43" s="73" t="s">
        <v>1313</v>
      </c>
      <c r="G43" s="13">
        <v>44440</v>
      </c>
      <c r="H43" s="74" t="s">
        <v>2955</v>
      </c>
      <c r="I43" s="15">
        <v>48</v>
      </c>
      <c r="J43" s="15">
        <v>33</v>
      </c>
      <c r="K43" s="15">
        <v>14</v>
      </c>
      <c r="L43" s="15">
        <v>1</v>
      </c>
      <c r="M43" s="79">
        <v>5.5439999999999996</v>
      </c>
      <c r="N43" s="69">
        <v>6</v>
      </c>
      <c r="O43" s="61">
        <v>3000</v>
      </c>
      <c r="P43" s="62">
        <f>Table2245236891011121314151617181920212224234567234568910111213141516171819202122232425[[#This Row],[PEMBULATAN]]*O43</f>
        <v>18000</v>
      </c>
    </row>
    <row r="44" spans="1:16" ht="27.75" customHeight="1" x14ac:dyDescent="0.2">
      <c r="A44" s="108"/>
      <c r="B44" s="72"/>
      <c r="C44" s="84" t="s">
        <v>2737</v>
      </c>
      <c r="D44" s="75" t="s">
        <v>54</v>
      </c>
      <c r="E44" s="13">
        <v>44436</v>
      </c>
      <c r="F44" s="73" t="s">
        <v>1313</v>
      </c>
      <c r="G44" s="13">
        <v>44440</v>
      </c>
      <c r="H44" s="74" t="s">
        <v>2955</v>
      </c>
      <c r="I44" s="15">
        <v>111</v>
      </c>
      <c r="J44" s="15">
        <v>15</v>
      </c>
      <c r="K44" s="15">
        <v>10</v>
      </c>
      <c r="L44" s="15">
        <v>2</v>
      </c>
      <c r="M44" s="79">
        <v>4.1624999999999996</v>
      </c>
      <c r="N44" s="69">
        <v>4</v>
      </c>
      <c r="O44" s="61">
        <v>3000</v>
      </c>
      <c r="P44" s="62">
        <f>Table2245236891011121314151617181920212224234567234568910111213141516171819202122232425[[#This Row],[PEMBULATAN]]*O44</f>
        <v>12000</v>
      </c>
    </row>
    <row r="45" spans="1:16" ht="27.75" customHeight="1" x14ac:dyDescent="0.2">
      <c r="A45" s="108"/>
      <c r="B45" s="72"/>
      <c r="C45" s="84" t="s">
        <v>2738</v>
      </c>
      <c r="D45" s="75" t="s">
        <v>54</v>
      </c>
      <c r="E45" s="13">
        <v>44436</v>
      </c>
      <c r="F45" s="73" t="s">
        <v>1313</v>
      </c>
      <c r="G45" s="13">
        <v>44440</v>
      </c>
      <c r="H45" s="74" t="s">
        <v>2955</v>
      </c>
      <c r="I45" s="15">
        <v>110</v>
      </c>
      <c r="J45" s="15">
        <v>10</v>
      </c>
      <c r="K45" s="15">
        <v>10</v>
      </c>
      <c r="L45" s="15">
        <v>1</v>
      </c>
      <c r="M45" s="79">
        <v>2.75</v>
      </c>
      <c r="N45" s="69">
        <v>3</v>
      </c>
      <c r="O45" s="61">
        <v>3000</v>
      </c>
      <c r="P45" s="62">
        <f>Table2245236891011121314151617181920212224234567234568910111213141516171819202122232425[[#This Row],[PEMBULATAN]]*O45</f>
        <v>9000</v>
      </c>
    </row>
    <row r="46" spans="1:16" ht="27.75" customHeight="1" x14ac:dyDescent="0.2">
      <c r="A46" s="108"/>
      <c r="B46" s="72"/>
      <c r="C46" s="84" t="s">
        <v>2739</v>
      </c>
      <c r="D46" s="75" t="s">
        <v>54</v>
      </c>
      <c r="E46" s="13">
        <v>44436</v>
      </c>
      <c r="F46" s="73" t="s">
        <v>1313</v>
      </c>
      <c r="G46" s="13">
        <v>44440</v>
      </c>
      <c r="H46" s="74" t="s">
        <v>2955</v>
      </c>
      <c r="I46" s="15">
        <v>50</v>
      </c>
      <c r="J46" s="15">
        <v>36</v>
      </c>
      <c r="K46" s="15">
        <v>24</v>
      </c>
      <c r="L46" s="15">
        <v>11</v>
      </c>
      <c r="M46" s="79">
        <v>10.8</v>
      </c>
      <c r="N46" s="69">
        <v>11</v>
      </c>
      <c r="O46" s="61">
        <v>3000</v>
      </c>
      <c r="P46" s="62">
        <f>Table2245236891011121314151617181920212224234567234568910111213141516171819202122232425[[#This Row],[PEMBULATAN]]*O46</f>
        <v>33000</v>
      </c>
    </row>
    <row r="47" spans="1:16" ht="27.75" customHeight="1" x14ac:dyDescent="0.2">
      <c r="A47" s="108"/>
      <c r="B47" s="72"/>
      <c r="C47" s="84" t="s">
        <v>2740</v>
      </c>
      <c r="D47" s="75" t="s">
        <v>54</v>
      </c>
      <c r="E47" s="13">
        <v>44436</v>
      </c>
      <c r="F47" s="73" t="s">
        <v>1313</v>
      </c>
      <c r="G47" s="13">
        <v>44440</v>
      </c>
      <c r="H47" s="74" t="s">
        <v>2955</v>
      </c>
      <c r="I47" s="15">
        <v>44</v>
      </c>
      <c r="J47" s="15">
        <v>32</v>
      </c>
      <c r="K47" s="15">
        <v>40</v>
      </c>
      <c r="L47" s="15">
        <v>6</v>
      </c>
      <c r="M47" s="79">
        <v>14.08</v>
      </c>
      <c r="N47" s="69">
        <v>14</v>
      </c>
      <c r="O47" s="61">
        <v>3000</v>
      </c>
      <c r="P47" s="62">
        <f>Table2245236891011121314151617181920212224234567234568910111213141516171819202122232425[[#This Row],[PEMBULATAN]]*O47</f>
        <v>42000</v>
      </c>
    </row>
    <row r="48" spans="1:16" ht="27.75" customHeight="1" x14ac:dyDescent="0.2">
      <c r="A48" s="108"/>
      <c r="B48" s="72"/>
      <c r="C48" s="84" t="s">
        <v>2741</v>
      </c>
      <c r="D48" s="75" t="s">
        <v>54</v>
      </c>
      <c r="E48" s="13">
        <v>44436</v>
      </c>
      <c r="F48" s="73" t="s">
        <v>1313</v>
      </c>
      <c r="G48" s="13">
        <v>44440</v>
      </c>
      <c r="H48" s="74" t="s">
        <v>2955</v>
      </c>
      <c r="I48" s="15">
        <v>31</v>
      </c>
      <c r="J48" s="15">
        <v>15</v>
      </c>
      <c r="K48" s="15">
        <v>13</v>
      </c>
      <c r="L48" s="15">
        <v>1</v>
      </c>
      <c r="M48" s="79">
        <v>1.51125</v>
      </c>
      <c r="N48" s="69">
        <v>2</v>
      </c>
      <c r="O48" s="61">
        <v>3000</v>
      </c>
      <c r="P48" s="62">
        <f>Table2245236891011121314151617181920212224234567234568910111213141516171819202122232425[[#This Row],[PEMBULATAN]]*O48</f>
        <v>6000</v>
      </c>
    </row>
    <row r="49" spans="1:16" ht="27.75" customHeight="1" x14ac:dyDescent="0.2">
      <c r="A49" s="108"/>
      <c r="B49" s="72"/>
      <c r="C49" s="84" t="s">
        <v>2742</v>
      </c>
      <c r="D49" s="75" t="s">
        <v>54</v>
      </c>
      <c r="E49" s="13">
        <v>44436</v>
      </c>
      <c r="F49" s="73" t="s">
        <v>1313</v>
      </c>
      <c r="G49" s="13">
        <v>44440</v>
      </c>
      <c r="H49" s="74" t="s">
        <v>2955</v>
      </c>
      <c r="I49" s="15">
        <v>66</v>
      </c>
      <c r="J49" s="15">
        <v>50</v>
      </c>
      <c r="K49" s="15">
        <v>19</v>
      </c>
      <c r="L49" s="15">
        <v>2</v>
      </c>
      <c r="M49" s="79">
        <v>15.675000000000001</v>
      </c>
      <c r="N49" s="69">
        <v>16</v>
      </c>
      <c r="O49" s="61">
        <v>3000</v>
      </c>
      <c r="P49" s="62">
        <f>Table2245236891011121314151617181920212224234567234568910111213141516171819202122232425[[#This Row],[PEMBULATAN]]*O49</f>
        <v>48000</v>
      </c>
    </row>
    <row r="50" spans="1:16" ht="27.75" customHeight="1" x14ac:dyDescent="0.2">
      <c r="A50" s="108"/>
      <c r="B50" s="72"/>
      <c r="C50" s="84" t="s">
        <v>2743</v>
      </c>
      <c r="D50" s="75" t="s">
        <v>54</v>
      </c>
      <c r="E50" s="13">
        <v>44436</v>
      </c>
      <c r="F50" s="73" t="s">
        <v>1313</v>
      </c>
      <c r="G50" s="13">
        <v>44440</v>
      </c>
      <c r="H50" s="74" t="s">
        <v>2955</v>
      </c>
      <c r="I50" s="15">
        <v>68</v>
      </c>
      <c r="J50" s="15">
        <v>28</v>
      </c>
      <c r="K50" s="15">
        <v>25</v>
      </c>
      <c r="L50" s="15">
        <v>8</v>
      </c>
      <c r="M50" s="79">
        <v>11.9</v>
      </c>
      <c r="N50" s="69">
        <v>12</v>
      </c>
      <c r="O50" s="61">
        <v>3000</v>
      </c>
      <c r="P50" s="62">
        <f>Table2245236891011121314151617181920212224234567234568910111213141516171819202122232425[[#This Row],[PEMBULATAN]]*O50</f>
        <v>36000</v>
      </c>
    </row>
    <row r="51" spans="1:16" ht="27.75" customHeight="1" x14ac:dyDescent="0.2">
      <c r="A51" s="108"/>
      <c r="B51" s="72"/>
      <c r="C51" s="84" t="s">
        <v>2744</v>
      </c>
      <c r="D51" s="75" t="s">
        <v>54</v>
      </c>
      <c r="E51" s="13">
        <v>44436</v>
      </c>
      <c r="F51" s="73" t="s">
        <v>1313</v>
      </c>
      <c r="G51" s="13">
        <v>44440</v>
      </c>
      <c r="H51" s="74" t="s">
        <v>2955</v>
      </c>
      <c r="I51" s="15">
        <v>82</v>
      </c>
      <c r="J51" s="15">
        <v>20</v>
      </c>
      <c r="K51" s="15">
        <v>10</v>
      </c>
      <c r="L51" s="15">
        <v>2</v>
      </c>
      <c r="M51" s="79">
        <v>4.0999999999999996</v>
      </c>
      <c r="N51" s="69">
        <v>4</v>
      </c>
      <c r="O51" s="61">
        <v>3000</v>
      </c>
      <c r="P51" s="62">
        <f>Table2245236891011121314151617181920212224234567234568910111213141516171819202122232425[[#This Row],[PEMBULATAN]]*O51</f>
        <v>12000</v>
      </c>
    </row>
    <row r="52" spans="1:16" ht="27.75" customHeight="1" x14ac:dyDescent="0.2">
      <c r="A52" s="108"/>
      <c r="B52" s="72"/>
      <c r="C52" s="84" t="s">
        <v>2745</v>
      </c>
      <c r="D52" s="75" t="s">
        <v>54</v>
      </c>
      <c r="E52" s="13">
        <v>44436</v>
      </c>
      <c r="F52" s="73" t="s">
        <v>1313</v>
      </c>
      <c r="G52" s="13">
        <v>44440</v>
      </c>
      <c r="H52" s="74" t="s">
        <v>2955</v>
      </c>
      <c r="I52" s="15">
        <v>41</v>
      </c>
      <c r="J52" s="15">
        <v>30</v>
      </c>
      <c r="K52" s="15">
        <v>30</v>
      </c>
      <c r="L52" s="15">
        <v>4</v>
      </c>
      <c r="M52" s="79">
        <v>9.2249999999999996</v>
      </c>
      <c r="N52" s="69">
        <v>9</v>
      </c>
      <c r="O52" s="61">
        <v>3000</v>
      </c>
      <c r="P52" s="62">
        <f>Table2245236891011121314151617181920212224234567234568910111213141516171819202122232425[[#This Row],[PEMBULATAN]]*O52</f>
        <v>27000</v>
      </c>
    </row>
    <row r="53" spans="1:16" ht="27.75" customHeight="1" x14ac:dyDescent="0.2">
      <c r="A53" s="108"/>
      <c r="B53" s="72"/>
      <c r="C53" s="84" t="s">
        <v>2746</v>
      </c>
      <c r="D53" s="75" t="s">
        <v>54</v>
      </c>
      <c r="E53" s="13">
        <v>44436</v>
      </c>
      <c r="F53" s="73" t="s">
        <v>1313</v>
      </c>
      <c r="G53" s="13">
        <v>44440</v>
      </c>
      <c r="H53" s="74" t="s">
        <v>2955</v>
      </c>
      <c r="I53" s="15">
        <v>34</v>
      </c>
      <c r="J53" s="15">
        <v>55</v>
      </c>
      <c r="K53" s="15">
        <v>21</v>
      </c>
      <c r="L53" s="15">
        <v>10</v>
      </c>
      <c r="M53" s="79">
        <v>9.8175000000000008</v>
      </c>
      <c r="N53" s="69">
        <v>10</v>
      </c>
      <c r="O53" s="61">
        <v>3000</v>
      </c>
      <c r="P53" s="62">
        <f>Table2245236891011121314151617181920212224234567234568910111213141516171819202122232425[[#This Row],[PEMBULATAN]]*O53</f>
        <v>30000</v>
      </c>
    </row>
    <row r="54" spans="1:16" ht="27.75" customHeight="1" x14ac:dyDescent="0.2">
      <c r="A54" s="108"/>
      <c r="B54" s="72"/>
      <c r="C54" s="84" t="s">
        <v>2747</v>
      </c>
      <c r="D54" s="75" t="s">
        <v>54</v>
      </c>
      <c r="E54" s="13">
        <v>44436</v>
      </c>
      <c r="F54" s="73" t="s">
        <v>1313</v>
      </c>
      <c r="G54" s="13">
        <v>44440</v>
      </c>
      <c r="H54" s="74" t="s">
        <v>2955</v>
      </c>
      <c r="I54" s="15">
        <v>110</v>
      </c>
      <c r="J54" s="15">
        <v>17</v>
      </c>
      <c r="K54" s="15">
        <v>45</v>
      </c>
      <c r="L54" s="15">
        <v>12</v>
      </c>
      <c r="M54" s="79">
        <v>21.037500000000001</v>
      </c>
      <c r="N54" s="69">
        <v>21</v>
      </c>
      <c r="O54" s="61">
        <v>3000</v>
      </c>
      <c r="P54" s="62">
        <f>Table2245236891011121314151617181920212224234567234568910111213141516171819202122232425[[#This Row],[PEMBULATAN]]*O54</f>
        <v>63000</v>
      </c>
    </row>
    <row r="55" spans="1:16" ht="27.75" customHeight="1" x14ac:dyDescent="0.2">
      <c r="A55" s="108"/>
      <c r="B55" s="72"/>
      <c r="C55" s="84" t="s">
        <v>2748</v>
      </c>
      <c r="D55" s="75" t="s">
        <v>54</v>
      </c>
      <c r="E55" s="13">
        <v>44436</v>
      </c>
      <c r="F55" s="73" t="s">
        <v>1313</v>
      </c>
      <c r="G55" s="13">
        <v>44440</v>
      </c>
      <c r="H55" s="74" t="s">
        <v>2955</v>
      </c>
      <c r="I55" s="15">
        <v>63</v>
      </c>
      <c r="J55" s="15">
        <v>36</v>
      </c>
      <c r="K55" s="15">
        <v>20</v>
      </c>
      <c r="L55" s="15">
        <v>10</v>
      </c>
      <c r="M55" s="79">
        <v>11.34</v>
      </c>
      <c r="N55" s="69">
        <v>11</v>
      </c>
      <c r="O55" s="61">
        <v>3000</v>
      </c>
      <c r="P55" s="62">
        <f>Table2245236891011121314151617181920212224234567234568910111213141516171819202122232425[[#This Row],[PEMBULATAN]]*O55</f>
        <v>33000</v>
      </c>
    </row>
    <row r="56" spans="1:16" ht="27.75" customHeight="1" x14ac:dyDescent="0.2">
      <c r="A56" s="108"/>
      <c r="B56" s="72"/>
      <c r="C56" s="84" t="s">
        <v>2749</v>
      </c>
      <c r="D56" s="75" t="s">
        <v>54</v>
      </c>
      <c r="E56" s="13">
        <v>44436</v>
      </c>
      <c r="F56" s="73" t="s">
        <v>1313</v>
      </c>
      <c r="G56" s="13">
        <v>44440</v>
      </c>
      <c r="H56" s="74" t="s">
        <v>2955</v>
      </c>
      <c r="I56" s="15">
        <v>39</v>
      </c>
      <c r="J56" s="15">
        <v>23</v>
      </c>
      <c r="K56" s="15">
        <v>23</v>
      </c>
      <c r="L56" s="15">
        <v>4</v>
      </c>
      <c r="M56" s="79">
        <v>5.1577500000000001</v>
      </c>
      <c r="N56" s="69">
        <v>5</v>
      </c>
      <c r="O56" s="61">
        <v>3000</v>
      </c>
      <c r="P56" s="62">
        <f>Table2245236891011121314151617181920212224234567234568910111213141516171819202122232425[[#This Row],[PEMBULATAN]]*O56</f>
        <v>15000</v>
      </c>
    </row>
    <row r="57" spans="1:16" ht="27.75" customHeight="1" x14ac:dyDescent="0.2">
      <c r="A57" s="108"/>
      <c r="B57" s="72"/>
      <c r="C57" s="84" t="s">
        <v>2750</v>
      </c>
      <c r="D57" s="75" t="s">
        <v>54</v>
      </c>
      <c r="E57" s="13">
        <v>44436</v>
      </c>
      <c r="F57" s="73" t="s">
        <v>1313</v>
      </c>
      <c r="G57" s="13">
        <v>44440</v>
      </c>
      <c r="H57" s="74" t="s">
        <v>2955</v>
      </c>
      <c r="I57" s="15">
        <v>48</v>
      </c>
      <c r="J57" s="15">
        <v>40</v>
      </c>
      <c r="K57" s="15">
        <v>36</v>
      </c>
      <c r="L57" s="15">
        <v>3</v>
      </c>
      <c r="M57" s="79">
        <v>17.28</v>
      </c>
      <c r="N57" s="69">
        <v>17</v>
      </c>
      <c r="O57" s="61">
        <v>3000</v>
      </c>
      <c r="P57" s="62">
        <f>Table2245236891011121314151617181920212224234567234568910111213141516171819202122232425[[#This Row],[PEMBULATAN]]*O57</f>
        <v>51000</v>
      </c>
    </row>
    <row r="58" spans="1:16" ht="27.75" customHeight="1" x14ac:dyDescent="0.2">
      <c r="A58" s="108"/>
      <c r="B58" s="72"/>
      <c r="C58" s="84" t="s">
        <v>2751</v>
      </c>
      <c r="D58" s="75" t="s">
        <v>54</v>
      </c>
      <c r="E58" s="13">
        <v>44436</v>
      </c>
      <c r="F58" s="73" t="s">
        <v>1313</v>
      </c>
      <c r="G58" s="13">
        <v>44440</v>
      </c>
      <c r="H58" s="74" t="s">
        <v>2955</v>
      </c>
      <c r="I58" s="15">
        <v>60</v>
      </c>
      <c r="J58" s="15">
        <v>36</v>
      </c>
      <c r="K58" s="15">
        <v>30</v>
      </c>
      <c r="L58" s="15">
        <v>9</v>
      </c>
      <c r="M58" s="79">
        <v>16.2</v>
      </c>
      <c r="N58" s="69">
        <v>16</v>
      </c>
      <c r="O58" s="61">
        <v>3000</v>
      </c>
      <c r="P58" s="62">
        <f>Table2245236891011121314151617181920212224234567234568910111213141516171819202122232425[[#This Row],[PEMBULATAN]]*O58</f>
        <v>48000</v>
      </c>
    </row>
    <row r="59" spans="1:16" ht="27.75" customHeight="1" x14ac:dyDescent="0.2">
      <c r="A59" s="108"/>
      <c r="B59" s="72"/>
      <c r="C59" s="84" t="s">
        <v>2752</v>
      </c>
      <c r="D59" s="75" t="s">
        <v>54</v>
      </c>
      <c r="E59" s="13">
        <v>44436</v>
      </c>
      <c r="F59" s="73" t="s">
        <v>1313</v>
      </c>
      <c r="G59" s="13">
        <v>44440</v>
      </c>
      <c r="H59" s="74" t="s">
        <v>2955</v>
      </c>
      <c r="I59" s="15">
        <v>115</v>
      </c>
      <c r="J59" s="15">
        <v>20</v>
      </c>
      <c r="K59" s="15">
        <v>20</v>
      </c>
      <c r="L59" s="15">
        <v>3</v>
      </c>
      <c r="M59" s="79">
        <v>11.5</v>
      </c>
      <c r="N59" s="69">
        <v>12</v>
      </c>
      <c r="O59" s="61">
        <v>3000</v>
      </c>
      <c r="P59" s="62">
        <f>Table2245236891011121314151617181920212224234567234568910111213141516171819202122232425[[#This Row],[PEMBULATAN]]*O59</f>
        <v>36000</v>
      </c>
    </row>
    <row r="60" spans="1:16" ht="27.75" customHeight="1" x14ac:dyDescent="0.2">
      <c r="A60" s="108"/>
      <c r="B60" s="72"/>
      <c r="C60" s="84" t="s">
        <v>2753</v>
      </c>
      <c r="D60" s="75" t="s">
        <v>54</v>
      </c>
      <c r="E60" s="13">
        <v>44436</v>
      </c>
      <c r="F60" s="73" t="s">
        <v>1313</v>
      </c>
      <c r="G60" s="13">
        <v>44440</v>
      </c>
      <c r="H60" s="74" t="s">
        <v>2955</v>
      </c>
      <c r="I60" s="15">
        <v>78</v>
      </c>
      <c r="J60" s="15">
        <v>40</v>
      </c>
      <c r="K60" s="15">
        <v>20</v>
      </c>
      <c r="L60" s="15">
        <v>2</v>
      </c>
      <c r="M60" s="79">
        <v>15.6</v>
      </c>
      <c r="N60" s="69">
        <v>16</v>
      </c>
      <c r="O60" s="61">
        <v>3000</v>
      </c>
      <c r="P60" s="62">
        <f>Table2245236891011121314151617181920212224234567234568910111213141516171819202122232425[[#This Row],[PEMBULATAN]]*O60</f>
        <v>48000</v>
      </c>
    </row>
    <row r="61" spans="1:16" ht="27.75" customHeight="1" x14ac:dyDescent="0.2">
      <c r="A61" s="108"/>
      <c r="B61" s="72"/>
      <c r="C61" s="84" t="s">
        <v>2754</v>
      </c>
      <c r="D61" s="75" t="s">
        <v>54</v>
      </c>
      <c r="E61" s="13">
        <v>44436</v>
      </c>
      <c r="F61" s="73" t="s">
        <v>1313</v>
      </c>
      <c r="G61" s="13">
        <v>44440</v>
      </c>
      <c r="H61" s="74" t="s">
        <v>2955</v>
      </c>
      <c r="I61" s="15">
        <v>90</v>
      </c>
      <c r="J61" s="15">
        <v>10</v>
      </c>
      <c r="K61" s="15">
        <v>10</v>
      </c>
      <c r="L61" s="15">
        <v>1</v>
      </c>
      <c r="M61" s="79">
        <v>2.25</v>
      </c>
      <c r="N61" s="69">
        <v>2</v>
      </c>
      <c r="O61" s="61">
        <v>3000</v>
      </c>
      <c r="P61" s="62">
        <f>Table2245236891011121314151617181920212224234567234568910111213141516171819202122232425[[#This Row],[PEMBULATAN]]*O61</f>
        <v>6000</v>
      </c>
    </row>
    <row r="62" spans="1:16" ht="27.75" customHeight="1" x14ac:dyDescent="0.2">
      <c r="A62" s="108"/>
      <c r="B62" s="72"/>
      <c r="C62" s="84" t="s">
        <v>2755</v>
      </c>
      <c r="D62" s="75" t="s">
        <v>54</v>
      </c>
      <c r="E62" s="13">
        <v>44436</v>
      </c>
      <c r="F62" s="73" t="s">
        <v>1313</v>
      </c>
      <c r="G62" s="13">
        <v>44440</v>
      </c>
      <c r="H62" s="74" t="s">
        <v>2955</v>
      </c>
      <c r="I62" s="15">
        <v>90</v>
      </c>
      <c r="J62" s="15">
        <v>9</v>
      </c>
      <c r="K62" s="15">
        <v>9</v>
      </c>
      <c r="L62" s="15">
        <v>1</v>
      </c>
      <c r="M62" s="79">
        <v>1.8225</v>
      </c>
      <c r="N62" s="69">
        <v>2</v>
      </c>
      <c r="O62" s="61">
        <v>3000</v>
      </c>
      <c r="P62" s="62">
        <f>Table2245236891011121314151617181920212224234567234568910111213141516171819202122232425[[#This Row],[PEMBULATAN]]*O62</f>
        <v>6000</v>
      </c>
    </row>
    <row r="63" spans="1:16" ht="27.75" customHeight="1" x14ac:dyDescent="0.2">
      <c r="A63" s="108"/>
      <c r="B63" s="72"/>
      <c r="C63" s="84" t="s">
        <v>2756</v>
      </c>
      <c r="D63" s="75" t="s">
        <v>54</v>
      </c>
      <c r="E63" s="13">
        <v>44436</v>
      </c>
      <c r="F63" s="73" t="s">
        <v>1313</v>
      </c>
      <c r="G63" s="13">
        <v>44440</v>
      </c>
      <c r="H63" s="74" t="s">
        <v>2955</v>
      </c>
      <c r="I63" s="15">
        <v>108</v>
      </c>
      <c r="J63" s="15">
        <v>10</v>
      </c>
      <c r="K63" s="15">
        <v>10</v>
      </c>
      <c r="L63" s="15">
        <v>1</v>
      </c>
      <c r="M63" s="79">
        <v>2.7</v>
      </c>
      <c r="N63" s="69">
        <v>3</v>
      </c>
      <c r="O63" s="61">
        <v>3000</v>
      </c>
      <c r="P63" s="62">
        <f>Table2245236891011121314151617181920212224234567234568910111213141516171819202122232425[[#This Row],[PEMBULATAN]]*O63</f>
        <v>9000</v>
      </c>
    </row>
    <row r="64" spans="1:16" ht="27.75" customHeight="1" x14ac:dyDescent="0.2">
      <c r="A64" s="108"/>
      <c r="B64" s="72"/>
      <c r="C64" s="84" t="s">
        <v>2757</v>
      </c>
      <c r="D64" s="75" t="s">
        <v>54</v>
      </c>
      <c r="E64" s="13">
        <v>44436</v>
      </c>
      <c r="F64" s="73" t="s">
        <v>1313</v>
      </c>
      <c r="G64" s="13">
        <v>44440</v>
      </c>
      <c r="H64" s="74" t="s">
        <v>2955</v>
      </c>
      <c r="I64" s="15">
        <v>45</v>
      </c>
      <c r="J64" s="15">
        <v>44</v>
      </c>
      <c r="K64" s="15">
        <v>30</v>
      </c>
      <c r="L64" s="15">
        <v>8</v>
      </c>
      <c r="M64" s="79">
        <v>14.85</v>
      </c>
      <c r="N64" s="69">
        <v>15</v>
      </c>
      <c r="O64" s="61">
        <v>3000</v>
      </c>
      <c r="P64" s="62">
        <f>Table2245236891011121314151617181920212224234567234568910111213141516171819202122232425[[#This Row],[PEMBULATAN]]*O64</f>
        <v>45000</v>
      </c>
    </row>
    <row r="65" spans="1:16" ht="27.75" customHeight="1" x14ac:dyDescent="0.2">
      <c r="A65" s="108"/>
      <c r="B65" s="72"/>
      <c r="C65" s="84" t="s">
        <v>2758</v>
      </c>
      <c r="D65" s="75" t="s">
        <v>54</v>
      </c>
      <c r="E65" s="13">
        <v>44436</v>
      </c>
      <c r="F65" s="73" t="s">
        <v>1313</v>
      </c>
      <c r="G65" s="13">
        <v>44440</v>
      </c>
      <c r="H65" s="74" t="s">
        <v>2955</v>
      </c>
      <c r="I65" s="15">
        <v>59</v>
      </c>
      <c r="J65" s="15">
        <v>40</v>
      </c>
      <c r="K65" s="15">
        <v>31</v>
      </c>
      <c r="L65" s="15">
        <v>1</v>
      </c>
      <c r="M65" s="79">
        <v>18.29</v>
      </c>
      <c r="N65" s="69">
        <v>18</v>
      </c>
      <c r="O65" s="61">
        <v>3000</v>
      </c>
      <c r="P65" s="62">
        <f>Table2245236891011121314151617181920212224234567234568910111213141516171819202122232425[[#This Row],[PEMBULATAN]]*O65</f>
        <v>54000</v>
      </c>
    </row>
    <row r="66" spans="1:16" ht="27.75" customHeight="1" x14ac:dyDescent="0.2">
      <c r="A66" s="108"/>
      <c r="B66" s="72"/>
      <c r="C66" s="84" t="s">
        <v>2759</v>
      </c>
      <c r="D66" s="75" t="s">
        <v>54</v>
      </c>
      <c r="E66" s="13">
        <v>44436</v>
      </c>
      <c r="F66" s="73" t="s">
        <v>1313</v>
      </c>
      <c r="G66" s="13">
        <v>44440</v>
      </c>
      <c r="H66" s="74" t="s">
        <v>2955</v>
      </c>
      <c r="I66" s="15">
        <v>55</v>
      </c>
      <c r="J66" s="15">
        <v>40</v>
      </c>
      <c r="K66" s="15">
        <v>15</v>
      </c>
      <c r="L66" s="15">
        <v>4</v>
      </c>
      <c r="M66" s="79">
        <v>8.25</v>
      </c>
      <c r="N66" s="69">
        <v>8</v>
      </c>
      <c r="O66" s="61">
        <v>3000</v>
      </c>
      <c r="P66" s="62">
        <f>Table2245236891011121314151617181920212224234567234568910111213141516171819202122232425[[#This Row],[PEMBULATAN]]*O66</f>
        <v>24000</v>
      </c>
    </row>
    <row r="67" spans="1:16" ht="27.75" customHeight="1" x14ac:dyDescent="0.2">
      <c r="A67" s="108"/>
      <c r="B67" s="72"/>
      <c r="C67" s="84" t="s">
        <v>2760</v>
      </c>
      <c r="D67" s="75" t="s">
        <v>54</v>
      </c>
      <c r="E67" s="13">
        <v>44436</v>
      </c>
      <c r="F67" s="73" t="s">
        <v>1313</v>
      </c>
      <c r="G67" s="13">
        <v>44440</v>
      </c>
      <c r="H67" s="74" t="s">
        <v>2955</v>
      </c>
      <c r="I67" s="15">
        <v>48</v>
      </c>
      <c r="J67" s="15">
        <v>34</v>
      </c>
      <c r="K67" s="15">
        <v>10</v>
      </c>
      <c r="L67" s="15">
        <v>2</v>
      </c>
      <c r="M67" s="79">
        <v>4.08</v>
      </c>
      <c r="N67" s="69">
        <v>4</v>
      </c>
      <c r="O67" s="61">
        <v>3000</v>
      </c>
      <c r="P67" s="62">
        <f>Table2245236891011121314151617181920212224234567234568910111213141516171819202122232425[[#This Row],[PEMBULATAN]]*O67</f>
        <v>12000</v>
      </c>
    </row>
    <row r="68" spans="1:16" ht="27.75" customHeight="1" x14ac:dyDescent="0.2">
      <c r="A68" s="108"/>
      <c r="B68" s="72"/>
      <c r="C68" s="84" t="s">
        <v>2761</v>
      </c>
      <c r="D68" s="75" t="s">
        <v>54</v>
      </c>
      <c r="E68" s="13">
        <v>44436</v>
      </c>
      <c r="F68" s="73" t="s">
        <v>1313</v>
      </c>
      <c r="G68" s="13">
        <v>44440</v>
      </c>
      <c r="H68" s="74" t="s">
        <v>2955</v>
      </c>
      <c r="I68" s="15">
        <v>77</v>
      </c>
      <c r="J68" s="15">
        <v>28</v>
      </c>
      <c r="K68" s="15">
        <v>8</v>
      </c>
      <c r="L68" s="15">
        <v>1</v>
      </c>
      <c r="M68" s="79">
        <v>4.3120000000000003</v>
      </c>
      <c r="N68" s="69">
        <v>4</v>
      </c>
      <c r="O68" s="61">
        <v>3000</v>
      </c>
      <c r="P68" s="62">
        <f>Table2245236891011121314151617181920212224234567234568910111213141516171819202122232425[[#This Row],[PEMBULATAN]]*O68</f>
        <v>12000</v>
      </c>
    </row>
    <row r="69" spans="1:16" ht="27.75" customHeight="1" x14ac:dyDescent="0.2">
      <c r="A69" s="108"/>
      <c r="B69" s="72"/>
      <c r="C69" s="84" t="s">
        <v>2762</v>
      </c>
      <c r="D69" s="75" t="s">
        <v>54</v>
      </c>
      <c r="E69" s="13">
        <v>44436</v>
      </c>
      <c r="F69" s="73" t="s">
        <v>1313</v>
      </c>
      <c r="G69" s="13">
        <v>44440</v>
      </c>
      <c r="H69" s="74" t="s">
        <v>2955</v>
      </c>
      <c r="I69" s="15">
        <v>105</v>
      </c>
      <c r="J69" s="15">
        <v>28</v>
      </c>
      <c r="K69" s="15">
        <v>12</v>
      </c>
      <c r="L69" s="15">
        <v>1</v>
      </c>
      <c r="M69" s="79">
        <v>8.82</v>
      </c>
      <c r="N69" s="69">
        <v>9</v>
      </c>
      <c r="O69" s="61">
        <v>3000</v>
      </c>
      <c r="P69" s="62">
        <f>Table2245236891011121314151617181920212224234567234568910111213141516171819202122232425[[#This Row],[PEMBULATAN]]*O69</f>
        <v>27000</v>
      </c>
    </row>
    <row r="70" spans="1:16" ht="27.75" customHeight="1" x14ac:dyDescent="0.2">
      <c r="A70" s="108"/>
      <c r="B70" s="72"/>
      <c r="C70" s="84" t="s">
        <v>2763</v>
      </c>
      <c r="D70" s="75" t="s">
        <v>54</v>
      </c>
      <c r="E70" s="13">
        <v>44436</v>
      </c>
      <c r="F70" s="73" t="s">
        <v>1313</v>
      </c>
      <c r="G70" s="13">
        <v>44440</v>
      </c>
      <c r="H70" s="74" t="s">
        <v>2955</v>
      </c>
      <c r="I70" s="15">
        <v>123</v>
      </c>
      <c r="J70" s="15">
        <v>18</v>
      </c>
      <c r="K70" s="15">
        <v>10</v>
      </c>
      <c r="L70" s="15">
        <v>2</v>
      </c>
      <c r="M70" s="79">
        <v>5.5350000000000001</v>
      </c>
      <c r="N70" s="69">
        <v>6</v>
      </c>
      <c r="O70" s="61">
        <v>3000</v>
      </c>
      <c r="P70" s="62">
        <f>Table2245236891011121314151617181920212224234567234568910111213141516171819202122232425[[#This Row],[PEMBULATAN]]*O70</f>
        <v>18000</v>
      </c>
    </row>
    <row r="71" spans="1:16" ht="27.75" customHeight="1" x14ac:dyDescent="0.2">
      <c r="A71" s="108"/>
      <c r="B71" s="72"/>
      <c r="C71" s="84" t="s">
        <v>2764</v>
      </c>
      <c r="D71" s="75" t="s">
        <v>54</v>
      </c>
      <c r="E71" s="13">
        <v>44436</v>
      </c>
      <c r="F71" s="73" t="s">
        <v>1313</v>
      </c>
      <c r="G71" s="13">
        <v>44440</v>
      </c>
      <c r="H71" s="74" t="s">
        <v>2955</v>
      </c>
      <c r="I71" s="15">
        <v>124</v>
      </c>
      <c r="J71" s="15">
        <v>5</v>
      </c>
      <c r="K71" s="15">
        <v>5</v>
      </c>
      <c r="L71" s="15">
        <v>1</v>
      </c>
      <c r="M71" s="79">
        <v>0.77500000000000002</v>
      </c>
      <c r="N71" s="69">
        <v>1</v>
      </c>
      <c r="O71" s="61">
        <v>3000</v>
      </c>
      <c r="P71" s="62">
        <f>Table2245236891011121314151617181920212224234567234568910111213141516171819202122232425[[#This Row],[PEMBULATAN]]*O71</f>
        <v>3000</v>
      </c>
    </row>
    <row r="72" spans="1:16" ht="27.75" customHeight="1" x14ac:dyDescent="0.2">
      <c r="A72" s="108"/>
      <c r="B72" s="72"/>
      <c r="C72" s="89" t="s">
        <v>2765</v>
      </c>
      <c r="D72" s="90" t="s">
        <v>54</v>
      </c>
      <c r="E72" s="91">
        <v>44436</v>
      </c>
      <c r="F72" s="92" t="s">
        <v>1313</v>
      </c>
      <c r="G72" s="91">
        <v>44440</v>
      </c>
      <c r="H72" s="93" t="s">
        <v>2955</v>
      </c>
      <c r="I72" s="94">
        <v>125</v>
      </c>
      <c r="J72" s="94">
        <v>5</v>
      </c>
      <c r="K72" s="94">
        <v>5</v>
      </c>
      <c r="L72" s="94">
        <v>1</v>
      </c>
      <c r="M72" s="95">
        <v>0.78125</v>
      </c>
      <c r="N72" s="96">
        <v>1</v>
      </c>
      <c r="O72" s="61">
        <v>3000</v>
      </c>
      <c r="P72" s="62">
        <f>Table2245236891011121314151617181920212224234567234568910111213141516171819202122232425[[#This Row],[PEMBULATAN]]*O72</f>
        <v>3000</v>
      </c>
    </row>
    <row r="73" spans="1:16" ht="27.75" customHeight="1" x14ac:dyDescent="0.2">
      <c r="A73" s="108"/>
      <c r="B73" s="72"/>
      <c r="C73" s="89" t="s">
        <v>2766</v>
      </c>
      <c r="D73" s="90" t="s">
        <v>54</v>
      </c>
      <c r="E73" s="91">
        <v>44436</v>
      </c>
      <c r="F73" s="92" t="s">
        <v>1313</v>
      </c>
      <c r="G73" s="91">
        <v>44440</v>
      </c>
      <c r="H73" s="93" t="s">
        <v>2955</v>
      </c>
      <c r="I73" s="94">
        <v>101</v>
      </c>
      <c r="J73" s="94">
        <v>15</v>
      </c>
      <c r="K73" s="94">
        <v>15</v>
      </c>
      <c r="L73" s="94">
        <v>1</v>
      </c>
      <c r="M73" s="95">
        <v>5.6812500000000004</v>
      </c>
      <c r="N73" s="96">
        <v>6</v>
      </c>
      <c r="O73" s="61">
        <v>3000</v>
      </c>
      <c r="P73" s="62">
        <f>Table2245236891011121314151617181920212224234567234568910111213141516171819202122232425[[#This Row],[PEMBULATAN]]*O73</f>
        <v>18000</v>
      </c>
    </row>
    <row r="74" spans="1:16" ht="27.75" customHeight="1" x14ac:dyDescent="0.2">
      <c r="A74" s="108"/>
      <c r="B74" s="72"/>
      <c r="C74" s="89" t="s">
        <v>2767</v>
      </c>
      <c r="D74" s="90" t="s">
        <v>54</v>
      </c>
      <c r="E74" s="91">
        <v>44436</v>
      </c>
      <c r="F74" s="92" t="s">
        <v>1313</v>
      </c>
      <c r="G74" s="91">
        <v>44440</v>
      </c>
      <c r="H74" s="93" t="s">
        <v>2955</v>
      </c>
      <c r="I74" s="94">
        <v>56</v>
      </c>
      <c r="J74" s="94">
        <v>44</v>
      </c>
      <c r="K74" s="94">
        <v>20</v>
      </c>
      <c r="L74" s="94">
        <v>2</v>
      </c>
      <c r="M74" s="95">
        <v>12.32</v>
      </c>
      <c r="N74" s="96">
        <v>12</v>
      </c>
      <c r="O74" s="61">
        <v>3000</v>
      </c>
      <c r="P74" s="62">
        <f>Table2245236891011121314151617181920212224234567234568910111213141516171819202122232425[[#This Row],[PEMBULATAN]]*O74</f>
        <v>36000</v>
      </c>
    </row>
    <row r="75" spans="1:16" ht="27.75" customHeight="1" x14ac:dyDescent="0.2">
      <c r="A75" s="108"/>
      <c r="B75" s="72"/>
      <c r="C75" s="89" t="s">
        <v>2768</v>
      </c>
      <c r="D75" s="90" t="s">
        <v>54</v>
      </c>
      <c r="E75" s="91">
        <v>44436</v>
      </c>
      <c r="F75" s="92" t="s">
        <v>1313</v>
      </c>
      <c r="G75" s="91">
        <v>44440</v>
      </c>
      <c r="H75" s="93" t="s">
        <v>2955</v>
      </c>
      <c r="I75" s="94">
        <v>89</v>
      </c>
      <c r="J75" s="94">
        <v>50</v>
      </c>
      <c r="K75" s="94">
        <v>30</v>
      </c>
      <c r="L75" s="94">
        <v>11</v>
      </c>
      <c r="M75" s="95">
        <v>33.375</v>
      </c>
      <c r="N75" s="96">
        <v>33</v>
      </c>
      <c r="O75" s="61">
        <v>3000</v>
      </c>
      <c r="P75" s="62">
        <f>Table2245236891011121314151617181920212224234567234568910111213141516171819202122232425[[#This Row],[PEMBULATAN]]*O75</f>
        <v>99000</v>
      </c>
    </row>
    <row r="76" spans="1:16" ht="27.75" customHeight="1" x14ac:dyDescent="0.2">
      <c r="A76" s="108"/>
      <c r="B76" s="72"/>
      <c r="C76" s="89" t="s">
        <v>2769</v>
      </c>
      <c r="D76" s="90" t="s">
        <v>54</v>
      </c>
      <c r="E76" s="91">
        <v>44436</v>
      </c>
      <c r="F76" s="92" t="s">
        <v>1313</v>
      </c>
      <c r="G76" s="91">
        <v>44440</v>
      </c>
      <c r="H76" s="93" t="s">
        <v>2955</v>
      </c>
      <c r="I76" s="94">
        <v>100</v>
      </c>
      <c r="J76" s="94">
        <v>60</v>
      </c>
      <c r="K76" s="94">
        <v>35</v>
      </c>
      <c r="L76" s="94">
        <v>45</v>
      </c>
      <c r="M76" s="95">
        <v>52.5</v>
      </c>
      <c r="N76" s="96">
        <v>53</v>
      </c>
      <c r="O76" s="61">
        <v>3000</v>
      </c>
      <c r="P76" s="62">
        <f>Table2245236891011121314151617181920212224234567234568910111213141516171819202122232425[[#This Row],[PEMBULATAN]]*O76</f>
        <v>159000</v>
      </c>
    </row>
    <row r="77" spans="1:16" ht="27.75" customHeight="1" x14ac:dyDescent="0.2">
      <c r="A77" s="108"/>
      <c r="B77" s="72"/>
      <c r="C77" s="89" t="s">
        <v>2770</v>
      </c>
      <c r="D77" s="90" t="s">
        <v>54</v>
      </c>
      <c r="E77" s="91">
        <v>44436</v>
      </c>
      <c r="F77" s="92" t="s">
        <v>1313</v>
      </c>
      <c r="G77" s="91">
        <v>44440</v>
      </c>
      <c r="H77" s="93" t="s">
        <v>2955</v>
      </c>
      <c r="I77" s="94">
        <v>55</v>
      </c>
      <c r="J77" s="94">
        <v>35</v>
      </c>
      <c r="K77" s="94">
        <v>35</v>
      </c>
      <c r="L77" s="94">
        <v>35</v>
      </c>
      <c r="M77" s="95">
        <v>16.84375</v>
      </c>
      <c r="N77" s="96">
        <v>35</v>
      </c>
      <c r="O77" s="61">
        <v>3000</v>
      </c>
      <c r="P77" s="62">
        <f>Table2245236891011121314151617181920212224234567234568910111213141516171819202122232425[[#This Row],[PEMBULATAN]]*O77</f>
        <v>105000</v>
      </c>
    </row>
    <row r="78" spans="1:16" ht="27.75" customHeight="1" x14ac:dyDescent="0.2">
      <c r="A78" s="108"/>
      <c r="B78" s="72"/>
      <c r="C78" s="89" t="s">
        <v>2771</v>
      </c>
      <c r="D78" s="90" t="s">
        <v>54</v>
      </c>
      <c r="E78" s="91">
        <v>44436</v>
      </c>
      <c r="F78" s="92" t="s">
        <v>1313</v>
      </c>
      <c r="G78" s="91">
        <v>44440</v>
      </c>
      <c r="H78" s="93" t="s">
        <v>2955</v>
      </c>
      <c r="I78" s="94">
        <v>94</v>
      </c>
      <c r="J78" s="94">
        <v>32</v>
      </c>
      <c r="K78" s="94">
        <v>12</v>
      </c>
      <c r="L78" s="94">
        <v>5</v>
      </c>
      <c r="M78" s="95">
        <v>9.0239999999999991</v>
      </c>
      <c r="N78" s="96">
        <v>9</v>
      </c>
      <c r="O78" s="61">
        <v>3000</v>
      </c>
      <c r="P78" s="62">
        <f>Table2245236891011121314151617181920212224234567234568910111213141516171819202122232425[[#This Row],[PEMBULATAN]]*O78</f>
        <v>27000</v>
      </c>
    </row>
    <row r="79" spans="1:16" ht="27.75" customHeight="1" x14ac:dyDescent="0.2">
      <c r="A79" s="108"/>
      <c r="B79" s="72"/>
      <c r="C79" s="89" t="s">
        <v>2772</v>
      </c>
      <c r="D79" s="90" t="s">
        <v>54</v>
      </c>
      <c r="E79" s="91">
        <v>44436</v>
      </c>
      <c r="F79" s="92" t="s">
        <v>1313</v>
      </c>
      <c r="G79" s="91">
        <v>44440</v>
      </c>
      <c r="H79" s="93" t="s">
        <v>2955</v>
      </c>
      <c r="I79" s="94">
        <v>49</v>
      </c>
      <c r="J79" s="94">
        <v>60</v>
      </c>
      <c r="K79" s="94">
        <v>30</v>
      </c>
      <c r="L79" s="94">
        <v>14</v>
      </c>
      <c r="M79" s="95">
        <v>22.05</v>
      </c>
      <c r="N79" s="96">
        <v>22</v>
      </c>
      <c r="O79" s="61">
        <v>3000</v>
      </c>
      <c r="P79" s="62">
        <f>Table2245236891011121314151617181920212224234567234568910111213141516171819202122232425[[#This Row],[PEMBULATAN]]*O79</f>
        <v>66000</v>
      </c>
    </row>
    <row r="80" spans="1:16" ht="27.75" customHeight="1" x14ac:dyDescent="0.2">
      <c r="A80" s="108"/>
      <c r="B80" s="72"/>
      <c r="C80" s="89" t="s">
        <v>2773</v>
      </c>
      <c r="D80" s="90" t="s">
        <v>54</v>
      </c>
      <c r="E80" s="91">
        <v>44436</v>
      </c>
      <c r="F80" s="92" t="s">
        <v>1313</v>
      </c>
      <c r="G80" s="91">
        <v>44440</v>
      </c>
      <c r="H80" s="93" t="s">
        <v>2955</v>
      </c>
      <c r="I80" s="94">
        <v>96</v>
      </c>
      <c r="J80" s="94">
        <v>55</v>
      </c>
      <c r="K80" s="94">
        <v>29</v>
      </c>
      <c r="L80" s="94">
        <v>13</v>
      </c>
      <c r="M80" s="95">
        <v>38.28</v>
      </c>
      <c r="N80" s="96">
        <v>38</v>
      </c>
      <c r="O80" s="61">
        <v>3000</v>
      </c>
      <c r="P80" s="62">
        <f>Table2245236891011121314151617181920212224234567234568910111213141516171819202122232425[[#This Row],[PEMBULATAN]]*O80</f>
        <v>114000</v>
      </c>
    </row>
    <row r="81" spans="1:16" ht="27.75" customHeight="1" x14ac:dyDescent="0.2">
      <c r="A81" s="108"/>
      <c r="B81" s="72"/>
      <c r="C81" s="89" t="s">
        <v>2774</v>
      </c>
      <c r="D81" s="90" t="s">
        <v>54</v>
      </c>
      <c r="E81" s="91">
        <v>44436</v>
      </c>
      <c r="F81" s="92" t="s">
        <v>1313</v>
      </c>
      <c r="G81" s="91">
        <v>44440</v>
      </c>
      <c r="H81" s="93" t="s">
        <v>2955</v>
      </c>
      <c r="I81" s="94">
        <v>85</v>
      </c>
      <c r="J81" s="94">
        <v>50</v>
      </c>
      <c r="K81" s="94">
        <v>31</v>
      </c>
      <c r="L81" s="94">
        <v>12</v>
      </c>
      <c r="M81" s="95">
        <v>32.9375</v>
      </c>
      <c r="N81" s="96">
        <v>33</v>
      </c>
      <c r="O81" s="61">
        <v>3000</v>
      </c>
      <c r="P81" s="62">
        <f>Table2245236891011121314151617181920212224234567234568910111213141516171819202122232425[[#This Row],[PEMBULATAN]]*O81</f>
        <v>99000</v>
      </c>
    </row>
    <row r="82" spans="1:16" ht="27.75" customHeight="1" x14ac:dyDescent="0.2">
      <c r="A82" s="108"/>
      <c r="B82" s="72"/>
      <c r="C82" s="89" t="s">
        <v>2775</v>
      </c>
      <c r="D82" s="90" t="s">
        <v>54</v>
      </c>
      <c r="E82" s="91">
        <v>44436</v>
      </c>
      <c r="F82" s="92" t="s">
        <v>1313</v>
      </c>
      <c r="G82" s="91">
        <v>44440</v>
      </c>
      <c r="H82" s="93" t="s">
        <v>2955</v>
      </c>
      <c r="I82" s="94">
        <v>32</v>
      </c>
      <c r="J82" s="94">
        <v>22</v>
      </c>
      <c r="K82" s="94">
        <v>11</v>
      </c>
      <c r="L82" s="94">
        <v>1</v>
      </c>
      <c r="M82" s="95">
        <v>1.9359999999999999</v>
      </c>
      <c r="N82" s="96">
        <v>2</v>
      </c>
      <c r="O82" s="61">
        <v>3000</v>
      </c>
      <c r="P82" s="62">
        <f>Table2245236891011121314151617181920212224234567234568910111213141516171819202122232425[[#This Row],[PEMBULATAN]]*O82</f>
        <v>6000</v>
      </c>
    </row>
    <row r="83" spans="1:16" ht="27.75" customHeight="1" x14ac:dyDescent="0.2">
      <c r="A83" s="108"/>
      <c r="B83" s="72"/>
      <c r="C83" s="89" t="s">
        <v>2776</v>
      </c>
      <c r="D83" s="90" t="s">
        <v>54</v>
      </c>
      <c r="E83" s="91">
        <v>44436</v>
      </c>
      <c r="F83" s="92" t="s">
        <v>1313</v>
      </c>
      <c r="G83" s="91">
        <v>44440</v>
      </c>
      <c r="H83" s="93" t="s">
        <v>2955</v>
      </c>
      <c r="I83" s="94">
        <v>95</v>
      </c>
      <c r="J83" s="94">
        <v>75</v>
      </c>
      <c r="K83" s="94">
        <v>40</v>
      </c>
      <c r="L83" s="94">
        <v>45</v>
      </c>
      <c r="M83" s="95">
        <v>71.25</v>
      </c>
      <c r="N83" s="96">
        <v>71</v>
      </c>
      <c r="O83" s="61">
        <v>3000</v>
      </c>
      <c r="P83" s="62">
        <f>Table2245236891011121314151617181920212224234567234568910111213141516171819202122232425[[#This Row],[PEMBULATAN]]*O83</f>
        <v>213000</v>
      </c>
    </row>
    <row r="84" spans="1:16" ht="27.75" customHeight="1" x14ac:dyDescent="0.2">
      <c r="A84" s="108"/>
      <c r="B84" s="72"/>
      <c r="C84" s="89" t="s">
        <v>2777</v>
      </c>
      <c r="D84" s="90" t="s">
        <v>54</v>
      </c>
      <c r="E84" s="91">
        <v>44436</v>
      </c>
      <c r="F84" s="92" t="s">
        <v>1313</v>
      </c>
      <c r="G84" s="91">
        <v>44440</v>
      </c>
      <c r="H84" s="93" t="s">
        <v>2955</v>
      </c>
      <c r="I84" s="94">
        <v>90</v>
      </c>
      <c r="J84" s="94">
        <v>62</v>
      </c>
      <c r="K84" s="94">
        <v>25</v>
      </c>
      <c r="L84" s="94">
        <v>16</v>
      </c>
      <c r="M84" s="95">
        <v>34.875</v>
      </c>
      <c r="N84" s="96">
        <v>35</v>
      </c>
      <c r="O84" s="61">
        <v>3000</v>
      </c>
      <c r="P84" s="62">
        <f>Table2245236891011121314151617181920212224234567234568910111213141516171819202122232425[[#This Row],[PEMBULATAN]]*O84</f>
        <v>105000</v>
      </c>
    </row>
    <row r="85" spans="1:16" ht="27.75" customHeight="1" x14ac:dyDescent="0.2">
      <c r="A85" s="108"/>
      <c r="B85" s="72"/>
      <c r="C85" s="89" t="s">
        <v>2778</v>
      </c>
      <c r="D85" s="90" t="s">
        <v>54</v>
      </c>
      <c r="E85" s="91">
        <v>44436</v>
      </c>
      <c r="F85" s="92" t="s">
        <v>1313</v>
      </c>
      <c r="G85" s="91">
        <v>44440</v>
      </c>
      <c r="H85" s="93" t="s">
        <v>2955</v>
      </c>
      <c r="I85" s="94">
        <v>70</v>
      </c>
      <c r="J85" s="94">
        <v>66</v>
      </c>
      <c r="K85" s="94">
        <v>32</v>
      </c>
      <c r="L85" s="94">
        <v>8</v>
      </c>
      <c r="M85" s="95">
        <v>36.96</v>
      </c>
      <c r="N85" s="96">
        <v>37</v>
      </c>
      <c r="O85" s="61">
        <v>3000</v>
      </c>
      <c r="P85" s="62">
        <f>Table2245236891011121314151617181920212224234567234568910111213141516171819202122232425[[#This Row],[PEMBULATAN]]*O85</f>
        <v>111000</v>
      </c>
    </row>
    <row r="86" spans="1:16" ht="27.75" customHeight="1" x14ac:dyDescent="0.2">
      <c r="A86" s="108"/>
      <c r="B86" s="72"/>
      <c r="C86" s="89" t="s">
        <v>2779</v>
      </c>
      <c r="D86" s="90" t="s">
        <v>54</v>
      </c>
      <c r="E86" s="91">
        <v>44436</v>
      </c>
      <c r="F86" s="92" t="s">
        <v>1313</v>
      </c>
      <c r="G86" s="91">
        <v>44440</v>
      </c>
      <c r="H86" s="93" t="s">
        <v>2955</v>
      </c>
      <c r="I86" s="94">
        <v>90</v>
      </c>
      <c r="J86" s="94">
        <v>60</v>
      </c>
      <c r="K86" s="94">
        <v>30</v>
      </c>
      <c r="L86" s="94">
        <v>13</v>
      </c>
      <c r="M86" s="95">
        <v>40.5</v>
      </c>
      <c r="N86" s="96">
        <v>41</v>
      </c>
      <c r="O86" s="61">
        <v>3000</v>
      </c>
      <c r="P86" s="62">
        <f>Table2245236891011121314151617181920212224234567234568910111213141516171819202122232425[[#This Row],[PEMBULATAN]]*O86</f>
        <v>123000</v>
      </c>
    </row>
    <row r="87" spans="1:16" ht="27.75" customHeight="1" x14ac:dyDescent="0.2">
      <c r="A87" s="108"/>
      <c r="B87" s="72"/>
      <c r="C87" s="89" t="s">
        <v>2780</v>
      </c>
      <c r="D87" s="90" t="s">
        <v>54</v>
      </c>
      <c r="E87" s="91">
        <v>44436</v>
      </c>
      <c r="F87" s="92" t="s">
        <v>1313</v>
      </c>
      <c r="G87" s="91">
        <v>44440</v>
      </c>
      <c r="H87" s="93" t="s">
        <v>2955</v>
      </c>
      <c r="I87" s="94">
        <v>89</v>
      </c>
      <c r="J87" s="94">
        <v>50</v>
      </c>
      <c r="K87" s="94">
        <v>18</v>
      </c>
      <c r="L87" s="94">
        <v>9</v>
      </c>
      <c r="M87" s="95">
        <v>20.024999999999999</v>
      </c>
      <c r="N87" s="96">
        <v>20</v>
      </c>
      <c r="O87" s="61">
        <v>3000</v>
      </c>
      <c r="P87" s="62">
        <f>Table2245236891011121314151617181920212224234567234568910111213141516171819202122232425[[#This Row],[PEMBULATAN]]*O87</f>
        <v>60000</v>
      </c>
    </row>
    <row r="88" spans="1:16" ht="27.75" customHeight="1" x14ac:dyDescent="0.2">
      <c r="A88" s="108"/>
      <c r="B88" s="72"/>
      <c r="C88" s="89" t="s">
        <v>2781</v>
      </c>
      <c r="D88" s="90" t="s">
        <v>54</v>
      </c>
      <c r="E88" s="91">
        <v>44436</v>
      </c>
      <c r="F88" s="92" t="s">
        <v>1313</v>
      </c>
      <c r="G88" s="91">
        <v>44440</v>
      </c>
      <c r="H88" s="93" t="s">
        <v>2955</v>
      </c>
      <c r="I88" s="94">
        <v>100</v>
      </c>
      <c r="J88" s="94">
        <v>66</v>
      </c>
      <c r="K88" s="94">
        <v>30</v>
      </c>
      <c r="L88" s="94">
        <v>23</v>
      </c>
      <c r="M88" s="95">
        <v>49.5</v>
      </c>
      <c r="N88" s="96">
        <v>50</v>
      </c>
      <c r="O88" s="61">
        <v>3000</v>
      </c>
      <c r="P88" s="62">
        <f>Table2245236891011121314151617181920212224234567234568910111213141516171819202122232425[[#This Row],[PEMBULATAN]]*O88</f>
        <v>150000</v>
      </c>
    </row>
    <row r="89" spans="1:16" ht="27.75" customHeight="1" x14ac:dyDescent="0.2">
      <c r="A89" s="108"/>
      <c r="B89" s="72"/>
      <c r="C89" s="89" t="s">
        <v>2782</v>
      </c>
      <c r="D89" s="90" t="s">
        <v>54</v>
      </c>
      <c r="E89" s="91">
        <v>44436</v>
      </c>
      <c r="F89" s="92" t="s">
        <v>1313</v>
      </c>
      <c r="G89" s="91">
        <v>44440</v>
      </c>
      <c r="H89" s="93" t="s">
        <v>2955</v>
      </c>
      <c r="I89" s="94">
        <v>90</v>
      </c>
      <c r="J89" s="94">
        <v>53</v>
      </c>
      <c r="K89" s="94">
        <v>30</v>
      </c>
      <c r="L89" s="94">
        <v>11</v>
      </c>
      <c r="M89" s="95">
        <v>35.774999999999999</v>
      </c>
      <c r="N89" s="96">
        <v>36</v>
      </c>
      <c r="O89" s="61">
        <v>3000</v>
      </c>
      <c r="P89" s="62">
        <f>Table2245236891011121314151617181920212224234567234568910111213141516171819202122232425[[#This Row],[PEMBULATAN]]*O89</f>
        <v>108000</v>
      </c>
    </row>
    <row r="90" spans="1:16" ht="27.75" customHeight="1" x14ac:dyDescent="0.2">
      <c r="A90" s="108"/>
      <c r="B90" s="72"/>
      <c r="C90" s="89" t="s">
        <v>2783</v>
      </c>
      <c r="D90" s="90" t="s">
        <v>54</v>
      </c>
      <c r="E90" s="91">
        <v>44436</v>
      </c>
      <c r="F90" s="92" t="s">
        <v>1313</v>
      </c>
      <c r="G90" s="91">
        <v>44440</v>
      </c>
      <c r="H90" s="93" t="s">
        <v>2955</v>
      </c>
      <c r="I90" s="94">
        <v>100</v>
      </c>
      <c r="J90" s="94">
        <v>60</v>
      </c>
      <c r="K90" s="94">
        <v>39</v>
      </c>
      <c r="L90" s="94">
        <v>24</v>
      </c>
      <c r="M90" s="95">
        <v>58.5</v>
      </c>
      <c r="N90" s="96">
        <v>59</v>
      </c>
      <c r="O90" s="61">
        <v>3000</v>
      </c>
      <c r="P90" s="62">
        <f>Table2245236891011121314151617181920212224234567234568910111213141516171819202122232425[[#This Row],[PEMBULATAN]]*O90</f>
        <v>177000</v>
      </c>
    </row>
    <row r="91" spans="1:16" ht="27.75" customHeight="1" x14ac:dyDescent="0.2">
      <c r="A91" s="108"/>
      <c r="B91" s="72"/>
      <c r="C91" s="89" t="s">
        <v>2784</v>
      </c>
      <c r="D91" s="90" t="s">
        <v>54</v>
      </c>
      <c r="E91" s="91">
        <v>44436</v>
      </c>
      <c r="F91" s="92" t="s">
        <v>1313</v>
      </c>
      <c r="G91" s="91">
        <v>44440</v>
      </c>
      <c r="H91" s="93" t="s">
        <v>2955</v>
      </c>
      <c r="I91" s="94">
        <v>99</v>
      </c>
      <c r="J91" s="94">
        <v>61</v>
      </c>
      <c r="K91" s="94">
        <v>24</v>
      </c>
      <c r="L91" s="94">
        <v>20</v>
      </c>
      <c r="M91" s="95">
        <v>36.234000000000002</v>
      </c>
      <c r="N91" s="96">
        <v>36</v>
      </c>
      <c r="O91" s="61">
        <v>3000</v>
      </c>
      <c r="P91" s="62">
        <f>Table2245236891011121314151617181920212224234567234568910111213141516171819202122232425[[#This Row],[PEMBULATAN]]*O91</f>
        <v>108000</v>
      </c>
    </row>
    <row r="92" spans="1:16" ht="27.75" customHeight="1" x14ac:dyDescent="0.2">
      <c r="A92" s="108"/>
      <c r="B92" s="72"/>
      <c r="C92" s="89" t="s">
        <v>2785</v>
      </c>
      <c r="D92" s="90" t="s">
        <v>54</v>
      </c>
      <c r="E92" s="91">
        <v>44436</v>
      </c>
      <c r="F92" s="92" t="s">
        <v>1313</v>
      </c>
      <c r="G92" s="91">
        <v>44440</v>
      </c>
      <c r="H92" s="93" t="s">
        <v>2955</v>
      </c>
      <c r="I92" s="94">
        <v>115</v>
      </c>
      <c r="J92" s="94">
        <v>60</v>
      </c>
      <c r="K92" s="94">
        <v>44</v>
      </c>
      <c r="L92" s="94">
        <v>21</v>
      </c>
      <c r="M92" s="95">
        <v>75.900000000000006</v>
      </c>
      <c r="N92" s="96">
        <v>76</v>
      </c>
      <c r="O92" s="61">
        <v>3000</v>
      </c>
      <c r="P92" s="62">
        <f>Table2245236891011121314151617181920212224234567234568910111213141516171819202122232425[[#This Row],[PEMBULATAN]]*O92</f>
        <v>228000</v>
      </c>
    </row>
    <row r="93" spans="1:16" ht="27.75" customHeight="1" x14ac:dyDescent="0.2">
      <c r="A93" s="108"/>
      <c r="B93" s="72"/>
      <c r="C93" s="89" t="s">
        <v>2786</v>
      </c>
      <c r="D93" s="90" t="s">
        <v>54</v>
      </c>
      <c r="E93" s="91">
        <v>44436</v>
      </c>
      <c r="F93" s="92" t="s">
        <v>1313</v>
      </c>
      <c r="G93" s="91">
        <v>44440</v>
      </c>
      <c r="H93" s="93" t="s">
        <v>2955</v>
      </c>
      <c r="I93" s="94">
        <v>40</v>
      </c>
      <c r="J93" s="94">
        <v>28</v>
      </c>
      <c r="K93" s="94">
        <v>20</v>
      </c>
      <c r="L93" s="94">
        <v>1</v>
      </c>
      <c r="M93" s="95">
        <v>5.6</v>
      </c>
      <c r="N93" s="96">
        <v>6</v>
      </c>
      <c r="O93" s="61">
        <v>3000</v>
      </c>
      <c r="P93" s="62">
        <f>Table2245236891011121314151617181920212224234567234568910111213141516171819202122232425[[#This Row],[PEMBULATAN]]*O93</f>
        <v>18000</v>
      </c>
    </row>
    <row r="94" spans="1:16" ht="27.75" customHeight="1" x14ac:dyDescent="0.2">
      <c r="A94" s="108"/>
      <c r="B94" s="72"/>
      <c r="C94" s="89" t="s">
        <v>2787</v>
      </c>
      <c r="D94" s="90" t="s">
        <v>54</v>
      </c>
      <c r="E94" s="91">
        <v>44436</v>
      </c>
      <c r="F94" s="92" t="s">
        <v>1313</v>
      </c>
      <c r="G94" s="91">
        <v>44440</v>
      </c>
      <c r="H94" s="93" t="s">
        <v>2955</v>
      </c>
      <c r="I94" s="94">
        <v>90</v>
      </c>
      <c r="J94" s="94">
        <v>50</v>
      </c>
      <c r="K94" s="94">
        <v>29</v>
      </c>
      <c r="L94" s="94">
        <v>12</v>
      </c>
      <c r="M94" s="95">
        <v>32.625</v>
      </c>
      <c r="N94" s="96">
        <v>33</v>
      </c>
      <c r="O94" s="61">
        <v>3000</v>
      </c>
      <c r="P94" s="62">
        <f>Table2245236891011121314151617181920212224234567234568910111213141516171819202122232425[[#This Row],[PEMBULATAN]]*O94</f>
        <v>99000</v>
      </c>
    </row>
    <row r="95" spans="1:16" ht="27.75" customHeight="1" x14ac:dyDescent="0.2">
      <c r="A95" s="108"/>
      <c r="B95" s="72"/>
      <c r="C95" s="89" t="s">
        <v>2788</v>
      </c>
      <c r="D95" s="90" t="s">
        <v>54</v>
      </c>
      <c r="E95" s="91">
        <v>44436</v>
      </c>
      <c r="F95" s="92" t="s">
        <v>1313</v>
      </c>
      <c r="G95" s="91">
        <v>44440</v>
      </c>
      <c r="H95" s="93" t="s">
        <v>2955</v>
      </c>
      <c r="I95" s="94">
        <v>67</v>
      </c>
      <c r="J95" s="94">
        <v>41</v>
      </c>
      <c r="K95" s="94">
        <v>16</v>
      </c>
      <c r="L95" s="94">
        <v>7</v>
      </c>
      <c r="M95" s="95">
        <v>10.988</v>
      </c>
      <c r="N95" s="96">
        <v>11</v>
      </c>
      <c r="O95" s="61">
        <v>3000</v>
      </c>
      <c r="P95" s="62">
        <f>Table2245236891011121314151617181920212224234567234568910111213141516171819202122232425[[#This Row],[PEMBULATAN]]*O95</f>
        <v>33000</v>
      </c>
    </row>
    <row r="96" spans="1:16" ht="27.75" customHeight="1" x14ac:dyDescent="0.2">
      <c r="A96" s="108"/>
      <c r="B96" s="72"/>
      <c r="C96" s="89" t="s">
        <v>2789</v>
      </c>
      <c r="D96" s="90" t="s">
        <v>54</v>
      </c>
      <c r="E96" s="91">
        <v>44436</v>
      </c>
      <c r="F96" s="92" t="s">
        <v>1313</v>
      </c>
      <c r="G96" s="91">
        <v>44440</v>
      </c>
      <c r="H96" s="93" t="s">
        <v>2955</v>
      </c>
      <c r="I96" s="94">
        <v>70</v>
      </c>
      <c r="J96" s="94">
        <v>44</v>
      </c>
      <c r="K96" s="94">
        <v>30</v>
      </c>
      <c r="L96" s="94">
        <v>5</v>
      </c>
      <c r="M96" s="95">
        <v>23.1</v>
      </c>
      <c r="N96" s="96">
        <v>23</v>
      </c>
      <c r="O96" s="61">
        <v>3000</v>
      </c>
      <c r="P96" s="62">
        <f>Table2245236891011121314151617181920212224234567234568910111213141516171819202122232425[[#This Row],[PEMBULATAN]]*O96</f>
        <v>69000</v>
      </c>
    </row>
    <row r="97" spans="1:16" ht="27.75" customHeight="1" x14ac:dyDescent="0.2">
      <c r="A97" s="108"/>
      <c r="B97" s="72"/>
      <c r="C97" s="89" t="s">
        <v>2790</v>
      </c>
      <c r="D97" s="90" t="s">
        <v>54</v>
      </c>
      <c r="E97" s="91">
        <v>44436</v>
      </c>
      <c r="F97" s="92" t="s">
        <v>1313</v>
      </c>
      <c r="G97" s="91">
        <v>44440</v>
      </c>
      <c r="H97" s="93" t="s">
        <v>2955</v>
      </c>
      <c r="I97" s="94">
        <v>67</v>
      </c>
      <c r="J97" s="94">
        <v>50</v>
      </c>
      <c r="K97" s="94">
        <v>18</v>
      </c>
      <c r="L97" s="94">
        <v>6</v>
      </c>
      <c r="M97" s="95">
        <v>15.074999999999999</v>
      </c>
      <c r="N97" s="96">
        <v>15</v>
      </c>
      <c r="O97" s="61">
        <v>3000</v>
      </c>
      <c r="P97" s="62">
        <f>Table2245236891011121314151617181920212224234567234568910111213141516171819202122232425[[#This Row],[PEMBULATAN]]*O97</f>
        <v>45000</v>
      </c>
    </row>
    <row r="98" spans="1:16" ht="27.75" customHeight="1" x14ac:dyDescent="0.2">
      <c r="A98" s="108"/>
      <c r="B98" s="72"/>
      <c r="C98" s="89" t="s">
        <v>2791</v>
      </c>
      <c r="D98" s="90" t="s">
        <v>54</v>
      </c>
      <c r="E98" s="91">
        <v>44436</v>
      </c>
      <c r="F98" s="92" t="s">
        <v>1313</v>
      </c>
      <c r="G98" s="91">
        <v>44440</v>
      </c>
      <c r="H98" s="93" t="s">
        <v>2955</v>
      </c>
      <c r="I98" s="94">
        <v>81</v>
      </c>
      <c r="J98" s="94">
        <v>60</v>
      </c>
      <c r="K98" s="94">
        <v>17</v>
      </c>
      <c r="L98" s="94">
        <v>14</v>
      </c>
      <c r="M98" s="95">
        <v>20.655000000000001</v>
      </c>
      <c r="N98" s="96">
        <v>21</v>
      </c>
      <c r="O98" s="61">
        <v>3000</v>
      </c>
      <c r="P98" s="62">
        <f>Table2245236891011121314151617181920212224234567234568910111213141516171819202122232425[[#This Row],[PEMBULATAN]]*O98</f>
        <v>63000</v>
      </c>
    </row>
    <row r="99" spans="1:16" ht="27.75" customHeight="1" x14ac:dyDescent="0.2">
      <c r="A99" s="108"/>
      <c r="B99" s="72"/>
      <c r="C99" s="89" t="s">
        <v>2792</v>
      </c>
      <c r="D99" s="90" t="s">
        <v>54</v>
      </c>
      <c r="E99" s="91">
        <v>44436</v>
      </c>
      <c r="F99" s="92" t="s">
        <v>1313</v>
      </c>
      <c r="G99" s="91">
        <v>44440</v>
      </c>
      <c r="H99" s="93" t="s">
        <v>2955</v>
      </c>
      <c r="I99" s="94">
        <v>65</v>
      </c>
      <c r="J99" s="94">
        <v>42</v>
      </c>
      <c r="K99" s="94">
        <v>18</v>
      </c>
      <c r="L99" s="94">
        <v>10</v>
      </c>
      <c r="M99" s="95">
        <v>12.285</v>
      </c>
      <c r="N99" s="96">
        <v>12</v>
      </c>
      <c r="O99" s="61">
        <v>3000</v>
      </c>
      <c r="P99" s="62">
        <f>Table2245236891011121314151617181920212224234567234568910111213141516171819202122232425[[#This Row],[PEMBULATAN]]*O99</f>
        <v>36000</v>
      </c>
    </row>
    <row r="100" spans="1:16" ht="27.75" customHeight="1" x14ac:dyDescent="0.2">
      <c r="A100" s="108"/>
      <c r="B100" s="72"/>
      <c r="C100" s="89" t="s">
        <v>2793</v>
      </c>
      <c r="D100" s="90" t="s">
        <v>54</v>
      </c>
      <c r="E100" s="91">
        <v>44436</v>
      </c>
      <c r="F100" s="92" t="s">
        <v>1313</v>
      </c>
      <c r="G100" s="91">
        <v>44440</v>
      </c>
      <c r="H100" s="93" t="s">
        <v>2955</v>
      </c>
      <c r="I100" s="94">
        <v>90</v>
      </c>
      <c r="J100" s="94">
        <v>52</v>
      </c>
      <c r="K100" s="94">
        <v>18</v>
      </c>
      <c r="L100" s="94">
        <v>11</v>
      </c>
      <c r="M100" s="95">
        <v>21.06</v>
      </c>
      <c r="N100" s="96">
        <v>21</v>
      </c>
      <c r="O100" s="61">
        <v>3000</v>
      </c>
      <c r="P100" s="62">
        <f>Table2245236891011121314151617181920212224234567234568910111213141516171819202122232425[[#This Row],[PEMBULATAN]]*O100</f>
        <v>63000</v>
      </c>
    </row>
    <row r="101" spans="1:16" ht="27.75" customHeight="1" x14ac:dyDescent="0.2">
      <c r="A101" s="108"/>
      <c r="B101" s="72"/>
      <c r="C101" s="89" t="s">
        <v>2794</v>
      </c>
      <c r="D101" s="90" t="s">
        <v>54</v>
      </c>
      <c r="E101" s="91">
        <v>44436</v>
      </c>
      <c r="F101" s="92" t="s">
        <v>1313</v>
      </c>
      <c r="G101" s="91">
        <v>44440</v>
      </c>
      <c r="H101" s="93" t="s">
        <v>2955</v>
      </c>
      <c r="I101" s="94">
        <v>67</v>
      </c>
      <c r="J101" s="94">
        <v>53</v>
      </c>
      <c r="K101" s="94">
        <v>20</v>
      </c>
      <c r="L101" s="94">
        <v>10</v>
      </c>
      <c r="M101" s="95">
        <v>17.754999999999999</v>
      </c>
      <c r="N101" s="96">
        <v>18</v>
      </c>
      <c r="O101" s="61">
        <v>3000</v>
      </c>
      <c r="P101" s="62">
        <f>Table2245236891011121314151617181920212224234567234568910111213141516171819202122232425[[#This Row],[PEMBULATAN]]*O101</f>
        <v>54000</v>
      </c>
    </row>
    <row r="102" spans="1:16" ht="27.75" customHeight="1" x14ac:dyDescent="0.2">
      <c r="A102" s="108"/>
      <c r="B102" s="72"/>
      <c r="C102" s="89" t="s">
        <v>2795</v>
      </c>
      <c r="D102" s="90" t="s">
        <v>54</v>
      </c>
      <c r="E102" s="91">
        <v>44436</v>
      </c>
      <c r="F102" s="92" t="s">
        <v>1313</v>
      </c>
      <c r="G102" s="91">
        <v>44440</v>
      </c>
      <c r="H102" s="93" t="s">
        <v>2955</v>
      </c>
      <c r="I102" s="94">
        <v>65</v>
      </c>
      <c r="J102" s="94">
        <v>50</v>
      </c>
      <c r="K102" s="94">
        <v>20</v>
      </c>
      <c r="L102" s="94">
        <v>11</v>
      </c>
      <c r="M102" s="95">
        <v>16.25</v>
      </c>
      <c r="N102" s="96">
        <v>16</v>
      </c>
      <c r="O102" s="61">
        <v>3000</v>
      </c>
      <c r="P102" s="62">
        <f>Table2245236891011121314151617181920212224234567234568910111213141516171819202122232425[[#This Row],[PEMBULATAN]]*O102</f>
        <v>48000</v>
      </c>
    </row>
    <row r="103" spans="1:16" ht="27.75" customHeight="1" x14ac:dyDescent="0.2">
      <c r="A103" s="108"/>
      <c r="B103" s="72"/>
      <c r="C103" s="89" t="s">
        <v>2796</v>
      </c>
      <c r="D103" s="90" t="s">
        <v>54</v>
      </c>
      <c r="E103" s="91">
        <v>44436</v>
      </c>
      <c r="F103" s="92" t="s">
        <v>1313</v>
      </c>
      <c r="G103" s="91">
        <v>44440</v>
      </c>
      <c r="H103" s="93" t="s">
        <v>2955</v>
      </c>
      <c r="I103" s="94">
        <v>93</v>
      </c>
      <c r="J103" s="94">
        <v>52</v>
      </c>
      <c r="K103" s="94">
        <v>20</v>
      </c>
      <c r="L103" s="94">
        <v>15</v>
      </c>
      <c r="M103" s="95">
        <v>24.18</v>
      </c>
      <c r="N103" s="96">
        <v>24</v>
      </c>
      <c r="O103" s="61">
        <v>3000</v>
      </c>
      <c r="P103" s="62">
        <f>Table2245236891011121314151617181920212224234567234568910111213141516171819202122232425[[#This Row],[PEMBULATAN]]*O103</f>
        <v>72000</v>
      </c>
    </row>
    <row r="104" spans="1:16" ht="27.75" customHeight="1" x14ac:dyDescent="0.2">
      <c r="A104" s="108"/>
      <c r="B104" s="72"/>
      <c r="C104" s="89" t="s">
        <v>2797</v>
      </c>
      <c r="D104" s="90" t="s">
        <v>54</v>
      </c>
      <c r="E104" s="91">
        <v>44436</v>
      </c>
      <c r="F104" s="92" t="s">
        <v>1313</v>
      </c>
      <c r="G104" s="91">
        <v>44440</v>
      </c>
      <c r="H104" s="93" t="s">
        <v>2955</v>
      </c>
      <c r="I104" s="94">
        <v>78</v>
      </c>
      <c r="J104" s="94">
        <v>54</v>
      </c>
      <c r="K104" s="94">
        <v>21</v>
      </c>
      <c r="L104" s="94">
        <v>19</v>
      </c>
      <c r="M104" s="95">
        <v>22.113</v>
      </c>
      <c r="N104" s="96">
        <v>22</v>
      </c>
      <c r="O104" s="61">
        <v>3000</v>
      </c>
      <c r="P104" s="62">
        <f>Table2245236891011121314151617181920212224234567234568910111213141516171819202122232425[[#This Row],[PEMBULATAN]]*O104</f>
        <v>66000</v>
      </c>
    </row>
    <row r="105" spans="1:16" ht="27.75" customHeight="1" x14ac:dyDescent="0.2">
      <c r="A105" s="108"/>
      <c r="B105" s="72"/>
      <c r="C105" s="89" t="s">
        <v>2798</v>
      </c>
      <c r="D105" s="90" t="s">
        <v>54</v>
      </c>
      <c r="E105" s="91">
        <v>44436</v>
      </c>
      <c r="F105" s="92" t="s">
        <v>1313</v>
      </c>
      <c r="G105" s="91">
        <v>44440</v>
      </c>
      <c r="H105" s="93" t="s">
        <v>2955</v>
      </c>
      <c r="I105" s="94">
        <v>96</v>
      </c>
      <c r="J105" s="94">
        <v>55</v>
      </c>
      <c r="K105" s="94">
        <v>27</v>
      </c>
      <c r="L105" s="94">
        <v>17</v>
      </c>
      <c r="M105" s="95">
        <v>35.64</v>
      </c>
      <c r="N105" s="96">
        <v>36</v>
      </c>
      <c r="O105" s="61">
        <v>3000</v>
      </c>
      <c r="P105" s="62">
        <f>Table2245236891011121314151617181920212224234567234568910111213141516171819202122232425[[#This Row],[PEMBULATAN]]*O105</f>
        <v>108000</v>
      </c>
    </row>
    <row r="106" spans="1:16" ht="27.75" customHeight="1" x14ac:dyDescent="0.2">
      <c r="A106" s="108"/>
      <c r="B106" s="72"/>
      <c r="C106" s="89" t="s">
        <v>2799</v>
      </c>
      <c r="D106" s="90" t="s">
        <v>54</v>
      </c>
      <c r="E106" s="91">
        <v>44436</v>
      </c>
      <c r="F106" s="92" t="s">
        <v>1313</v>
      </c>
      <c r="G106" s="91">
        <v>44440</v>
      </c>
      <c r="H106" s="93" t="s">
        <v>2955</v>
      </c>
      <c r="I106" s="94">
        <v>65</v>
      </c>
      <c r="J106" s="94">
        <v>60</v>
      </c>
      <c r="K106" s="94">
        <v>26</v>
      </c>
      <c r="L106" s="94">
        <v>7</v>
      </c>
      <c r="M106" s="95">
        <v>25.35</v>
      </c>
      <c r="N106" s="96">
        <v>25</v>
      </c>
      <c r="O106" s="61">
        <v>3000</v>
      </c>
      <c r="P106" s="62">
        <f>Table2245236891011121314151617181920212224234567234568910111213141516171819202122232425[[#This Row],[PEMBULATAN]]*O106</f>
        <v>75000</v>
      </c>
    </row>
    <row r="107" spans="1:16" ht="27.75" customHeight="1" x14ac:dyDescent="0.2">
      <c r="A107" s="108"/>
      <c r="B107" s="72"/>
      <c r="C107" s="89" t="s">
        <v>2800</v>
      </c>
      <c r="D107" s="90" t="s">
        <v>54</v>
      </c>
      <c r="E107" s="91">
        <v>44436</v>
      </c>
      <c r="F107" s="92" t="s">
        <v>1313</v>
      </c>
      <c r="G107" s="91">
        <v>44440</v>
      </c>
      <c r="H107" s="93" t="s">
        <v>2955</v>
      </c>
      <c r="I107" s="94">
        <v>70</v>
      </c>
      <c r="J107" s="94">
        <v>70</v>
      </c>
      <c r="K107" s="94">
        <v>27</v>
      </c>
      <c r="L107" s="94">
        <v>10</v>
      </c>
      <c r="M107" s="95">
        <v>33.075000000000003</v>
      </c>
      <c r="N107" s="96">
        <v>33</v>
      </c>
      <c r="O107" s="61">
        <v>3000</v>
      </c>
      <c r="P107" s="62">
        <f>Table2245236891011121314151617181920212224234567234568910111213141516171819202122232425[[#This Row],[PEMBULATAN]]*O107</f>
        <v>99000</v>
      </c>
    </row>
    <row r="108" spans="1:16" ht="27.75" customHeight="1" x14ac:dyDescent="0.2">
      <c r="A108" s="108"/>
      <c r="B108" s="72"/>
      <c r="C108" s="89" t="s">
        <v>2801</v>
      </c>
      <c r="D108" s="90" t="s">
        <v>54</v>
      </c>
      <c r="E108" s="91">
        <v>44436</v>
      </c>
      <c r="F108" s="92" t="s">
        <v>1313</v>
      </c>
      <c r="G108" s="91">
        <v>44440</v>
      </c>
      <c r="H108" s="93" t="s">
        <v>2955</v>
      </c>
      <c r="I108" s="94">
        <v>96</v>
      </c>
      <c r="J108" s="94">
        <v>66</v>
      </c>
      <c r="K108" s="94">
        <v>35</v>
      </c>
      <c r="L108" s="94">
        <v>15</v>
      </c>
      <c r="M108" s="95">
        <v>55.44</v>
      </c>
      <c r="N108" s="96">
        <v>55</v>
      </c>
      <c r="O108" s="61">
        <v>3000</v>
      </c>
      <c r="P108" s="62">
        <f>Table2245236891011121314151617181920212224234567234568910111213141516171819202122232425[[#This Row],[PEMBULATAN]]*O108</f>
        <v>165000</v>
      </c>
    </row>
    <row r="109" spans="1:16" ht="27.75" customHeight="1" x14ac:dyDescent="0.2">
      <c r="A109" s="108"/>
      <c r="B109" s="72"/>
      <c r="C109" s="89" t="s">
        <v>2802</v>
      </c>
      <c r="D109" s="90" t="s">
        <v>54</v>
      </c>
      <c r="E109" s="91">
        <v>44436</v>
      </c>
      <c r="F109" s="92" t="s">
        <v>1313</v>
      </c>
      <c r="G109" s="91">
        <v>44440</v>
      </c>
      <c r="H109" s="93" t="s">
        <v>2955</v>
      </c>
      <c r="I109" s="94">
        <v>56</v>
      </c>
      <c r="J109" s="94">
        <v>40</v>
      </c>
      <c r="K109" s="94">
        <v>13</v>
      </c>
      <c r="L109" s="94">
        <v>3</v>
      </c>
      <c r="M109" s="95">
        <v>7.28</v>
      </c>
      <c r="N109" s="96">
        <v>7</v>
      </c>
      <c r="O109" s="61">
        <v>3000</v>
      </c>
      <c r="P109" s="62">
        <f>Table2245236891011121314151617181920212224234567234568910111213141516171819202122232425[[#This Row],[PEMBULATAN]]*O109</f>
        <v>21000</v>
      </c>
    </row>
    <row r="110" spans="1:16" ht="27.75" customHeight="1" x14ac:dyDescent="0.2">
      <c r="A110" s="108"/>
      <c r="B110" s="72"/>
      <c r="C110" s="89" t="s">
        <v>2803</v>
      </c>
      <c r="D110" s="90" t="s">
        <v>54</v>
      </c>
      <c r="E110" s="91">
        <v>44436</v>
      </c>
      <c r="F110" s="92" t="s">
        <v>1313</v>
      </c>
      <c r="G110" s="91">
        <v>44440</v>
      </c>
      <c r="H110" s="93" t="s">
        <v>2955</v>
      </c>
      <c r="I110" s="94">
        <v>85</v>
      </c>
      <c r="J110" s="94">
        <v>57</v>
      </c>
      <c r="K110" s="94">
        <v>27</v>
      </c>
      <c r="L110" s="94">
        <v>12</v>
      </c>
      <c r="M110" s="95">
        <v>32.703749999999999</v>
      </c>
      <c r="N110" s="96">
        <v>33</v>
      </c>
      <c r="O110" s="61">
        <v>3000</v>
      </c>
      <c r="P110" s="62">
        <f>Table2245236891011121314151617181920212224234567234568910111213141516171819202122232425[[#This Row],[PEMBULATAN]]*O110</f>
        <v>99000</v>
      </c>
    </row>
    <row r="111" spans="1:16" ht="27.75" customHeight="1" x14ac:dyDescent="0.2">
      <c r="A111" s="108"/>
      <c r="B111" s="72"/>
      <c r="C111" s="89" t="s">
        <v>2804</v>
      </c>
      <c r="D111" s="90" t="s">
        <v>54</v>
      </c>
      <c r="E111" s="91">
        <v>44436</v>
      </c>
      <c r="F111" s="92" t="s">
        <v>1313</v>
      </c>
      <c r="G111" s="91">
        <v>44440</v>
      </c>
      <c r="H111" s="93" t="s">
        <v>2955</v>
      </c>
      <c r="I111" s="94">
        <v>107</v>
      </c>
      <c r="J111" s="94">
        <v>57</v>
      </c>
      <c r="K111" s="94">
        <v>41</v>
      </c>
      <c r="L111" s="94">
        <v>24</v>
      </c>
      <c r="M111" s="95">
        <v>62.514749999999999</v>
      </c>
      <c r="N111" s="96">
        <v>63</v>
      </c>
      <c r="O111" s="61">
        <v>3000</v>
      </c>
      <c r="P111" s="62">
        <f>Table2245236891011121314151617181920212224234567234568910111213141516171819202122232425[[#This Row],[PEMBULATAN]]*O111</f>
        <v>189000</v>
      </c>
    </row>
    <row r="112" spans="1:16" ht="27.75" customHeight="1" x14ac:dyDescent="0.2">
      <c r="A112" s="108"/>
      <c r="B112" s="72"/>
      <c r="C112" s="89" t="s">
        <v>2805</v>
      </c>
      <c r="D112" s="90" t="s">
        <v>54</v>
      </c>
      <c r="E112" s="91">
        <v>44436</v>
      </c>
      <c r="F112" s="92" t="s">
        <v>1313</v>
      </c>
      <c r="G112" s="91">
        <v>44440</v>
      </c>
      <c r="H112" s="93" t="s">
        <v>2955</v>
      </c>
      <c r="I112" s="94">
        <v>68</v>
      </c>
      <c r="J112" s="94">
        <v>49</v>
      </c>
      <c r="K112" s="94">
        <v>18</v>
      </c>
      <c r="L112" s="94">
        <v>10</v>
      </c>
      <c r="M112" s="95">
        <v>14.994</v>
      </c>
      <c r="N112" s="96">
        <v>15</v>
      </c>
      <c r="O112" s="61">
        <v>3000</v>
      </c>
      <c r="P112" s="62">
        <f>Table2245236891011121314151617181920212224234567234568910111213141516171819202122232425[[#This Row],[PEMBULATAN]]*O112</f>
        <v>45000</v>
      </c>
    </row>
    <row r="113" spans="1:16" ht="27.75" customHeight="1" x14ac:dyDescent="0.2">
      <c r="A113" s="108"/>
      <c r="B113" s="72"/>
      <c r="C113" s="89" t="s">
        <v>2806</v>
      </c>
      <c r="D113" s="90" t="s">
        <v>54</v>
      </c>
      <c r="E113" s="91">
        <v>44436</v>
      </c>
      <c r="F113" s="92" t="s">
        <v>1313</v>
      </c>
      <c r="G113" s="91">
        <v>44440</v>
      </c>
      <c r="H113" s="93" t="s">
        <v>2955</v>
      </c>
      <c r="I113" s="94">
        <v>92</v>
      </c>
      <c r="J113" s="94">
        <v>50</v>
      </c>
      <c r="K113" s="94">
        <v>36</v>
      </c>
      <c r="L113" s="94">
        <v>17</v>
      </c>
      <c r="M113" s="95">
        <v>41.4</v>
      </c>
      <c r="N113" s="96">
        <v>41</v>
      </c>
      <c r="O113" s="61">
        <v>3000</v>
      </c>
      <c r="P113" s="62">
        <f>Table2245236891011121314151617181920212224234567234568910111213141516171819202122232425[[#This Row],[PEMBULATAN]]*O113</f>
        <v>123000</v>
      </c>
    </row>
    <row r="114" spans="1:16" ht="27.75" customHeight="1" x14ac:dyDescent="0.2">
      <c r="A114" s="108"/>
      <c r="B114" s="72"/>
      <c r="C114" s="89" t="s">
        <v>2807</v>
      </c>
      <c r="D114" s="90" t="s">
        <v>54</v>
      </c>
      <c r="E114" s="91">
        <v>44436</v>
      </c>
      <c r="F114" s="92" t="s">
        <v>1313</v>
      </c>
      <c r="G114" s="91">
        <v>44440</v>
      </c>
      <c r="H114" s="93" t="s">
        <v>2955</v>
      </c>
      <c r="I114" s="94">
        <v>64</v>
      </c>
      <c r="J114" s="94">
        <v>52</v>
      </c>
      <c r="K114" s="94">
        <v>20</v>
      </c>
      <c r="L114" s="94">
        <v>6</v>
      </c>
      <c r="M114" s="95">
        <v>16.64</v>
      </c>
      <c r="N114" s="96">
        <v>17</v>
      </c>
      <c r="O114" s="61">
        <v>3000</v>
      </c>
      <c r="P114" s="62">
        <f>Table2245236891011121314151617181920212224234567234568910111213141516171819202122232425[[#This Row],[PEMBULATAN]]*O114</f>
        <v>51000</v>
      </c>
    </row>
    <row r="115" spans="1:16" ht="27.75" customHeight="1" x14ac:dyDescent="0.2">
      <c r="A115" s="108"/>
      <c r="B115" s="72"/>
      <c r="C115" s="89" t="s">
        <v>2808</v>
      </c>
      <c r="D115" s="90" t="s">
        <v>54</v>
      </c>
      <c r="E115" s="91">
        <v>44436</v>
      </c>
      <c r="F115" s="92" t="s">
        <v>1313</v>
      </c>
      <c r="G115" s="91">
        <v>44440</v>
      </c>
      <c r="H115" s="93" t="s">
        <v>2955</v>
      </c>
      <c r="I115" s="94">
        <v>93</v>
      </c>
      <c r="J115" s="94">
        <v>57</v>
      </c>
      <c r="K115" s="94">
        <v>20</v>
      </c>
      <c r="L115" s="94">
        <v>16</v>
      </c>
      <c r="M115" s="95">
        <v>26.504999999999999</v>
      </c>
      <c r="N115" s="96">
        <v>27</v>
      </c>
      <c r="O115" s="61">
        <v>3000</v>
      </c>
      <c r="P115" s="62">
        <f>Table2245236891011121314151617181920212224234567234568910111213141516171819202122232425[[#This Row],[PEMBULATAN]]*O115</f>
        <v>81000</v>
      </c>
    </row>
    <row r="116" spans="1:16" ht="27.75" customHeight="1" x14ac:dyDescent="0.2">
      <c r="A116" s="108"/>
      <c r="B116" s="72"/>
      <c r="C116" s="89" t="s">
        <v>2809</v>
      </c>
      <c r="D116" s="90" t="s">
        <v>54</v>
      </c>
      <c r="E116" s="91">
        <v>44436</v>
      </c>
      <c r="F116" s="92" t="s">
        <v>1313</v>
      </c>
      <c r="G116" s="91">
        <v>44440</v>
      </c>
      <c r="H116" s="93" t="s">
        <v>2955</v>
      </c>
      <c r="I116" s="94">
        <v>90</v>
      </c>
      <c r="J116" s="94">
        <v>60</v>
      </c>
      <c r="K116" s="94">
        <v>22</v>
      </c>
      <c r="L116" s="94">
        <v>12</v>
      </c>
      <c r="M116" s="95">
        <v>29.7</v>
      </c>
      <c r="N116" s="96">
        <v>30</v>
      </c>
      <c r="O116" s="61">
        <v>3000</v>
      </c>
      <c r="P116" s="62">
        <f>Table2245236891011121314151617181920212224234567234568910111213141516171819202122232425[[#This Row],[PEMBULATAN]]*O116</f>
        <v>90000</v>
      </c>
    </row>
    <row r="117" spans="1:16" ht="27.75" customHeight="1" x14ac:dyDescent="0.2">
      <c r="A117" s="108"/>
      <c r="B117" s="72"/>
      <c r="C117" s="89" t="s">
        <v>2810</v>
      </c>
      <c r="D117" s="90" t="s">
        <v>54</v>
      </c>
      <c r="E117" s="91">
        <v>44436</v>
      </c>
      <c r="F117" s="92" t="s">
        <v>1313</v>
      </c>
      <c r="G117" s="91">
        <v>44440</v>
      </c>
      <c r="H117" s="93" t="s">
        <v>2955</v>
      </c>
      <c r="I117" s="94">
        <v>60</v>
      </c>
      <c r="J117" s="94">
        <v>50</v>
      </c>
      <c r="K117" s="94">
        <v>22</v>
      </c>
      <c r="L117" s="94">
        <v>6</v>
      </c>
      <c r="M117" s="95">
        <v>16.5</v>
      </c>
      <c r="N117" s="96">
        <v>17</v>
      </c>
      <c r="O117" s="61">
        <v>3000</v>
      </c>
      <c r="P117" s="62">
        <f>Table2245236891011121314151617181920212224234567234568910111213141516171819202122232425[[#This Row],[PEMBULATAN]]*O117</f>
        <v>51000</v>
      </c>
    </row>
    <row r="118" spans="1:16" ht="27.75" customHeight="1" x14ac:dyDescent="0.2">
      <c r="A118" s="108"/>
      <c r="B118" s="72"/>
      <c r="C118" s="89" t="s">
        <v>2811</v>
      </c>
      <c r="D118" s="90" t="s">
        <v>54</v>
      </c>
      <c r="E118" s="91">
        <v>44436</v>
      </c>
      <c r="F118" s="92" t="s">
        <v>1313</v>
      </c>
      <c r="G118" s="91">
        <v>44440</v>
      </c>
      <c r="H118" s="93" t="s">
        <v>2955</v>
      </c>
      <c r="I118" s="94">
        <v>60</v>
      </c>
      <c r="J118" s="94">
        <v>58</v>
      </c>
      <c r="K118" s="94">
        <v>24</v>
      </c>
      <c r="L118" s="94">
        <v>6</v>
      </c>
      <c r="M118" s="95">
        <v>20.88</v>
      </c>
      <c r="N118" s="96">
        <v>21</v>
      </c>
      <c r="O118" s="61">
        <v>3000</v>
      </c>
      <c r="P118" s="62">
        <f>Table2245236891011121314151617181920212224234567234568910111213141516171819202122232425[[#This Row],[PEMBULATAN]]*O118</f>
        <v>63000</v>
      </c>
    </row>
    <row r="119" spans="1:16" ht="27.75" customHeight="1" x14ac:dyDescent="0.2">
      <c r="A119" s="108"/>
      <c r="B119" s="72"/>
      <c r="C119" s="89" t="s">
        <v>2812</v>
      </c>
      <c r="D119" s="90" t="s">
        <v>54</v>
      </c>
      <c r="E119" s="91">
        <v>44436</v>
      </c>
      <c r="F119" s="92" t="s">
        <v>1313</v>
      </c>
      <c r="G119" s="91">
        <v>44440</v>
      </c>
      <c r="H119" s="93" t="s">
        <v>2955</v>
      </c>
      <c r="I119" s="94">
        <v>70</v>
      </c>
      <c r="J119" s="94">
        <v>60</v>
      </c>
      <c r="K119" s="94">
        <v>29</v>
      </c>
      <c r="L119" s="94">
        <v>7</v>
      </c>
      <c r="M119" s="95">
        <v>30.45</v>
      </c>
      <c r="N119" s="96">
        <v>30</v>
      </c>
      <c r="O119" s="61">
        <v>3000</v>
      </c>
      <c r="P119" s="62">
        <f>Table2245236891011121314151617181920212224234567234568910111213141516171819202122232425[[#This Row],[PEMBULATAN]]*O119</f>
        <v>90000</v>
      </c>
    </row>
    <row r="120" spans="1:16" ht="27.75" customHeight="1" x14ac:dyDescent="0.2">
      <c r="A120" s="108"/>
      <c r="B120" s="72"/>
      <c r="C120" s="89" t="s">
        <v>2813</v>
      </c>
      <c r="D120" s="90" t="s">
        <v>54</v>
      </c>
      <c r="E120" s="91">
        <v>44436</v>
      </c>
      <c r="F120" s="92" t="s">
        <v>1313</v>
      </c>
      <c r="G120" s="91">
        <v>44440</v>
      </c>
      <c r="H120" s="93" t="s">
        <v>2955</v>
      </c>
      <c r="I120" s="94">
        <v>60</v>
      </c>
      <c r="J120" s="94">
        <v>60</v>
      </c>
      <c r="K120" s="94">
        <v>30</v>
      </c>
      <c r="L120" s="94">
        <v>20</v>
      </c>
      <c r="M120" s="95">
        <v>27</v>
      </c>
      <c r="N120" s="96">
        <v>27</v>
      </c>
      <c r="O120" s="61">
        <v>3000</v>
      </c>
      <c r="P120" s="62">
        <f>Table2245236891011121314151617181920212224234567234568910111213141516171819202122232425[[#This Row],[PEMBULATAN]]*O120</f>
        <v>81000</v>
      </c>
    </row>
    <row r="121" spans="1:16" ht="27.75" customHeight="1" x14ac:dyDescent="0.2">
      <c r="A121" s="108"/>
      <c r="B121" s="72"/>
      <c r="C121" s="89" t="s">
        <v>2814</v>
      </c>
      <c r="D121" s="90" t="s">
        <v>54</v>
      </c>
      <c r="E121" s="91">
        <v>44436</v>
      </c>
      <c r="F121" s="92" t="s">
        <v>1313</v>
      </c>
      <c r="G121" s="91">
        <v>44440</v>
      </c>
      <c r="H121" s="93" t="s">
        <v>2955</v>
      </c>
      <c r="I121" s="94">
        <v>84</v>
      </c>
      <c r="J121" s="94">
        <v>51</v>
      </c>
      <c r="K121" s="94">
        <v>15</v>
      </c>
      <c r="L121" s="94">
        <v>8</v>
      </c>
      <c r="M121" s="95">
        <v>16.065000000000001</v>
      </c>
      <c r="N121" s="96">
        <v>16</v>
      </c>
      <c r="O121" s="61">
        <v>3000</v>
      </c>
      <c r="P121" s="62">
        <f>Table2245236891011121314151617181920212224234567234568910111213141516171819202122232425[[#This Row],[PEMBULATAN]]*O121</f>
        <v>48000</v>
      </c>
    </row>
    <row r="122" spans="1:16" ht="27.75" customHeight="1" x14ac:dyDescent="0.2">
      <c r="A122" s="108"/>
      <c r="B122" s="72"/>
      <c r="C122" s="89" t="s">
        <v>2815</v>
      </c>
      <c r="D122" s="90" t="s">
        <v>54</v>
      </c>
      <c r="E122" s="91">
        <v>44436</v>
      </c>
      <c r="F122" s="92" t="s">
        <v>1313</v>
      </c>
      <c r="G122" s="91">
        <v>44440</v>
      </c>
      <c r="H122" s="93" t="s">
        <v>2955</v>
      </c>
      <c r="I122" s="94">
        <v>83</v>
      </c>
      <c r="J122" s="94">
        <v>59</v>
      </c>
      <c r="K122" s="94">
        <v>29</v>
      </c>
      <c r="L122" s="94">
        <v>21</v>
      </c>
      <c r="M122" s="95">
        <v>35.503250000000001</v>
      </c>
      <c r="N122" s="96">
        <v>36</v>
      </c>
      <c r="O122" s="61">
        <v>3000</v>
      </c>
      <c r="P122" s="62">
        <f>Table2245236891011121314151617181920212224234567234568910111213141516171819202122232425[[#This Row],[PEMBULATAN]]*O122</f>
        <v>108000</v>
      </c>
    </row>
    <row r="123" spans="1:16" ht="27.75" customHeight="1" x14ac:dyDescent="0.2">
      <c r="A123" s="108"/>
      <c r="B123" s="72"/>
      <c r="C123" s="89" t="s">
        <v>2816</v>
      </c>
      <c r="D123" s="90" t="s">
        <v>54</v>
      </c>
      <c r="E123" s="91">
        <v>44436</v>
      </c>
      <c r="F123" s="92" t="s">
        <v>1313</v>
      </c>
      <c r="G123" s="91">
        <v>44440</v>
      </c>
      <c r="H123" s="93" t="s">
        <v>2955</v>
      </c>
      <c r="I123" s="94">
        <v>97</v>
      </c>
      <c r="J123" s="94">
        <v>56</v>
      </c>
      <c r="K123" s="94">
        <v>30</v>
      </c>
      <c r="L123" s="94">
        <v>28</v>
      </c>
      <c r="M123" s="95">
        <v>40.74</v>
      </c>
      <c r="N123" s="96">
        <v>41</v>
      </c>
      <c r="O123" s="61">
        <v>3000</v>
      </c>
      <c r="P123" s="62">
        <f>Table2245236891011121314151617181920212224234567234568910111213141516171819202122232425[[#This Row],[PEMBULATAN]]*O123</f>
        <v>123000</v>
      </c>
    </row>
    <row r="124" spans="1:16" ht="27.75" customHeight="1" x14ac:dyDescent="0.2">
      <c r="A124" s="108"/>
      <c r="B124" s="72"/>
      <c r="C124" s="89" t="s">
        <v>2817</v>
      </c>
      <c r="D124" s="90" t="s">
        <v>54</v>
      </c>
      <c r="E124" s="91">
        <v>44436</v>
      </c>
      <c r="F124" s="92" t="s">
        <v>1313</v>
      </c>
      <c r="G124" s="91">
        <v>44440</v>
      </c>
      <c r="H124" s="93" t="s">
        <v>2955</v>
      </c>
      <c r="I124" s="94">
        <v>60</v>
      </c>
      <c r="J124" s="94">
        <v>27</v>
      </c>
      <c r="K124" s="94">
        <v>12</v>
      </c>
      <c r="L124" s="94">
        <v>4</v>
      </c>
      <c r="M124" s="95">
        <v>4.8600000000000003</v>
      </c>
      <c r="N124" s="96">
        <v>5</v>
      </c>
      <c r="O124" s="61">
        <v>3000</v>
      </c>
      <c r="P124" s="62">
        <f>Table2245236891011121314151617181920212224234567234568910111213141516171819202122232425[[#This Row],[PEMBULATAN]]*O124</f>
        <v>15000</v>
      </c>
    </row>
    <row r="125" spans="1:16" ht="27.75" customHeight="1" x14ac:dyDescent="0.2">
      <c r="A125" s="108"/>
      <c r="B125" s="72"/>
      <c r="C125" s="89" t="s">
        <v>2818</v>
      </c>
      <c r="D125" s="90" t="s">
        <v>54</v>
      </c>
      <c r="E125" s="91">
        <v>44436</v>
      </c>
      <c r="F125" s="92" t="s">
        <v>1313</v>
      </c>
      <c r="G125" s="91">
        <v>44440</v>
      </c>
      <c r="H125" s="93" t="s">
        <v>2955</v>
      </c>
      <c r="I125" s="94">
        <v>99</v>
      </c>
      <c r="J125" s="94">
        <v>55</v>
      </c>
      <c r="K125" s="94">
        <v>33</v>
      </c>
      <c r="L125" s="94">
        <v>8</v>
      </c>
      <c r="M125" s="95">
        <v>44.921250000000001</v>
      </c>
      <c r="N125" s="96">
        <v>45</v>
      </c>
      <c r="O125" s="61">
        <v>3000</v>
      </c>
      <c r="P125" s="62">
        <f>Table2245236891011121314151617181920212224234567234568910111213141516171819202122232425[[#This Row],[PEMBULATAN]]*O125</f>
        <v>135000</v>
      </c>
    </row>
    <row r="126" spans="1:16" ht="27.75" customHeight="1" x14ac:dyDescent="0.2">
      <c r="A126" s="108"/>
      <c r="B126" s="72"/>
      <c r="C126" s="89" t="s">
        <v>2819</v>
      </c>
      <c r="D126" s="90" t="s">
        <v>54</v>
      </c>
      <c r="E126" s="91">
        <v>44436</v>
      </c>
      <c r="F126" s="92" t="s">
        <v>1313</v>
      </c>
      <c r="G126" s="91">
        <v>44440</v>
      </c>
      <c r="H126" s="93" t="s">
        <v>2955</v>
      </c>
      <c r="I126" s="94">
        <v>2</v>
      </c>
      <c r="J126" s="94">
        <v>56</v>
      </c>
      <c r="K126" s="94">
        <v>18</v>
      </c>
      <c r="L126" s="94">
        <v>11</v>
      </c>
      <c r="M126" s="95">
        <v>0.504</v>
      </c>
      <c r="N126" s="96">
        <v>11</v>
      </c>
      <c r="O126" s="61">
        <v>3000</v>
      </c>
      <c r="P126" s="62">
        <f>Table2245236891011121314151617181920212224234567234568910111213141516171819202122232425[[#This Row],[PEMBULATAN]]*O126</f>
        <v>33000</v>
      </c>
    </row>
    <row r="127" spans="1:16" ht="27.75" customHeight="1" x14ac:dyDescent="0.2">
      <c r="A127" s="108"/>
      <c r="B127" s="72"/>
      <c r="C127" s="89" t="s">
        <v>2820</v>
      </c>
      <c r="D127" s="90" t="s">
        <v>54</v>
      </c>
      <c r="E127" s="91">
        <v>44436</v>
      </c>
      <c r="F127" s="92" t="s">
        <v>1313</v>
      </c>
      <c r="G127" s="91">
        <v>44440</v>
      </c>
      <c r="H127" s="93" t="s">
        <v>2955</v>
      </c>
      <c r="I127" s="94">
        <v>90</v>
      </c>
      <c r="J127" s="94">
        <v>59</v>
      </c>
      <c r="K127" s="94">
        <v>31</v>
      </c>
      <c r="L127" s="94">
        <v>10</v>
      </c>
      <c r="M127" s="95">
        <v>41.152500000000003</v>
      </c>
      <c r="N127" s="96">
        <v>41</v>
      </c>
      <c r="O127" s="61">
        <v>3000</v>
      </c>
      <c r="P127" s="62">
        <f>Table2245236891011121314151617181920212224234567234568910111213141516171819202122232425[[#This Row],[PEMBULATAN]]*O127</f>
        <v>123000</v>
      </c>
    </row>
    <row r="128" spans="1:16" ht="27.75" customHeight="1" x14ac:dyDescent="0.2">
      <c r="A128" s="108"/>
      <c r="B128" s="72"/>
      <c r="C128" s="89" t="s">
        <v>2821</v>
      </c>
      <c r="D128" s="90" t="s">
        <v>54</v>
      </c>
      <c r="E128" s="91">
        <v>44436</v>
      </c>
      <c r="F128" s="92" t="s">
        <v>1313</v>
      </c>
      <c r="G128" s="91">
        <v>44440</v>
      </c>
      <c r="H128" s="93" t="s">
        <v>2955</v>
      </c>
      <c r="I128" s="94">
        <v>100</v>
      </c>
      <c r="J128" s="94">
        <v>57</v>
      </c>
      <c r="K128" s="94">
        <v>30</v>
      </c>
      <c r="L128" s="94">
        <v>18</v>
      </c>
      <c r="M128" s="95">
        <v>42.75</v>
      </c>
      <c r="N128" s="96">
        <v>43</v>
      </c>
      <c r="O128" s="61">
        <v>3000</v>
      </c>
      <c r="P128" s="62">
        <f>Table2245236891011121314151617181920212224234567234568910111213141516171819202122232425[[#This Row],[PEMBULATAN]]*O128</f>
        <v>129000</v>
      </c>
    </row>
    <row r="129" spans="1:16" ht="27.75" customHeight="1" x14ac:dyDescent="0.2">
      <c r="A129" s="108"/>
      <c r="B129" s="72"/>
      <c r="C129" s="89" t="s">
        <v>2822</v>
      </c>
      <c r="D129" s="90" t="s">
        <v>54</v>
      </c>
      <c r="E129" s="91">
        <v>44436</v>
      </c>
      <c r="F129" s="92" t="s">
        <v>1313</v>
      </c>
      <c r="G129" s="91">
        <v>44440</v>
      </c>
      <c r="H129" s="93" t="s">
        <v>2955</v>
      </c>
      <c r="I129" s="94">
        <v>60</v>
      </c>
      <c r="J129" s="94">
        <v>40</v>
      </c>
      <c r="K129" s="94">
        <v>23</v>
      </c>
      <c r="L129" s="94">
        <v>3</v>
      </c>
      <c r="M129" s="95">
        <v>13.8</v>
      </c>
      <c r="N129" s="96">
        <v>14</v>
      </c>
      <c r="O129" s="61">
        <v>3000</v>
      </c>
      <c r="P129" s="62">
        <f>Table2245236891011121314151617181920212224234567234568910111213141516171819202122232425[[#This Row],[PEMBULATAN]]*O129</f>
        <v>42000</v>
      </c>
    </row>
    <row r="130" spans="1:16" ht="27.75" customHeight="1" x14ac:dyDescent="0.2">
      <c r="A130" s="108"/>
      <c r="B130" s="72"/>
      <c r="C130" s="89" t="s">
        <v>2823</v>
      </c>
      <c r="D130" s="90" t="s">
        <v>54</v>
      </c>
      <c r="E130" s="91">
        <v>44436</v>
      </c>
      <c r="F130" s="92" t="s">
        <v>1313</v>
      </c>
      <c r="G130" s="91">
        <v>44440</v>
      </c>
      <c r="H130" s="93" t="s">
        <v>2955</v>
      </c>
      <c r="I130" s="94">
        <v>97</v>
      </c>
      <c r="J130" s="94">
        <v>52</v>
      </c>
      <c r="K130" s="94">
        <v>24</v>
      </c>
      <c r="L130" s="94">
        <v>28</v>
      </c>
      <c r="M130" s="95">
        <v>30.263999999999999</v>
      </c>
      <c r="N130" s="96">
        <v>30</v>
      </c>
      <c r="O130" s="61">
        <v>3000</v>
      </c>
      <c r="P130" s="62">
        <f>Table2245236891011121314151617181920212224234567234568910111213141516171819202122232425[[#This Row],[PEMBULATAN]]*O130</f>
        <v>90000</v>
      </c>
    </row>
    <row r="131" spans="1:16" ht="27.75" customHeight="1" x14ac:dyDescent="0.2">
      <c r="A131" s="108"/>
      <c r="B131" s="72"/>
      <c r="C131" s="89" t="s">
        <v>2824</v>
      </c>
      <c r="D131" s="90" t="s">
        <v>54</v>
      </c>
      <c r="E131" s="91">
        <v>44436</v>
      </c>
      <c r="F131" s="92" t="s">
        <v>1313</v>
      </c>
      <c r="G131" s="91">
        <v>44440</v>
      </c>
      <c r="H131" s="93" t="s">
        <v>2955</v>
      </c>
      <c r="I131" s="94">
        <v>95</v>
      </c>
      <c r="J131" s="94">
        <v>57</v>
      </c>
      <c r="K131" s="94">
        <v>30</v>
      </c>
      <c r="L131" s="94">
        <v>24</v>
      </c>
      <c r="M131" s="95">
        <v>40.612499999999997</v>
      </c>
      <c r="N131" s="96">
        <v>41</v>
      </c>
      <c r="O131" s="61">
        <v>3000</v>
      </c>
      <c r="P131" s="62">
        <f>Table2245236891011121314151617181920212224234567234568910111213141516171819202122232425[[#This Row],[PEMBULATAN]]*O131</f>
        <v>123000</v>
      </c>
    </row>
    <row r="132" spans="1:16" ht="27.75" customHeight="1" x14ac:dyDescent="0.2">
      <c r="A132" s="108"/>
      <c r="B132" s="72"/>
      <c r="C132" s="89" t="s">
        <v>2825</v>
      </c>
      <c r="D132" s="90" t="s">
        <v>54</v>
      </c>
      <c r="E132" s="91">
        <v>44436</v>
      </c>
      <c r="F132" s="92" t="s">
        <v>1313</v>
      </c>
      <c r="G132" s="91">
        <v>44440</v>
      </c>
      <c r="H132" s="93" t="s">
        <v>2955</v>
      </c>
      <c r="I132" s="94">
        <v>60</v>
      </c>
      <c r="J132" s="94">
        <v>37</v>
      </c>
      <c r="K132" s="94">
        <v>27</v>
      </c>
      <c r="L132" s="94">
        <v>4</v>
      </c>
      <c r="M132" s="95">
        <v>14.984999999999999</v>
      </c>
      <c r="N132" s="96">
        <v>15</v>
      </c>
      <c r="O132" s="61">
        <v>3000</v>
      </c>
      <c r="P132" s="62">
        <f>Table2245236891011121314151617181920212224234567234568910111213141516171819202122232425[[#This Row],[PEMBULATAN]]*O132</f>
        <v>45000</v>
      </c>
    </row>
    <row r="133" spans="1:16" ht="27.75" customHeight="1" x14ac:dyDescent="0.2">
      <c r="A133" s="108"/>
      <c r="B133" s="72"/>
      <c r="C133" s="89" t="s">
        <v>2826</v>
      </c>
      <c r="D133" s="90" t="s">
        <v>54</v>
      </c>
      <c r="E133" s="91">
        <v>44436</v>
      </c>
      <c r="F133" s="92" t="s">
        <v>1313</v>
      </c>
      <c r="G133" s="91">
        <v>44440</v>
      </c>
      <c r="H133" s="93" t="s">
        <v>2955</v>
      </c>
      <c r="I133" s="94">
        <v>70</v>
      </c>
      <c r="J133" s="94">
        <v>60</v>
      </c>
      <c r="K133" s="94">
        <v>29</v>
      </c>
      <c r="L133" s="94">
        <v>11</v>
      </c>
      <c r="M133" s="95">
        <v>30.45</v>
      </c>
      <c r="N133" s="96">
        <v>30</v>
      </c>
      <c r="O133" s="61">
        <v>3000</v>
      </c>
      <c r="P133" s="62">
        <f>Table2245236891011121314151617181920212224234567234568910111213141516171819202122232425[[#This Row],[PEMBULATAN]]*O133</f>
        <v>90000</v>
      </c>
    </row>
    <row r="134" spans="1:16" ht="27.75" customHeight="1" x14ac:dyDescent="0.2">
      <c r="A134" s="108"/>
      <c r="B134" s="72"/>
      <c r="C134" s="89" t="s">
        <v>2827</v>
      </c>
      <c r="D134" s="90" t="s">
        <v>54</v>
      </c>
      <c r="E134" s="91">
        <v>44436</v>
      </c>
      <c r="F134" s="92" t="s">
        <v>1313</v>
      </c>
      <c r="G134" s="91">
        <v>44440</v>
      </c>
      <c r="H134" s="93" t="s">
        <v>2955</v>
      </c>
      <c r="I134" s="94">
        <v>56</v>
      </c>
      <c r="J134" s="94">
        <v>33</v>
      </c>
      <c r="K134" s="94">
        <v>23</v>
      </c>
      <c r="L134" s="94">
        <v>5</v>
      </c>
      <c r="M134" s="95">
        <v>10.625999999999999</v>
      </c>
      <c r="N134" s="96">
        <v>11</v>
      </c>
      <c r="O134" s="61">
        <v>3000</v>
      </c>
      <c r="P134" s="62">
        <f>Table2245236891011121314151617181920212224234567234568910111213141516171819202122232425[[#This Row],[PEMBULATAN]]*O134</f>
        <v>33000</v>
      </c>
    </row>
    <row r="135" spans="1:16" ht="27.75" customHeight="1" x14ac:dyDescent="0.2">
      <c r="A135" s="108"/>
      <c r="B135" s="72"/>
      <c r="C135" s="89" t="s">
        <v>2828</v>
      </c>
      <c r="D135" s="90" t="s">
        <v>54</v>
      </c>
      <c r="E135" s="91">
        <v>44436</v>
      </c>
      <c r="F135" s="92" t="s">
        <v>1313</v>
      </c>
      <c r="G135" s="91">
        <v>44440</v>
      </c>
      <c r="H135" s="93" t="s">
        <v>2955</v>
      </c>
      <c r="I135" s="94">
        <v>87</v>
      </c>
      <c r="J135" s="94">
        <v>60</v>
      </c>
      <c r="K135" s="94">
        <v>25</v>
      </c>
      <c r="L135" s="94">
        <v>17</v>
      </c>
      <c r="M135" s="95">
        <v>32.625</v>
      </c>
      <c r="N135" s="96">
        <v>33</v>
      </c>
      <c r="O135" s="61">
        <v>3000</v>
      </c>
      <c r="P135" s="62">
        <f>Table2245236891011121314151617181920212224234567234568910111213141516171819202122232425[[#This Row],[PEMBULATAN]]*O135</f>
        <v>99000</v>
      </c>
    </row>
    <row r="136" spans="1:16" ht="27.75" customHeight="1" x14ac:dyDescent="0.2">
      <c r="A136" s="108"/>
      <c r="B136" s="72"/>
      <c r="C136" s="89" t="s">
        <v>2829</v>
      </c>
      <c r="D136" s="90" t="s">
        <v>54</v>
      </c>
      <c r="E136" s="91">
        <v>44436</v>
      </c>
      <c r="F136" s="92" t="s">
        <v>1313</v>
      </c>
      <c r="G136" s="91">
        <v>44440</v>
      </c>
      <c r="H136" s="93" t="s">
        <v>2955</v>
      </c>
      <c r="I136" s="94">
        <v>75</v>
      </c>
      <c r="J136" s="94">
        <v>49</v>
      </c>
      <c r="K136" s="94">
        <v>29</v>
      </c>
      <c r="L136" s="94">
        <v>8</v>
      </c>
      <c r="M136" s="95">
        <v>26.643750000000001</v>
      </c>
      <c r="N136" s="96">
        <v>27</v>
      </c>
      <c r="O136" s="61">
        <v>3000</v>
      </c>
      <c r="P136" s="62">
        <f>Table2245236891011121314151617181920212224234567234568910111213141516171819202122232425[[#This Row],[PEMBULATAN]]*O136</f>
        <v>81000</v>
      </c>
    </row>
    <row r="137" spans="1:16" ht="27.75" customHeight="1" x14ac:dyDescent="0.2">
      <c r="A137" s="108"/>
      <c r="B137" s="72"/>
      <c r="C137" s="89" t="s">
        <v>2830</v>
      </c>
      <c r="D137" s="90" t="s">
        <v>54</v>
      </c>
      <c r="E137" s="91">
        <v>44436</v>
      </c>
      <c r="F137" s="92" t="s">
        <v>1313</v>
      </c>
      <c r="G137" s="91">
        <v>44440</v>
      </c>
      <c r="H137" s="93" t="s">
        <v>2955</v>
      </c>
      <c r="I137" s="94">
        <v>93</v>
      </c>
      <c r="J137" s="94">
        <v>67</v>
      </c>
      <c r="K137" s="94">
        <v>30</v>
      </c>
      <c r="L137" s="94">
        <v>12</v>
      </c>
      <c r="M137" s="95">
        <v>46.732500000000002</v>
      </c>
      <c r="N137" s="96">
        <v>47</v>
      </c>
      <c r="O137" s="61">
        <v>3000</v>
      </c>
      <c r="P137" s="62">
        <f>Table2245236891011121314151617181920212224234567234568910111213141516171819202122232425[[#This Row],[PEMBULATAN]]*O137</f>
        <v>141000</v>
      </c>
    </row>
    <row r="138" spans="1:16" ht="27.75" customHeight="1" x14ac:dyDescent="0.2">
      <c r="A138" s="108"/>
      <c r="B138" s="72"/>
      <c r="C138" s="89" t="s">
        <v>2831</v>
      </c>
      <c r="D138" s="90" t="s">
        <v>54</v>
      </c>
      <c r="E138" s="91">
        <v>44436</v>
      </c>
      <c r="F138" s="92" t="s">
        <v>1313</v>
      </c>
      <c r="G138" s="91">
        <v>44440</v>
      </c>
      <c r="H138" s="93" t="s">
        <v>2955</v>
      </c>
      <c r="I138" s="94">
        <v>94</v>
      </c>
      <c r="J138" s="94">
        <v>70</v>
      </c>
      <c r="K138" s="94">
        <v>32</v>
      </c>
      <c r="L138" s="94">
        <v>25</v>
      </c>
      <c r="M138" s="95">
        <v>52.64</v>
      </c>
      <c r="N138" s="96">
        <v>53</v>
      </c>
      <c r="O138" s="61">
        <v>3000</v>
      </c>
      <c r="P138" s="62">
        <f>Table2245236891011121314151617181920212224234567234568910111213141516171819202122232425[[#This Row],[PEMBULATAN]]*O138</f>
        <v>159000</v>
      </c>
    </row>
    <row r="139" spans="1:16" ht="27.75" customHeight="1" x14ac:dyDescent="0.2">
      <c r="A139" s="108"/>
      <c r="B139" s="72"/>
      <c r="C139" s="89" t="s">
        <v>2832</v>
      </c>
      <c r="D139" s="90" t="s">
        <v>54</v>
      </c>
      <c r="E139" s="91">
        <v>44436</v>
      </c>
      <c r="F139" s="92" t="s">
        <v>1313</v>
      </c>
      <c r="G139" s="91">
        <v>44440</v>
      </c>
      <c r="H139" s="93" t="s">
        <v>2955</v>
      </c>
      <c r="I139" s="94">
        <v>106</v>
      </c>
      <c r="J139" s="94">
        <v>13</v>
      </c>
      <c r="K139" s="94">
        <v>5</v>
      </c>
      <c r="L139" s="94">
        <v>1</v>
      </c>
      <c r="M139" s="95">
        <v>1.7224999999999999</v>
      </c>
      <c r="N139" s="96">
        <v>2</v>
      </c>
      <c r="O139" s="61">
        <v>3000</v>
      </c>
      <c r="P139" s="62">
        <f>Table2245236891011121314151617181920212224234567234568910111213141516171819202122232425[[#This Row],[PEMBULATAN]]*O139</f>
        <v>6000</v>
      </c>
    </row>
    <row r="140" spans="1:16" ht="27.75" customHeight="1" x14ac:dyDescent="0.2">
      <c r="A140" s="108"/>
      <c r="B140" s="72"/>
      <c r="C140" s="84" t="s">
        <v>2833</v>
      </c>
      <c r="D140" s="75" t="s">
        <v>54</v>
      </c>
      <c r="E140" s="13">
        <v>44436</v>
      </c>
      <c r="F140" s="73" t="s">
        <v>1313</v>
      </c>
      <c r="G140" s="13">
        <v>44440</v>
      </c>
      <c r="H140" s="74" t="s">
        <v>2955</v>
      </c>
      <c r="I140" s="15">
        <v>72</v>
      </c>
      <c r="J140" s="15">
        <v>42</v>
      </c>
      <c r="K140" s="15">
        <v>18</v>
      </c>
      <c r="L140" s="15">
        <v>5</v>
      </c>
      <c r="M140" s="79">
        <v>13.608000000000001</v>
      </c>
      <c r="N140" s="69">
        <v>14</v>
      </c>
      <c r="O140" s="61">
        <v>3000</v>
      </c>
      <c r="P140" s="62">
        <f>Table2245236891011121314151617181920212224234567234568910111213141516171819202122232425[[#This Row],[PEMBULATAN]]*O140</f>
        <v>42000</v>
      </c>
    </row>
    <row r="141" spans="1:16" ht="27.75" customHeight="1" x14ac:dyDescent="0.2">
      <c r="A141" s="108"/>
      <c r="B141" s="72"/>
      <c r="C141" s="84" t="s">
        <v>2834</v>
      </c>
      <c r="D141" s="75" t="s">
        <v>54</v>
      </c>
      <c r="E141" s="13">
        <v>44436</v>
      </c>
      <c r="F141" s="73" t="s">
        <v>1313</v>
      </c>
      <c r="G141" s="13">
        <v>44440</v>
      </c>
      <c r="H141" s="74" t="s">
        <v>2955</v>
      </c>
      <c r="I141" s="15">
        <v>84</v>
      </c>
      <c r="J141" s="15">
        <v>50</v>
      </c>
      <c r="K141" s="15">
        <v>20</v>
      </c>
      <c r="L141" s="15">
        <v>14</v>
      </c>
      <c r="M141" s="79">
        <v>21</v>
      </c>
      <c r="N141" s="69">
        <v>21</v>
      </c>
      <c r="O141" s="61">
        <v>3000</v>
      </c>
      <c r="P141" s="62">
        <f>Table2245236891011121314151617181920212224234567234568910111213141516171819202122232425[[#This Row],[PEMBULATAN]]*O141</f>
        <v>63000</v>
      </c>
    </row>
    <row r="142" spans="1:16" ht="27.75" customHeight="1" x14ac:dyDescent="0.2">
      <c r="A142" s="108"/>
      <c r="B142" s="72"/>
      <c r="C142" s="84" t="s">
        <v>2835</v>
      </c>
      <c r="D142" s="75" t="s">
        <v>54</v>
      </c>
      <c r="E142" s="13">
        <v>44436</v>
      </c>
      <c r="F142" s="73" t="s">
        <v>1313</v>
      </c>
      <c r="G142" s="13">
        <v>44440</v>
      </c>
      <c r="H142" s="74" t="s">
        <v>2955</v>
      </c>
      <c r="I142" s="15">
        <v>40</v>
      </c>
      <c r="J142" s="15">
        <v>30</v>
      </c>
      <c r="K142" s="15">
        <v>15</v>
      </c>
      <c r="L142" s="15">
        <v>1</v>
      </c>
      <c r="M142" s="79">
        <v>4.5</v>
      </c>
      <c r="N142" s="69">
        <v>5</v>
      </c>
      <c r="O142" s="61">
        <v>3000</v>
      </c>
      <c r="P142" s="62">
        <f>Table2245236891011121314151617181920212224234567234568910111213141516171819202122232425[[#This Row],[PEMBULATAN]]*O142</f>
        <v>15000</v>
      </c>
    </row>
    <row r="143" spans="1:16" ht="27.75" customHeight="1" x14ac:dyDescent="0.2">
      <c r="A143" s="108"/>
      <c r="B143" s="72"/>
      <c r="C143" s="84" t="s">
        <v>2836</v>
      </c>
      <c r="D143" s="75" t="s">
        <v>54</v>
      </c>
      <c r="E143" s="13">
        <v>44436</v>
      </c>
      <c r="F143" s="73" t="s">
        <v>1313</v>
      </c>
      <c r="G143" s="13">
        <v>44440</v>
      </c>
      <c r="H143" s="74" t="s">
        <v>2955</v>
      </c>
      <c r="I143" s="15">
        <v>90</v>
      </c>
      <c r="J143" s="15">
        <v>89</v>
      </c>
      <c r="K143" s="15">
        <v>55</v>
      </c>
      <c r="L143" s="15">
        <v>14</v>
      </c>
      <c r="M143" s="79">
        <v>110.1375</v>
      </c>
      <c r="N143" s="69">
        <v>110</v>
      </c>
      <c r="O143" s="61">
        <v>3000</v>
      </c>
      <c r="P143" s="62">
        <f>Table2245236891011121314151617181920212224234567234568910111213141516171819202122232425[[#This Row],[PEMBULATAN]]*O143</f>
        <v>330000</v>
      </c>
    </row>
    <row r="144" spans="1:16" ht="27.75" customHeight="1" x14ac:dyDescent="0.2">
      <c r="A144" s="108"/>
      <c r="B144" s="72"/>
      <c r="C144" s="84" t="s">
        <v>2837</v>
      </c>
      <c r="D144" s="75" t="s">
        <v>54</v>
      </c>
      <c r="E144" s="13">
        <v>44436</v>
      </c>
      <c r="F144" s="73" t="s">
        <v>1313</v>
      </c>
      <c r="G144" s="13">
        <v>44440</v>
      </c>
      <c r="H144" s="74" t="s">
        <v>2955</v>
      </c>
      <c r="I144" s="15">
        <v>100</v>
      </c>
      <c r="J144" s="15">
        <v>60</v>
      </c>
      <c r="K144" s="15">
        <v>39</v>
      </c>
      <c r="L144" s="15">
        <v>23</v>
      </c>
      <c r="M144" s="79">
        <v>58.5</v>
      </c>
      <c r="N144" s="69">
        <v>59</v>
      </c>
      <c r="O144" s="61">
        <v>3000</v>
      </c>
      <c r="P144" s="62">
        <f>Table2245236891011121314151617181920212224234567234568910111213141516171819202122232425[[#This Row],[PEMBULATAN]]*O144</f>
        <v>177000</v>
      </c>
    </row>
    <row r="145" spans="1:16" ht="27.75" customHeight="1" x14ac:dyDescent="0.2">
      <c r="A145" s="108"/>
      <c r="B145" s="72"/>
      <c r="C145" s="84" t="s">
        <v>2838</v>
      </c>
      <c r="D145" s="75" t="s">
        <v>54</v>
      </c>
      <c r="E145" s="13">
        <v>44436</v>
      </c>
      <c r="F145" s="73" t="s">
        <v>1313</v>
      </c>
      <c r="G145" s="13">
        <v>44440</v>
      </c>
      <c r="H145" s="74" t="s">
        <v>2955</v>
      </c>
      <c r="I145" s="15">
        <v>90</v>
      </c>
      <c r="J145" s="15">
        <v>45</v>
      </c>
      <c r="K145" s="15">
        <v>25</v>
      </c>
      <c r="L145" s="15">
        <v>4</v>
      </c>
      <c r="M145" s="79">
        <v>25.3125</v>
      </c>
      <c r="N145" s="69">
        <v>25</v>
      </c>
      <c r="O145" s="61">
        <v>3000</v>
      </c>
      <c r="P145" s="62">
        <f>Table2245236891011121314151617181920212224234567234568910111213141516171819202122232425[[#This Row],[PEMBULATAN]]*O145</f>
        <v>75000</v>
      </c>
    </row>
    <row r="146" spans="1:16" ht="27.75" customHeight="1" x14ac:dyDescent="0.2">
      <c r="A146" s="108"/>
      <c r="B146" s="72"/>
      <c r="C146" s="84" t="s">
        <v>2839</v>
      </c>
      <c r="D146" s="75" t="s">
        <v>54</v>
      </c>
      <c r="E146" s="13">
        <v>44436</v>
      </c>
      <c r="F146" s="73" t="s">
        <v>1313</v>
      </c>
      <c r="G146" s="13">
        <v>44440</v>
      </c>
      <c r="H146" s="74" t="s">
        <v>2955</v>
      </c>
      <c r="I146" s="15">
        <v>100</v>
      </c>
      <c r="J146" s="15">
        <v>60</v>
      </c>
      <c r="K146" s="15">
        <v>23</v>
      </c>
      <c r="L146" s="15">
        <v>13</v>
      </c>
      <c r="M146" s="79">
        <v>34.5</v>
      </c>
      <c r="N146" s="69">
        <v>35</v>
      </c>
      <c r="O146" s="61">
        <v>3000</v>
      </c>
      <c r="P146" s="62">
        <f>Table2245236891011121314151617181920212224234567234568910111213141516171819202122232425[[#This Row],[PEMBULATAN]]*O146</f>
        <v>105000</v>
      </c>
    </row>
    <row r="147" spans="1:16" ht="27.75" customHeight="1" x14ac:dyDescent="0.2">
      <c r="A147" s="108"/>
      <c r="B147" s="72"/>
      <c r="C147" s="84" t="s">
        <v>2840</v>
      </c>
      <c r="D147" s="75" t="s">
        <v>54</v>
      </c>
      <c r="E147" s="13">
        <v>44436</v>
      </c>
      <c r="F147" s="73" t="s">
        <v>1313</v>
      </c>
      <c r="G147" s="13">
        <v>44440</v>
      </c>
      <c r="H147" s="74" t="s">
        <v>2955</v>
      </c>
      <c r="I147" s="15">
        <v>80</v>
      </c>
      <c r="J147" s="15">
        <v>60</v>
      </c>
      <c r="K147" s="15">
        <v>27</v>
      </c>
      <c r="L147" s="15">
        <v>11</v>
      </c>
      <c r="M147" s="79">
        <v>32.4</v>
      </c>
      <c r="N147" s="69">
        <v>32</v>
      </c>
      <c r="O147" s="61">
        <v>3000</v>
      </c>
      <c r="P147" s="62">
        <f>Table2245236891011121314151617181920212224234567234568910111213141516171819202122232425[[#This Row],[PEMBULATAN]]*O147</f>
        <v>96000</v>
      </c>
    </row>
    <row r="148" spans="1:16" ht="27.75" customHeight="1" x14ac:dyDescent="0.2">
      <c r="A148" s="108"/>
      <c r="B148" s="72"/>
      <c r="C148" s="84" t="s">
        <v>2841</v>
      </c>
      <c r="D148" s="75" t="s">
        <v>54</v>
      </c>
      <c r="E148" s="13">
        <v>44436</v>
      </c>
      <c r="F148" s="73" t="s">
        <v>1313</v>
      </c>
      <c r="G148" s="13">
        <v>44440</v>
      </c>
      <c r="H148" s="74" t="s">
        <v>2955</v>
      </c>
      <c r="I148" s="15">
        <v>25</v>
      </c>
      <c r="J148" s="15">
        <v>14</v>
      </c>
      <c r="K148" s="15">
        <v>10</v>
      </c>
      <c r="L148" s="15">
        <v>1</v>
      </c>
      <c r="M148" s="79">
        <v>0.875</v>
      </c>
      <c r="N148" s="69">
        <v>1</v>
      </c>
      <c r="O148" s="61">
        <v>3000</v>
      </c>
      <c r="P148" s="62">
        <f>Table2245236891011121314151617181920212224234567234568910111213141516171819202122232425[[#This Row],[PEMBULATAN]]*O148</f>
        <v>3000</v>
      </c>
    </row>
    <row r="149" spans="1:16" ht="27.75" customHeight="1" x14ac:dyDescent="0.2">
      <c r="A149" s="108"/>
      <c r="B149" s="72"/>
      <c r="C149" s="84" t="s">
        <v>2842</v>
      </c>
      <c r="D149" s="75" t="s">
        <v>54</v>
      </c>
      <c r="E149" s="13">
        <v>44436</v>
      </c>
      <c r="F149" s="73" t="s">
        <v>1313</v>
      </c>
      <c r="G149" s="13">
        <v>44440</v>
      </c>
      <c r="H149" s="74" t="s">
        <v>2955</v>
      </c>
      <c r="I149" s="15">
        <v>85</v>
      </c>
      <c r="J149" s="15">
        <v>60</v>
      </c>
      <c r="K149" s="15">
        <v>17</v>
      </c>
      <c r="L149" s="15">
        <v>12</v>
      </c>
      <c r="M149" s="79">
        <v>21.675000000000001</v>
      </c>
      <c r="N149" s="69">
        <v>22</v>
      </c>
      <c r="O149" s="61">
        <v>3000</v>
      </c>
      <c r="P149" s="62">
        <f>Table2245236891011121314151617181920212224234567234568910111213141516171819202122232425[[#This Row],[PEMBULATAN]]*O149</f>
        <v>66000</v>
      </c>
    </row>
    <row r="150" spans="1:16" ht="27.75" customHeight="1" x14ac:dyDescent="0.2">
      <c r="A150" s="108"/>
      <c r="B150" s="72"/>
      <c r="C150" s="84" t="s">
        <v>2843</v>
      </c>
      <c r="D150" s="75" t="s">
        <v>54</v>
      </c>
      <c r="E150" s="13">
        <v>44436</v>
      </c>
      <c r="F150" s="73" t="s">
        <v>1313</v>
      </c>
      <c r="G150" s="13">
        <v>44440</v>
      </c>
      <c r="H150" s="74" t="s">
        <v>2955</v>
      </c>
      <c r="I150" s="15">
        <v>100</v>
      </c>
      <c r="J150" s="15">
        <v>60</v>
      </c>
      <c r="K150" s="15">
        <v>20</v>
      </c>
      <c r="L150" s="15">
        <v>16</v>
      </c>
      <c r="M150" s="79">
        <v>30</v>
      </c>
      <c r="N150" s="69">
        <v>30</v>
      </c>
      <c r="O150" s="61">
        <v>3000</v>
      </c>
      <c r="P150" s="62">
        <f>Table2245236891011121314151617181920212224234567234568910111213141516171819202122232425[[#This Row],[PEMBULATAN]]*O150</f>
        <v>90000</v>
      </c>
    </row>
    <row r="151" spans="1:16" ht="27.75" customHeight="1" x14ac:dyDescent="0.2">
      <c r="A151" s="108"/>
      <c r="B151" s="72"/>
      <c r="C151" s="84" t="s">
        <v>2844</v>
      </c>
      <c r="D151" s="75" t="s">
        <v>54</v>
      </c>
      <c r="E151" s="13">
        <v>44436</v>
      </c>
      <c r="F151" s="73" t="s">
        <v>1313</v>
      </c>
      <c r="G151" s="13">
        <v>44440</v>
      </c>
      <c r="H151" s="74" t="s">
        <v>2955</v>
      </c>
      <c r="I151" s="15">
        <v>87</v>
      </c>
      <c r="J151" s="15">
        <v>66</v>
      </c>
      <c r="K151" s="15">
        <v>29</v>
      </c>
      <c r="L151" s="15">
        <v>13</v>
      </c>
      <c r="M151" s="79">
        <v>41.6295</v>
      </c>
      <c r="N151" s="69">
        <v>42</v>
      </c>
      <c r="O151" s="61">
        <v>3000</v>
      </c>
      <c r="P151" s="62">
        <f>Table2245236891011121314151617181920212224234567234568910111213141516171819202122232425[[#This Row],[PEMBULATAN]]*O151</f>
        <v>126000</v>
      </c>
    </row>
    <row r="152" spans="1:16" ht="27.75" customHeight="1" x14ac:dyDescent="0.2">
      <c r="A152" s="108"/>
      <c r="B152" s="72"/>
      <c r="C152" s="84" t="s">
        <v>2845</v>
      </c>
      <c r="D152" s="75" t="s">
        <v>54</v>
      </c>
      <c r="E152" s="13">
        <v>44436</v>
      </c>
      <c r="F152" s="73" t="s">
        <v>1313</v>
      </c>
      <c r="G152" s="13">
        <v>44440</v>
      </c>
      <c r="H152" s="74" t="s">
        <v>2955</v>
      </c>
      <c r="I152" s="15">
        <v>85</v>
      </c>
      <c r="J152" s="15">
        <v>60</v>
      </c>
      <c r="K152" s="15">
        <v>35</v>
      </c>
      <c r="L152" s="15">
        <v>6</v>
      </c>
      <c r="M152" s="79">
        <v>44.625</v>
      </c>
      <c r="N152" s="69">
        <v>45</v>
      </c>
      <c r="O152" s="61">
        <v>3000</v>
      </c>
      <c r="P152" s="62">
        <f>Table2245236891011121314151617181920212224234567234568910111213141516171819202122232425[[#This Row],[PEMBULATAN]]*O152</f>
        <v>135000</v>
      </c>
    </row>
    <row r="153" spans="1:16" ht="27.75" customHeight="1" x14ac:dyDescent="0.2">
      <c r="A153" s="108"/>
      <c r="B153" s="72"/>
      <c r="C153" s="84" t="s">
        <v>2846</v>
      </c>
      <c r="D153" s="75" t="s">
        <v>54</v>
      </c>
      <c r="E153" s="13">
        <v>44436</v>
      </c>
      <c r="F153" s="73" t="s">
        <v>1313</v>
      </c>
      <c r="G153" s="13">
        <v>44440</v>
      </c>
      <c r="H153" s="74" t="s">
        <v>2955</v>
      </c>
      <c r="I153" s="15">
        <v>80</v>
      </c>
      <c r="J153" s="15">
        <v>60</v>
      </c>
      <c r="K153" s="15">
        <v>30</v>
      </c>
      <c r="L153" s="15">
        <v>14</v>
      </c>
      <c r="M153" s="79">
        <v>36</v>
      </c>
      <c r="N153" s="69">
        <v>36</v>
      </c>
      <c r="O153" s="61">
        <v>3000</v>
      </c>
      <c r="P153" s="62">
        <f>Table2245236891011121314151617181920212224234567234568910111213141516171819202122232425[[#This Row],[PEMBULATAN]]*O153</f>
        <v>108000</v>
      </c>
    </row>
    <row r="154" spans="1:16" ht="27.75" customHeight="1" x14ac:dyDescent="0.2">
      <c r="A154" s="108"/>
      <c r="B154" s="72"/>
      <c r="C154" s="84" t="s">
        <v>2847</v>
      </c>
      <c r="D154" s="75" t="s">
        <v>54</v>
      </c>
      <c r="E154" s="13">
        <v>44436</v>
      </c>
      <c r="F154" s="73" t="s">
        <v>1313</v>
      </c>
      <c r="G154" s="13">
        <v>44440</v>
      </c>
      <c r="H154" s="74" t="s">
        <v>2955</v>
      </c>
      <c r="I154" s="15">
        <v>95</v>
      </c>
      <c r="J154" s="15">
        <v>59</v>
      </c>
      <c r="K154" s="15">
        <v>21</v>
      </c>
      <c r="L154" s="15">
        <v>9</v>
      </c>
      <c r="M154" s="79">
        <v>29.42625</v>
      </c>
      <c r="N154" s="69">
        <v>29</v>
      </c>
      <c r="O154" s="61">
        <v>3000</v>
      </c>
      <c r="P154" s="62">
        <f>Table2245236891011121314151617181920212224234567234568910111213141516171819202122232425[[#This Row],[PEMBULATAN]]*O154</f>
        <v>87000</v>
      </c>
    </row>
    <row r="155" spans="1:16" ht="27.75" customHeight="1" x14ac:dyDescent="0.2">
      <c r="A155" s="108"/>
      <c r="B155" s="72"/>
      <c r="C155" s="84" t="s">
        <v>2848</v>
      </c>
      <c r="D155" s="75" t="s">
        <v>54</v>
      </c>
      <c r="E155" s="13">
        <v>44436</v>
      </c>
      <c r="F155" s="73" t="s">
        <v>1313</v>
      </c>
      <c r="G155" s="13">
        <v>44440</v>
      </c>
      <c r="H155" s="74" t="s">
        <v>2955</v>
      </c>
      <c r="I155" s="15">
        <v>87</v>
      </c>
      <c r="J155" s="15">
        <v>53</v>
      </c>
      <c r="K155" s="15">
        <v>22</v>
      </c>
      <c r="L155" s="15">
        <v>15</v>
      </c>
      <c r="M155" s="79">
        <v>25.360499999999998</v>
      </c>
      <c r="N155" s="69">
        <v>25</v>
      </c>
      <c r="O155" s="61">
        <v>3000</v>
      </c>
      <c r="P155" s="62">
        <f>Table2245236891011121314151617181920212224234567234568910111213141516171819202122232425[[#This Row],[PEMBULATAN]]*O155</f>
        <v>75000</v>
      </c>
    </row>
    <row r="156" spans="1:16" ht="27.75" customHeight="1" x14ac:dyDescent="0.2">
      <c r="A156" s="108"/>
      <c r="B156" s="72"/>
      <c r="C156" s="84" t="s">
        <v>2849</v>
      </c>
      <c r="D156" s="75" t="s">
        <v>54</v>
      </c>
      <c r="E156" s="13">
        <v>44436</v>
      </c>
      <c r="F156" s="73" t="s">
        <v>1313</v>
      </c>
      <c r="G156" s="13">
        <v>44440</v>
      </c>
      <c r="H156" s="74" t="s">
        <v>2955</v>
      </c>
      <c r="I156" s="15">
        <v>100</v>
      </c>
      <c r="J156" s="15">
        <v>60</v>
      </c>
      <c r="K156" s="15">
        <v>29</v>
      </c>
      <c r="L156" s="15">
        <v>15</v>
      </c>
      <c r="M156" s="79">
        <v>43.5</v>
      </c>
      <c r="N156" s="69">
        <v>44</v>
      </c>
      <c r="O156" s="61">
        <v>3000</v>
      </c>
      <c r="P156" s="62">
        <f>Table2245236891011121314151617181920212224234567234568910111213141516171819202122232425[[#This Row],[PEMBULATAN]]*O156</f>
        <v>132000</v>
      </c>
    </row>
    <row r="157" spans="1:16" ht="27.75" customHeight="1" x14ac:dyDescent="0.2">
      <c r="A157" s="108"/>
      <c r="B157" s="72"/>
      <c r="C157" s="84" t="s">
        <v>2850</v>
      </c>
      <c r="D157" s="75" t="s">
        <v>54</v>
      </c>
      <c r="E157" s="13">
        <v>44436</v>
      </c>
      <c r="F157" s="73" t="s">
        <v>1313</v>
      </c>
      <c r="G157" s="13">
        <v>44440</v>
      </c>
      <c r="H157" s="74" t="s">
        <v>2955</v>
      </c>
      <c r="I157" s="15">
        <v>80</v>
      </c>
      <c r="J157" s="15">
        <v>90</v>
      </c>
      <c r="K157" s="15">
        <v>30</v>
      </c>
      <c r="L157" s="15">
        <v>10</v>
      </c>
      <c r="M157" s="79">
        <v>54</v>
      </c>
      <c r="N157" s="69">
        <v>54</v>
      </c>
      <c r="O157" s="61">
        <v>3000</v>
      </c>
      <c r="P157" s="62">
        <f>Table2245236891011121314151617181920212224234567234568910111213141516171819202122232425[[#This Row],[PEMBULATAN]]*O157</f>
        <v>162000</v>
      </c>
    </row>
    <row r="158" spans="1:16" ht="27.75" customHeight="1" x14ac:dyDescent="0.2">
      <c r="A158" s="108"/>
      <c r="B158" s="72"/>
      <c r="C158" s="84" t="s">
        <v>2851</v>
      </c>
      <c r="D158" s="75" t="s">
        <v>54</v>
      </c>
      <c r="E158" s="13">
        <v>44436</v>
      </c>
      <c r="F158" s="73" t="s">
        <v>1313</v>
      </c>
      <c r="G158" s="13">
        <v>44440</v>
      </c>
      <c r="H158" s="74" t="s">
        <v>2955</v>
      </c>
      <c r="I158" s="15">
        <v>113</v>
      </c>
      <c r="J158" s="15">
        <v>61</v>
      </c>
      <c r="K158" s="15">
        <v>27</v>
      </c>
      <c r="L158" s="15">
        <v>19</v>
      </c>
      <c r="M158" s="79">
        <v>46.527749999999997</v>
      </c>
      <c r="N158" s="69">
        <v>47</v>
      </c>
      <c r="O158" s="61">
        <v>3000</v>
      </c>
      <c r="P158" s="62">
        <f>Table2245236891011121314151617181920212224234567234568910111213141516171819202122232425[[#This Row],[PEMBULATAN]]*O158</f>
        <v>141000</v>
      </c>
    </row>
    <row r="159" spans="1:16" ht="27.75" customHeight="1" x14ac:dyDescent="0.2">
      <c r="A159" s="108"/>
      <c r="B159" s="72"/>
      <c r="C159" s="84" t="s">
        <v>2852</v>
      </c>
      <c r="D159" s="75" t="s">
        <v>54</v>
      </c>
      <c r="E159" s="13">
        <v>44436</v>
      </c>
      <c r="F159" s="73" t="s">
        <v>1313</v>
      </c>
      <c r="G159" s="13">
        <v>44440</v>
      </c>
      <c r="H159" s="74" t="s">
        <v>2955</v>
      </c>
      <c r="I159" s="15">
        <v>90</v>
      </c>
      <c r="J159" s="15">
        <v>50</v>
      </c>
      <c r="K159" s="15">
        <v>35</v>
      </c>
      <c r="L159" s="15">
        <v>22</v>
      </c>
      <c r="M159" s="79">
        <v>39.375</v>
      </c>
      <c r="N159" s="69">
        <v>39</v>
      </c>
      <c r="O159" s="61">
        <v>3000</v>
      </c>
      <c r="P159" s="62">
        <f>Table2245236891011121314151617181920212224234567234568910111213141516171819202122232425[[#This Row],[PEMBULATAN]]*O159</f>
        <v>117000</v>
      </c>
    </row>
    <row r="160" spans="1:16" ht="27.75" customHeight="1" x14ac:dyDescent="0.2">
      <c r="A160" s="108"/>
      <c r="B160" s="72"/>
      <c r="C160" s="84" t="s">
        <v>2853</v>
      </c>
      <c r="D160" s="75" t="s">
        <v>54</v>
      </c>
      <c r="E160" s="13">
        <v>44436</v>
      </c>
      <c r="F160" s="73" t="s">
        <v>1313</v>
      </c>
      <c r="G160" s="13">
        <v>44440</v>
      </c>
      <c r="H160" s="74" t="s">
        <v>2955</v>
      </c>
      <c r="I160" s="15">
        <v>95</v>
      </c>
      <c r="J160" s="15">
        <v>57</v>
      </c>
      <c r="K160" s="15">
        <v>20</v>
      </c>
      <c r="L160" s="15">
        <v>14</v>
      </c>
      <c r="M160" s="79">
        <v>27.074999999999999</v>
      </c>
      <c r="N160" s="69">
        <v>27</v>
      </c>
      <c r="O160" s="61">
        <v>3000</v>
      </c>
      <c r="P160" s="62">
        <f>Table2245236891011121314151617181920212224234567234568910111213141516171819202122232425[[#This Row],[PEMBULATAN]]*O160</f>
        <v>81000</v>
      </c>
    </row>
    <row r="161" spans="1:16" ht="27.75" customHeight="1" x14ac:dyDescent="0.2">
      <c r="A161" s="108"/>
      <c r="B161" s="72"/>
      <c r="C161" s="84" t="s">
        <v>2854</v>
      </c>
      <c r="D161" s="75" t="s">
        <v>54</v>
      </c>
      <c r="E161" s="13">
        <v>44436</v>
      </c>
      <c r="F161" s="73" t="s">
        <v>1313</v>
      </c>
      <c r="G161" s="13">
        <v>44440</v>
      </c>
      <c r="H161" s="74" t="s">
        <v>2955</v>
      </c>
      <c r="I161" s="15">
        <v>93</v>
      </c>
      <c r="J161" s="15">
        <v>65</v>
      </c>
      <c r="K161" s="15">
        <v>35</v>
      </c>
      <c r="L161" s="15">
        <v>17</v>
      </c>
      <c r="M161" s="79">
        <v>52.893749999999997</v>
      </c>
      <c r="N161" s="69">
        <v>53</v>
      </c>
      <c r="O161" s="61">
        <v>3000</v>
      </c>
      <c r="P161" s="62">
        <f>Table2245236891011121314151617181920212224234567234568910111213141516171819202122232425[[#This Row],[PEMBULATAN]]*O161</f>
        <v>159000</v>
      </c>
    </row>
    <row r="162" spans="1:16" ht="27.75" customHeight="1" x14ac:dyDescent="0.2">
      <c r="A162" s="108"/>
      <c r="B162" s="72"/>
      <c r="C162" s="84" t="s">
        <v>2855</v>
      </c>
      <c r="D162" s="75" t="s">
        <v>54</v>
      </c>
      <c r="E162" s="13">
        <v>44436</v>
      </c>
      <c r="F162" s="73" t="s">
        <v>1313</v>
      </c>
      <c r="G162" s="13">
        <v>44440</v>
      </c>
      <c r="H162" s="74" t="s">
        <v>2955</v>
      </c>
      <c r="I162" s="15">
        <v>99</v>
      </c>
      <c r="J162" s="15">
        <v>63</v>
      </c>
      <c r="K162" s="15">
        <v>27</v>
      </c>
      <c r="L162" s="15">
        <v>14</v>
      </c>
      <c r="M162" s="79">
        <v>42.09975</v>
      </c>
      <c r="N162" s="69">
        <v>42</v>
      </c>
      <c r="O162" s="61">
        <v>3000</v>
      </c>
      <c r="P162" s="62">
        <f>Table2245236891011121314151617181920212224234567234568910111213141516171819202122232425[[#This Row],[PEMBULATAN]]*O162</f>
        <v>126000</v>
      </c>
    </row>
    <row r="163" spans="1:16" ht="27.75" customHeight="1" x14ac:dyDescent="0.2">
      <c r="A163" s="108"/>
      <c r="B163" s="72"/>
      <c r="C163" s="84" t="s">
        <v>2856</v>
      </c>
      <c r="D163" s="75" t="s">
        <v>54</v>
      </c>
      <c r="E163" s="13">
        <v>44436</v>
      </c>
      <c r="F163" s="73" t="s">
        <v>1313</v>
      </c>
      <c r="G163" s="13">
        <v>44440</v>
      </c>
      <c r="H163" s="74" t="s">
        <v>2955</v>
      </c>
      <c r="I163" s="15">
        <v>90</v>
      </c>
      <c r="J163" s="15">
        <v>60</v>
      </c>
      <c r="K163" s="15">
        <v>27</v>
      </c>
      <c r="L163" s="15">
        <v>9</v>
      </c>
      <c r="M163" s="79">
        <v>36.450000000000003</v>
      </c>
      <c r="N163" s="69">
        <v>36</v>
      </c>
      <c r="O163" s="61">
        <v>3000</v>
      </c>
      <c r="P163" s="62">
        <f>Table2245236891011121314151617181920212224234567234568910111213141516171819202122232425[[#This Row],[PEMBULATAN]]*O163</f>
        <v>108000</v>
      </c>
    </row>
    <row r="164" spans="1:16" ht="27.75" customHeight="1" x14ac:dyDescent="0.2">
      <c r="A164" s="108"/>
      <c r="B164" s="72"/>
      <c r="C164" s="84" t="s">
        <v>2857</v>
      </c>
      <c r="D164" s="75" t="s">
        <v>54</v>
      </c>
      <c r="E164" s="13">
        <v>44436</v>
      </c>
      <c r="F164" s="73" t="s">
        <v>1313</v>
      </c>
      <c r="G164" s="13">
        <v>44440</v>
      </c>
      <c r="H164" s="74" t="s">
        <v>2955</v>
      </c>
      <c r="I164" s="15">
        <v>60</v>
      </c>
      <c r="J164" s="15">
        <v>40</v>
      </c>
      <c r="K164" s="15">
        <v>20</v>
      </c>
      <c r="L164" s="15">
        <v>1</v>
      </c>
      <c r="M164" s="79">
        <v>12</v>
      </c>
      <c r="N164" s="69">
        <v>12</v>
      </c>
      <c r="O164" s="61">
        <v>3000</v>
      </c>
      <c r="P164" s="62">
        <f>Table2245236891011121314151617181920212224234567234568910111213141516171819202122232425[[#This Row],[PEMBULATAN]]*O164</f>
        <v>36000</v>
      </c>
    </row>
    <row r="165" spans="1:16" ht="27.75" customHeight="1" x14ac:dyDescent="0.2">
      <c r="A165" s="108"/>
      <c r="B165" s="72"/>
      <c r="C165" s="84" t="s">
        <v>2858</v>
      </c>
      <c r="D165" s="75" t="s">
        <v>54</v>
      </c>
      <c r="E165" s="13">
        <v>44436</v>
      </c>
      <c r="F165" s="73" t="s">
        <v>1313</v>
      </c>
      <c r="G165" s="13">
        <v>44440</v>
      </c>
      <c r="H165" s="74" t="s">
        <v>2955</v>
      </c>
      <c r="I165" s="15">
        <v>95</v>
      </c>
      <c r="J165" s="15">
        <v>65</v>
      </c>
      <c r="K165" s="15">
        <v>17</v>
      </c>
      <c r="L165" s="15">
        <v>15</v>
      </c>
      <c r="M165" s="79">
        <v>26.243749999999999</v>
      </c>
      <c r="N165" s="69">
        <v>26</v>
      </c>
      <c r="O165" s="61">
        <v>3000</v>
      </c>
      <c r="P165" s="62">
        <f>Table2245236891011121314151617181920212224234567234568910111213141516171819202122232425[[#This Row],[PEMBULATAN]]*O165</f>
        <v>78000</v>
      </c>
    </row>
    <row r="166" spans="1:16" ht="27.75" customHeight="1" x14ac:dyDescent="0.2">
      <c r="A166" s="108"/>
      <c r="B166" s="72"/>
      <c r="C166" s="84" t="s">
        <v>2859</v>
      </c>
      <c r="D166" s="75" t="s">
        <v>54</v>
      </c>
      <c r="E166" s="13">
        <v>44436</v>
      </c>
      <c r="F166" s="73" t="s">
        <v>1313</v>
      </c>
      <c r="G166" s="13">
        <v>44440</v>
      </c>
      <c r="H166" s="74" t="s">
        <v>2955</v>
      </c>
      <c r="I166" s="15">
        <v>97</v>
      </c>
      <c r="J166" s="15">
        <v>53</v>
      </c>
      <c r="K166" s="15">
        <v>25</v>
      </c>
      <c r="L166" s="15">
        <v>25</v>
      </c>
      <c r="M166" s="79">
        <v>32.131250000000001</v>
      </c>
      <c r="N166" s="69">
        <v>32</v>
      </c>
      <c r="O166" s="61">
        <v>3000</v>
      </c>
      <c r="P166" s="62">
        <f>Table2245236891011121314151617181920212224234567234568910111213141516171819202122232425[[#This Row],[PEMBULATAN]]*O166</f>
        <v>96000</v>
      </c>
    </row>
    <row r="167" spans="1:16" ht="27.75" customHeight="1" x14ac:dyDescent="0.2">
      <c r="A167" s="108"/>
      <c r="B167" s="72"/>
      <c r="C167" s="84" t="s">
        <v>2860</v>
      </c>
      <c r="D167" s="75" t="s">
        <v>54</v>
      </c>
      <c r="E167" s="13">
        <v>44436</v>
      </c>
      <c r="F167" s="73" t="s">
        <v>1313</v>
      </c>
      <c r="G167" s="13">
        <v>44440</v>
      </c>
      <c r="H167" s="74" t="s">
        <v>2955</v>
      </c>
      <c r="I167" s="15">
        <v>110</v>
      </c>
      <c r="J167" s="15">
        <v>65</v>
      </c>
      <c r="K167" s="15">
        <v>26</v>
      </c>
      <c r="L167" s="15">
        <v>10</v>
      </c>
      <c r="M167" s="79">
        <v>46.475000000000001</v>
      </c>
      <c r="N167" s="69">
        <v>46</v>
      </c>
      <c r="O167" s="61">
        <v>3000</v>
      </c>
      <c r="P167" s="62">
        <f>Table2245236891011121314151617181920212224234567234568910111213141516171819202122232425[[#This Row],[PEMBULATAN]]*O167</f>
        <v>138000</v>
      </c>
    </row>
    <row r="168" spans="1:16" ht="27.75" customHeight="1" x14ac:dyDescent="0.2">
      <c r="A168" s="108"/>
      <c r="B168" s="72"/>
      <c r="C168" s="84" t="s">
        <v>2861</v>
      </c>
      <c r="D168" s="75" t="s">
        <v>54</v>
      </c>
      <c r="E168" s="13">
        <v>44436</v>
      </c>
      <c r="F168" s="73" t="s">
        <v>1313</v>
      </c>
      <c r="G168" s="13">
        <v>44440</v>
      </c>
      <c r="H168" s="74" t="s">
        <v>2955</v>
      </c>
      <c r="I168" s="15">
        <v>90</v>
      </c>
      <c r="J168" s="15">
        <v>50</v>
      </c>
      <c r="K168" s="15">
        <v>70</v>
      </c>
      <c r="L168" s="15">
        <v>22</v>
      </c>
      <c r="M168" s="79">
        <v>78.75</v>
      </c>
      <c r="N168" s="69">
        <v>79</v>
      </c>
      <c r="O168" s="61">
        <v>3000</v>
      </c>
      <c r="P168" s="62">
        <f>Table2245236891011121314151617181920212224234567234568910111213141516171819202122232425[[#This Row],[PEMBULATAN]]*O168</f>
        <v>237000</v>
      </c>
    </row>
    <row r="169" spans="1:16" ht="27.75" customHeight="1" x14ac:dyDescent="0.2">
      <c r="A169" s="108"/>
      <c r="B169" s="72"/>
      <c r="C169" s="84" t="s">
        <v>2862</v>
      </c>
      <c r="D169" s="75" t="s">
        <v>54</v>
      </c>
      <c r="E169" s="13">
        <v>44436</v>
      </c>
      <c r="F169" s="73" t="s">
        <v>1313</v>
      </c>
      <c r="G169" s="13">
        <v>44440</v>
      </c>
      <c r="H169" s="74" t="s">
        <v>2955</v>
      </c>
      <c r="I169" s="15">
        <v>72</v>
      </c>
      <c r="J169" s="15">
        <v>59</v>
      </c>
      <c r="K169" s="15">
        <v>28</v>
      </c>
      <c r="L169" s="15">
        <v>14</v>
      </c>
      <c r="M169" s="79">
        <v>29.736000000000001</v>
      </c>
      <c r="N169" s="69">
        <v>30</v>
      </c>
      <c r="O169" s="61">
        <v>3000</v>
      </c>
      <c r="P169" s="62">
        <f>Table2245236891011121314151617181920212224234567234568910111213141516171819202122232425[[#This Row],[PEMBULATAN]]*O169</f>
        <v>90000</v>
      </c>
    </row>
    <row r="170" spans="1:16" ht="27.75" customHeight="1" x14ac:dyDescent="0.2">
      <c r="A170" s="108"/>
      <c r="B170" s="72"/>
      <c r="C170" s="84" t="s">
        <v>2863</v>
      </c>
      <c r="D170" s="75" t="s">
        <v>54</v>
      </c>
      <c r="E170" s="13">
        <v>44436</v>
      </c>
      <c r="F170" s="73" t="s">
        <v>1313</v>
      </c>
      <c r="G170" s="13">
        <v>44440</v>
      </c>
      <c r="H170" s="74" t="s">
        <v>2955</v>
      </c>
      <c r="I170" s="15">
        <v>90</v>
      </c>
      <c r="J170" s="15">
        <v>57</v>
      </c>
      <c r="K170" s="15">
        <v>29</v>
      </c>
      <c r="L170" s="15">
        <v>20</v>
      </c>
      <c r="M170" s="79">
        <v>37.192500000000003</v>
      </c>
      <c r="N170" s="69">
        <v>37</v>
      </c>
      <c r="O170" s="61">
        <v>3000</v>
      </c>
      <c r="P170" s="62">
        <f>Table2245236891011121314151617181920212224234567234568910111213141516171819202122232425[[#This Row],[PEMBULATAN]]*O170</f>
        <v>111000</v>
      </c>
    </row>
    <row r="171" spans="1:16" ht="27.75" customHeight="1" x14ac:dyDescent="0.2">
      <c r="A171" s="108"/>
      <c r="B171" s="72"/>
      <c r="C171" s="84" t="s">
        <v>2864</v>
      </c>
      <c r="D171" s="75" t="s">
        <v>54</v>
      </c>
      <c r="E171" s="13">
        <v>44436</v>
      </c>
      <c r="F171" s="73" t="s">
        <v>1313</v>
      </c>
      <c r="G171" s="13">
        <v>44440</v>
      </c>
      <c r="H171" s="74" t="s">
        <v>2955</v>
      </c>
      <c r="I171" s="15">
        <v>93</v>
      </c>
      <c r="J171" s="15">
        <v>91</v>
      </c>
      <c r="K171" s="15">
        <v>13</v>
      </c>
      <c r="L171" s="15">
        <v>11</v>
      </c>
      <c r="M171" s="79">
        <v>27.504750000000001</v>
      </c>
      <c r="N171" s="69">
        <v>28</v>
      </c>
      <c r="O171" s="61">
        <v>3000</v>
      </c>
      <c r="P171" s="62">
        <f>Table2245236891011121314151617181920212224234567234568910111213141516171819202122232425[[#This Row],[PEMBULATAN]]*O171</f>
        <v>84000</v>
      </c>
    </row>
    <row r="172" spans="1:16" ht="27.75" customHeight="1" x14ac:dyDescent="0.2">
      <c r="A172" s="108"/>
      <c r="B172" s="72"/>
      <c r="C172" s="84" t="s">
        <v>2865</v>
      </c>
      <c r="D172" s="75" t="s">
        <v>54</v>
      </c>
      <c r="E172" s="13">
        <v>44436</v>
      </c>
      <c r="F172" s="73" t="s">
        <v>1313</v>
      </c>
      <c r="G172" s="13">
        <v>44440</v>
      </c>
      <c r="H172" s="74" t="s">
        <v>2955</v>
      </c>
      <c r="I172" s="15">
        <v>88</v>
      </c>
      <c r="J172" s="15">
        <v>65</v>
      </c>
      <c r="K172" s="15">
        <v>25</v>
      </c>
      <c r="L172" s="15">
        <v>10</v>
      </c>
      <c r="M172" s="79">
        <v>35.75</v>
      </c>
      <c r="N172" s="69">
        <v>36</v>
      </c>
      <c r="O172" s="61">
        <v>3000</v>
      </c>
      <c r="P172" s="62">
        <f>Table2245236891011121314151617181920212224234567234568910111213141516171819202122232425[[#This Row],[PEMBULATAN]]*O172</f>
        <v>108000</v>
      </c>
    </row>
    <row r="173" spans="1:16" ht="27.75" customHeight="1" x14ac:dyDescent="0.2">
      <c r="A173" s="108"/>
      <c r="B173" s="72"/>
      <c r="C173" s="84" t="s">
        <v>2866</v>
      </c>
      <c r="D173" s="75" t="s">
        <v>54</v>
      </c>
      <c r="E173" s="13">
        <v>44436</v>
      </c>
      <c r="F173" s="73" t="s">
        <v>1313</v>
      </c>
      <c r="G173" s="13">
        <v>44440</v>
      </c>
      <c r="H173" s="74" t="s">
        <v>2955</v>
      </c>
      <c r="I173" s="15">
        <v>96</v>
      </c>
      <c r="J173" s="15">
        <v>59</v>
      </c>
      <c r="K173" s="15">
        <v>36</v>
      </c>
      <c r="L173" s="15">
        <v>15</v>
      </c>
      <c r="M173" s="79">
        <v>50.975999999999999</v>
      </c>
      <c r="N173" s="69">
        <v>51</v>
      </c>
      <c r="O173" s="61">
        <v>3000</v>
      </c>
      <c r="P173" s="62">
        <f>Table2245236891011121314151617181920212224234567234568910111213141516171819202122232425[[#This Row],[PEMBULATAN]]*O173</f>
        <v>153000</v>
      </c>
    </row>
    <row r="174" spans="1:16" ht="27.75" customHeight="1" x14ac:dyDescent="0.2">
      <c r="A174" s="108"/>
      <c r="B174" s="72"/>
      <c r="C174" s="84" t="s">
        <v>2867</v>
      </c>
      <c r="D174" s="75" t="s">
        <v>54</v>
      </c>
      <c r="E174" s="13">
        <v>44436</v>
      </c>
      <c r="F174" s="73" t="s">
        <v>1313</v>
      </c>
      <c r="G174" s="13">
        <v>44440</v>
      </c>
      <c r="H174" s="74" t="s">
        <v>2955</v>
      </c>
      <c r="I174" s="15">
        <v>96</v>
      </c>
      <c r="J174" s="15">
        <v>50</v>
      </c>
      <c r="K174" s="15">
        <v>31</v>
      </c>
      <c r="L174" s="15">
        <v>8</v>
      </c>
      <c r="M174" s="79">
        <v>37.200000000000003</v>
      </c>
      <c r="N174" s="69">
        <v>37</v>
      </c>
      <c r="O174" s="61">
        <v>3000</v>
      </c>
      <c r="P174" s="62">
        <f>Table2245236891011121314151617181920212224234567234568910111213141516171819202122232425[[#This Row],[PEMBULATAN]]*O174</f>
        <v>111000</v>
      </c>
    </row>
    <row r="175" spans="1:16" ht="27.75" customHeight="1" x14ac:dyDescent="0.2">
      <c r="A175" s="108"/>
      <c r="B175" s="72"/>
      <c r="C175" s="84" t="s">
        <v>2868</v>
      </c>
      <c r="D175" s="75" t="s">
        <v>54</v>
      </c>
      <c r="E175" s="13">
        <v>44436</v>
      </c>
      <c r="F175" s="73" t="s">
        <v>1313</v>
      </c>
      <c r="G175" s="13">
        <v>44440</v>
      </c>
      <c r="H175" s="74" t="s">
        <v>2955</v>
      </c>
      <c r="I175" s="15">
        <v>95</v>
      </c>
      <c r="J175" s="15">
        <v>66</v>
      </c>
      <c r="K175" s="15">
        <v>27</v>
      </c>
      <c r="L175" s="15">
        <v>10</v>
      </c>
      <c r="M175" s="79">
        <v>42.322499999999998</v>
      </c>
      <c r="N175" s="69">
        <v>42</v>
      </c>
      <c r="O175" s="61">
        <v>3000</v>
      </c>
      <c r="P175" s="62">
        <f>Table2245236891011121314151617181920212224234567234568910111213141516171819202122232425[[#This Row],[PEMBULATAN]]*O175</f>
        <v>126000</v>
      </c>
    </row>
    <row r="176" spans="1:16" ht="27.75" customHeight="1" x14ac:dyDescent="0.2">
      <c r="A176" s="108"/>
      <c r="B176" s="72"/>
      <c r="C176" s="84" t="s">
        <v>2869</v>
      </c>
      <c r="D176" s="75" t="s">
        <v>54</v>
      </c>
      <c r="E176" s="13">
        <v>44436</v>
      </c>
      <c r="F176" s="73" t="s">
        <v>1313</v>
      </c>
      <c r="G176" s="13">
        <v>44440</v>
      </c>
      <c r="H176" s="74" t="s">
        <v>2955</v>
      </c>
      <c r="I176" s="15">
        <v>115</v>
      </c>
      <c r="J176" s="15">
        <v>53</v>
      </c>
      <c r="K176" s="15">
        <v>27</v>
      </c>
      <c r="L176" s="15">
        <v>13</v>
      </c>
      <c r="M176" s="79">
        <v>41.141249999999999</v>
      </c>
      <c r="N176" s="69">
        <v>41</v>
      </c>
      <c r="O176" s="61">
        <v>3000</v>
      </c>
      <c r="P176" s="62">
        <f>Table2245236891011121314151617181920212224234567234568910111213141516171819202122232425[[#This Row],[PEMBULATAN]]*O176</f>
        <v>123000</v>
      </c>
    </row>
    <row r="177" spans="1:16" ht="27.75" customHeight="1" x14ac:dyDescent="0.2">
      <c r="A177" s="108"/>
      <c r="B177" s="72"/>
      <c r="C177" s="84" t="s">
        <v>2870</v>
      </c>
      <c r="D177" s="75" t="s">
        <v>54</v>
      </c>
      <c r="E177" s="13">
        <v>44436</v>
      </c>
      <c r="F177" s="73" t="s">
        <v>1313</v>
      </c>
      <c r="G177" s="13">
        <v>44440</v>
      </c>
      <c r="H177" s="74" t="s">
        <v>2955</v>
      </c>
      <c r="I177" s="15">
        <v>80</v>
      </c>
      <c r="J177" s="15">
        <v>56</v>
      </c>
      <c r="K177" s="15">
        <v>30</v>
      </c>
      <c r="L177" s="15">
        <v>17</v>
      </c>
      <c r="M177" s="79">
        <v>33.6</v>
      </c>
      <c r="N177" s="69">
        <v>34</v>
      </c>
      <c r="O177" s="61">
        <v>3000</v>
      </c>
      <c r="P177" s="62">
        <f>Table2245236891011121314151617181920212224234567234568910111213141516171819202122232425[[#This Row],[PEMBULATAN]]*O177</f>
        <v>102000</v>
      </c>
    </row>
    <row r="178" spans="1:16" ht="27.75" customHeight="1" x14ac:dyDescent="0.2">
      <c r="A178" s="108"/>
      <c r="B178" s="72"/>
      <c r="C178" s="84" t="s">
        <v>2871</v>
      </c>
      <c r="D178" s="75" t="s">
        <v>54</v>
      </c>
      <c r="E178" s="13">
        <v>44436</v>
      </c>
      <c r="F178" s="73" t="s">
        <v>1313</v>
      </c>
      <c r="G178" s="13">
        <v>44440</v>
      </c>
      <c r="H178" s="74" t="s">
        <v>2955</v>
      </c>
      <c r="I178" s="15">
        <v>90</v>
      </c>
      <c r="J178" s="15">
        <v>55</v>
      </c>
      <c r="K178" s="15">
        <v>27</v>
      </c>
      <c r="L178" s="15">
        <v>17</v>
      </c>
      <c r="M178" s="79">
        <v>33.412500000000001</v>
      </c>
      <c r="N178" s="69">
        <v>33</v>
      </c>
      <c r="O178" s="61">
        <v>3000</v>
      </c>
      <c r="P178" s="62">
        <f>Table2245236891011121314151617181920212224234567234568910111213141516171819202122232425[[#This Row],[PEMBULATAN]]*O178</f>
        <v>99000</v>
      </c>
    </row>
    <row r="179" spans="1:16" ht="27.75" customHeight="1" x14ac:dyDescent="0.2">
      <c r="A179" s="108"/>
      <c r="B179" s="72"/>
      <c r="C179" s="84" t="s">
        <v>2872</v>
      </c>
      <c r="D179" s="75" t="s">
        <v>54</v>
      </c>
      <c r="E179" s="13">
        <v>44436</v>
      </c>
      <c r="F179" s="73" t="s">
        <v>1313</v>
      </c>
      <c r="G179" s="13">
        <v>44440</v>
      </c>
      <c r="H179" s="74" t="s">
        <v>2955</v>
      </c>
      <c r="I179" s="15">
        <v>95</v>
      </c>
      <c r="J179" s="15">
        <v>55</v>
      </c>
      <c r="K179" s="15">
        <v>23</v>
      </c>
      <c r="L179" s="15">
        <v>8</v>
      </c>
      <c r="M179" s="79">
        <v>30.043749999999999</v>
      </c>
      <c r="N179" s="69">
        <v>30</v>
      </c>
      <c r="O179" s="61">
        <v>3000</v>
      </c>
      <c r="P179" s="62">
        <f>Table2245236891011121314151617181920212224234567234568910111213141516171819202122232425[[#This Row],[PEMBULATAN]]*O179</f>
        <v>90000</v>
      </c>
    </row>
    <row r="180" spans="1:16" ht="27.75" customHeight="1" x14ac:dyDescent="0.2">
      <c r="A180" s="108"/>
      <c r="B180" s="72"/>
      <c r="C180" s="84" t="s">
        <v>2873</v>
      </c>
      <c r="D180" s="75" t="s">
        <v>54</v>
      </c>
      <c r="E180" s="13">
        <v>44436</v>
      </c>
      <c r="F180" s="73" t="s">
        <v>1313</v>
      </c>
      <c r="G180" s="13">
        <v>44440</v>
      </c>
      <c r="H180" s="74" t="s">
        <v>2955</v>
      </c>
      <c r="I180" s="15">
        <v>100</v>
      </c>
      <c r="J180" s="15">
        <v>60</v>
      </c>
      <c r="K180" s="15">
        <v>27</v>
      </c>
      <c r="L180" s="15">
        <v>12</v>
      </c>
      <c r="M180" s="79">
        <v>40.5</v>
      </c>
      <c r="N180" s="69">
        <v>41</v>
      </c>
      <c r="O180" s="61">
        <v>3000</v>
      </c>
      <c r="P180" s="62">
        <f>Table2245236891011121314151617181920212224234567234568910111213141516171819202122232425[[#This Row],[PEMBULATAN]]*O180</f>
        <v>123000</v>
      </c>
    </row>
    <row r="181" spans="1:16" ht="27.75" customHeight="1" x14ac:dyDescent="0.2">
      <c r="A181" s="108"/>
      <c r="B181" s="72"/>
      <c r="C181" s="84" t="s">
        <v>2874</v>
      </c>
      <c r="D181" s="75" t="s">
        <v>54</v>
      </c>
      <c r="E181" s="13">
        <v>44436</v>
      </c>
      <c r="F181" s="73" t="s">
        <v>1313</v>
      </c>
      <c r="G181" s="13">
        <v>44440</v>
      </c>
      <c r="H181" s="74" t="s">
        <v>2955</v>
      </c>
      <c r="I181" s="15">
        <v>95</v>
      </c>
      <c r="J181" s="15">
        <v>60</v>
      </c>
      <c r="K181" s="15">
        <v>25</v>
      </c>
      <c r="L181" s="15">
        <v>13</v>
      </c>
      <c r="M181" s="79">
        <v>35.625</v>
      </c>
      <c r="N181" s="69">
        <v>36</v>
      </c>
      <c r="O181" s="61">
        <v>3000</v>
      </c>
      <c r="P181" s="62">
        <f>Table2245236891011121314151617181920212224234567234568910111213141516171819202122232425[[#This Row],[PEMBULATAN]]*O181</f>
        <v>108000</v>
      </c>
    </row>
    <row r="182" spans="1:16" ht="27.75" customHeight="1" x14ac:dyDescent="0.2">
      <c r="A182" s="108"/>
      <c r="B182" s="72"/>
      <c r="C182" s="84" t="s">
        <v>2875</v>
      </c>
      <c r="D182" s="75" t="s">
        <v>54</v>
      </c>
      <c r="E182" s="13">
        <v>44436</v>
      </c>
      <c r="F182" s="73" t="s">
        <v>1313</v>
      </c>
      <c r="G182" s="13">
        <v>44440</v>
      </c>
      <c r="H182" s="74" t="s">
        <v>2955</v>
      </c>
      <c r="I182" s="15">
        <v>97</v>
      </c>
      <c r="J182" s="15">
        <v>55</v>
      </c>
      <c r="K182" s="15">
        <v>30</v>
      </c>
      <c r="L182" s="15">
        <v>12</v>
      </c>
      <c r="M182" s="79">
        <v>40.012500000000003</v>
      </c>
      <c r="N182" s="69">
        <v>40</v>
      </c>
      <c r="O182" s="61">
        <v>3000</v>
      </c>
      <c r="P182" s="62">
        <f>Table2245236891011121314151617181920212224234567234568910111213141516171819202122232425[[#This Row],[PEMBULATAN]]*O182</f>
        <v>120000</v>
      </c>
    </row>
    <row r="183" spans="1:16" ht="27.75" customHeight="1" x14ac:dyDescent="0.2">
      <c r="A183" s="108"/>
      <c r="B183" s="72"/>
      <c r="C183" s="84" t="s">
        <v>2876</v>
      </c>
      <c r="D183" s="75" t="s">
        <v>54</v>
      </c>
      <c r="E183" s="13">
        <v>44436</v>
      </c>
      <c r="F183" s="73" t="s">
        <v>1313</v>
      </c>
      <c r="G183" s="13">
        <v>44440</v>
      </c>
      <c r="H183" s="74" t="s">
        <v>2955</v>
      </c>
      <c r="I183" s="15">
        <v>87</v>
      </c>
      <c r="J183" s="15">
        <v>52</v>
      </c>
      <c r="K183" s="15">
        <v>19</v>
      </c>
      <c r="L183" s="15">
        <v>12</v>
      </c>
      <c r="M183" s="79">
        <v>21.489000000000001</v>
      </c>
      <c r="N183" s="69">
        <v>21</v>
      </c>
      <c r="O183" s="61">
        <v>3000</v>
      </c>
      <c r="P183" s="62">
        <f>Table2245236891011121314151617181920212224234567234568910111213141516171819202122232425[[#This Row],[PEMBULATAN]]*O183</f>
        <v>63000</v>
      </c>
    </row>
    <row r="184" spans="1:16" ht="27.75" customHeight="1" x14ac:dyDescent="0.2">
      <c r="A184" s="108"/>
      <c r="B184" s="72"/>
      <c r="C184" s="84" t="s">
        <v>2877</v>
      </c>
      <c r="D184" s="75" t="s">
        <v>54</v>
      </c>
      <c r="E184" s="13">
        <v>44436</v>
      </c>
      <c r="F184" s="73" t="s">
        <v>1313</v>
      </c>
      <c r="G184" s="13">
        <v>44440</v>
      </c>
      <c r="H184" s="74" t="s">
        <v>2955</v>
      </c>
      <c r="I184" s="15">
        <v>95</v>
      </c>
      <c r="J184" s="15">
        <v>63</v>
      </c>
      <c r="K184" s="15">
        <v>25</v>
      </c>
      <c r="L184" s="15">
        <v>12</v>
      </c>
      <c r="M184" s="79">
        <v>37.40625</v>
      </c>
      <c r="N184" s="69">
        <v>37</v>
      </c>
      <c r="O184" s="61">
        <v>3000</v>
      </c>
      <c r="P184" s="62">
        <f>Table2245236891011121314151617181920212224234567234568910111213141516171819202122232425[[#This Row],[PEMBULATAN]]*O184</f>
        <v>111000</v>
      </c>
    </row>
    <row r="185" spans="1:16" ht="27.75" customHeight="1" x14ac:dyDescent="0.2">
      <c r="A185" s="108"/>
      <c r="B185" s="72"/>
      <c r="C185" s="84" t="s">
        <v>2878</v>
      </c>
      <c r="D185" s="75" t="s">
        <v>54</v>
      </c>
      <c r="E185" s="13">
        <v>44436</v>
      </c>
      <c r="F185" s="73" t="s">
        <v>1313</v>
      </c>
      <c r="G185" s="13">
        <v>44440</v>
      </c>
      <c r="H185" s="74" t="s">
        <v>2955</v>
      </c>
      <c r="I185" s="15">
        <v>90</v>
      </c>
      <c r="J185" s="15">
        <v>60</v>
      </c>
      <c r="K185" s="15">
        <v>27</v>
      </c>
      <c r="L185" s="15">
        <v>15</v>
      </c>
      <c r="M185" s="79">
        <v>36.450000000000003</v>
      </c>
      <c r="N185" s="69">
        <v>36</v>
      </c>
      <c r="O185" s="61">
        <v>3000</v>
      </c>
      <c r="P185" s="62">
        <f>Table2245236891011121314151617181920212224234567234568910111213141516171819202122232425[[#This Row],[PEMBULATAN]]*O185</f>
        <v>108000</v>
      </c>
    </row>
    <row r="186" spans="1:16" ht="27.75" customHeight="1" x14ac:dyDescent="0.2">
      <c r="A186" s="108"/>
      <c r="B186" s="72"/>
      <c r="C186" s="84" t="s">
        <v>2879</v>
      </c>
      <c r="D186" s="75" t="s">
        <v>54</v>
      </c>
      <c r="E186" s="13">
        <v>44436</v>
      </c>
      <c r="F186" s="73" t="s">
        <v>1313</v>
      </c>
      <c r="G186" s="13">
        <v>44440</v>
      </c>
      <c r="H186" s="74" t="s">
        <v>2955</v>
      </c>
      <c r="I186" s="15">
        <v>85</v>
      </c>
      <c r="J186" s="15">
        <v>60</v>
      </c>
      <c r="K186" s="15">
        <v>35</v>
      </c>
      <c r="L186" s="15">
        <v>11</v>
      </c>
      <c r="M186" s="79">
        <v>44.625</v>
      </c>
      <c r="N186" s="69">
        <v>45</v>
      </c>
      <c r="O186" s="61">
        <v>3000</v>
      </c>
      <c r="P186" s="62">
        <f>Table2245236891011121314151617181920212224234567234568910111213141516171819202122232425[[#This Row],[PEMBULATAN]]*O186</f>
        <v>135000</v>
      </c>
    </row>
    <row r="187" spans="1:16" ht="27.75" customHeight="1" x14ac:dyDescent="0.2">
      <c r="A187" s="108"/>
      <c r="B187" s="72"/>
      <c r="C187" s="84" t="s">
        <v>2880</v>
      </c>
      <c r="D187" s="75" t="s">
        <v>54</v>
      </c>
      <c r="E187" s="13">
        <v>44436</v>
      </c>
      <c r="F187" s="73" t="s">
        <v>1313</v>
      </c>
      <c r="G187" s="13">
        <v>44440</v>
      </c>
      <c r="H187" s="74" t="s">
        <v>2955</v>
      </c>
      <c r="I187" s="15">
        <v>90</v>
      </c>
      <c r="J187" s="15">
        <v>65</v>
      </c>
      <c r="K187" s="15">
        <v>38</v>
      </c>
      <c r="L187" s="15">
        <v>22</v>
      </c>
      <c r="M187" s="79">
        <v>55.575000000000003</v>
      </c>
      <c r="N187" s="69">
        <v>56</v>
      </c>
      <c r="O187" s="61">
        <v>3000</v>
      </c>
      <c r="P187" s="62">
        <f>Table2245236891011121314151617181920212224234567234568910111213141516171819202122232425[[#This Row],[PEMBULATAN]]*O187</f>
        <v>168000</v>
      </c>
    </row>
    <row r="188" spans="1:16" ht="27.75" customHeight="1" x14ac:dyDescent="0.2">
      <c r="A188" s="108"/>
      <c r="B188" s="72"/>
      <c r="C188" s="84" t="s">
        <v>2881</v>
      </c>
      <c r="D188" s="75" t="s">
        <v>54</v>
      </c>
      <c r="E188" s="13">
        <v>44436</v>
      </c>
      <c r="F188" s="73" t="s">
        <v>1313</v>
      </c>
      <c r="G188" s="13">
        <v>44440</v>
      </c>
      <c r="H188" s="74" t="s">
        <v>2955</v>
      </c>
      <c r="I188" s="15">
        <v>80</v>
      </c>
      <c r="J188" s="15">
        <v>50</v>
      </c>
      <c r="K188" s="15">
        <v>30</v>
      </c>
      <c r="L188" s="15">
        <v>16</v>
      </c>
      <c r="M188" s="79">
        <v>30</v>
      </c>
      <c r="N188" s="69">
        <v>30</v>
      </c>
      <c r="O188" s="61">
        <v>3000</v>
      </c>
      <c r="P188" s="62">
        <f>Table2245236891011121314151617181920212224234567234568910111213141516171819202122232425[[#This Row],[PEMBULATAN]]*O188</f>
        <v>90000</v>
      </c>
    </row>
    <row r="189" spans="1:16" ht="27.75" customHeight="1" x14ac:dyDescent="0.2">
      <c r="A189" s="108"/>
      <c r="B189" s="72"/>
      <c r="C189" s="84" t="s">
        <v>2882</v>
      </c>
      <c r="D189" s="75" t="s">
        <v>54</v>
      </c>
      <c r="E189" s="13">
        <v>44436</v>
      </c>
      <c r="F189" s="73" t="s">
        <v>1313</v>
      </c>
      <c r="G189" s="13">
        <v>44440</v>
      </c>
      <c r="H189" s="74" t="s">
        <v>2955</v>
      </c>
      <c r="I189" s="15">
        <v>90</v>
      </c>
      <c r="J189" s="15">
        <v>60</v>
      </c>
      <c r="K189" s="15">
        <v>21</v>
      </c>
      <c r="L189" s="15">
        <v>7</v>
      </c>
      <c r="M189" s="79">
        <v>28.35</v>
      </c>
      <c r="N189" s="69">
        <v>28</v>
      </c>
      <c r="O189" s="61">
        <v>3000</v>
      </c>
      <c r="P189" s="62">
        <f>Table2245236891011121314151617181920212224234567234568910111213141516171819202122232425[[#This Row],[PEMBULATAN]]*O189</f>
        <v>84000</v>
      </c>
    </row>
    <row r="190" spans="1:16" ht="27.75" customHeight="1" x14ac:dyDescent="0.2">
      <c r="A190" s="108"/>
      <c r="B190" s="72"/>
      <c r="C190" s="84" t="s">
        <v>2883</v>
      </c>
      <c r="D190" s="75" t="s">
        <v>54</v>
      </c>
      <c r="E190" s="13">
        <v>44436</v>
      </c>
      <c r="F190" s="73" t="s">
        <v>1313</v>
      </c>
      <c r="G190" s="13">
        <v>44440</v>
      </c>
      <c r="H190" s="74" t="s">
        <v>2955</v>
      </c>
      <c r="I190" s="15">
        <v>90</v>
      </c>
      <c r="J190" s="15">
        <v>69</v>
      </c>
      <c r="K190" s="15">
        <v>30</v>
      </c>
      <c r="L190" s="15">
        <v>10</v>
      </c>
      <c r="M190" s="79">
        <v>46.575000000000003</v>
      </c>
      <c r="N190" s="69">
        <v>47</v>
      </c>
      <c r="O190" s="61">
        <v>3000</v>
      </c>
      <c r="P190" s="62">
        <f>Table2245236891011121314151617181920212224234567234568910111213141516171819202122232425[[#This Row],[PEMBULATAN]]*O190</f>
        <v>141000</v>
      </c>
    </row>
    <row r="191" spans="1:16" ht="27.75" customHeight="1" x14ac:dyDescent="0.2">
      <c r="A191" s="108"/>
      <c r="B191" s="72"/>
      <c r="C191" s="84" t="s">
        <v>2884</v>
      </c>
      <c r="D191" s="75" t="s">
        <v>54</v>
      </c>
      <c r="E191" s="13">
        <v>44436</v>
      </c>
      <c r="F191" s="73" t="s">
        <v>1313</v>
      </c>
      <c r="G191" s="13">
        <v>44440</v>
      </c>
      <c r="H191" s="74" t="s">
        <v>2955</v>
      </c>
      <c r="I191" s="15">
        <v>61</v>
      </c>
      <c r="J191" s="15">
        <v>62</v>
      </c>
      <c r="K191" s="15">
        <v>20</v>
      </c>
      <c r="L191" s="15">
        <v>19</v>
      </c>
      <c r="M191" s="79">
        <v>18.91</v>
      </c>
      <c r="N191" s="69">
        <v>19</v>
      </c>
      <c r="O191" s="61">
        <v>3000</v>
      </c>
      <c r="P191" s="62">
        <f>Table2245236891011121314151617181920212224234567234568910111213141516171819202122232425[[#This Row],[PEMBULATAN]]*O191</f>
        <v>57000</v>
      </c>
    </row>
    <row r="192" spans="1:16" ht="27.75" customHeight="1" x14ac:dyDescent="0.2">
      <c r="A192" s="108"/>
      <c r="B192" s="72"/>
      <c r="C192" s="84" t="s">
        <v>2885</v>
      </c>
      <c r="D192" s="75" t="s">
        <v>54</v>
      </c>
      <c r="E192" s="13">
        <v>44436</v>
      </c>
      <c r="F192" s="73" t="s">
        <v>1313</v>
      </c>
      <c r="G192" s="13">
        <v>44440</v>
      </c>
      <c r="H192" s="74" t="s">
        <v>2955</v>
      </c>
      <c r="I192" s="15">
        <v>94</v>
      </c>
      <c r="J192" s="15">
        <v>60</v>
      </c>
      <c r="K192" s="15">
        <v>32</v>
      </c>
      <c r="L192" s="15">
        <v>24</v>
      </c>
      <c r="M192" s="79">
        <v>45.12</v>
      </c>
      <c r="N192" s="69">
        <v>45</v>
      </c>
      <c r="O192" s="61">
        <v>3000</v>
      </c>
      <c r="P192" s="62">
        <f>Table2245236891011121314151617181920212224234567234568910111213141516171819202122232425[[#This Row],[PEMBULATAN]]*O192</f>
        <v>135000</v>
      </c>
    </row>
    <row r="193" spans="1:16" ht="27.75" customHeight="1" x14ac:dyDescent="0.2">
      <c r="A193" s="108"/>
      <c r="B193" s="72"/>
      <c r="C193" s="84" t="s">
        <v>2886</v>
      </c>
      <c r="D193" s="75" t="s">
        <v>54</v>
      </c>
      <c r="E193" s="13">
        <v>44436</v>
      </c>
      <c r="F193" s="73" t="s">
        <v>1313</v>
      </c>
      <c r="G193" s="13">
        <v>44440</v>
      </c>
      <c r="H193" s="74" t="s">
        <v>2955</v>
      </c>
      <c r="I193" s="15">
        <v>106</v>
      </c>
      <c r="J193" s="15">
        <v>70</v>
      </c>
      <c r="K193" s="15">
        <v>30</v>
      </c>
      <c r="L193" s="15">
        <v>25</v>
      </c>
      <c r="M193" s="79">
        <v>55.65</v>
      </c>
      <c r="N193" s="69">
        <v>56</v>
      </c>
      <c r="O193" s="61">
        <v>3000</v>
      </c>
      <c r="P193" s="62">
        <f>Table2245236891011121314151617181920212224234567234568910111213141516171819202122232425[[#This Row],[PEMBULATAN]]*O193</f>
        <v>168000</v>
      </c>
    </row>
    <row r="194" spans="1:16" ht="27.75" customHeight="1" x14ac:dyDescent="0.2">
      <c r="A194" s="108"/>
      <c r="B194" s="72"/>
      <c r="C194" s="84" t="s">
        <v>2887</v>
      </c>
      <c r="D194" s="75" t="s">
        <v>54</v>
      </c>
      <c r="E194" s="13">
        <v>44436</v>
      </c>
      <c r="F194" s="73" t="s">
        <v>1313</v>
      </c>
      <c r="G194" s="13">
        <v>44440</v>
      </c>
      <c r="H194" s="74" t="s">
        <v>2955</v>
      </c>
      <c r="I194" s="15">
        <v>90</v>
      </c>
      <c r="J194" s="15">
        <v>59</v>
      </c>
      <c r="K194" s="15">
        <v>26</v>
      </c>
      <c r="L194" s="15">
        <v>15</v>
      </c>
      <c r="M194" s="79">
        <v>34.515000000000001</v>
      </c>
      <c r="N194" s="69">
        <v>35</v>
      </c>
      <c r="O194" s="61">
        <v>3000</v>
      </c>
      <c r="P194" s="62">
        <f>Table2245236891011121314151617181920212224234567234568910111213141516171819202122232425[[#This Row],[PEMBULATAN]]*O194</f>
        <v>105000</v>
      </c>
    </row>
    <row r="195" spans="1:16" ht="27.75" customHeight="1" x14ac:dyDescent="0.2">
      <c r="A195" s="108"/>
      <c r="B195" s="72"/>
      <c r="C195" s="84" t="s">
        <v>2888</v>
      </c>
      <c r="D195" s="75" t="s">
        <v>54</v>
      </c>
      <c r="E195" s="13">
        <v>44436</v>
      </c>
      <c r="F195" s="73" t="s">
        <v>1313</v>
      </c>
      <c r="G195" s="13">
        <v>44440</v>
      </c>
      <c r="H195" s="74" t="s">
        <v>2955</v>
      </c>
      <c r="I195" s="15">
        <v>96</v>
      </c>
      <c r="J195" s="15">
        <v>54</v>
      </c>
      <c r="K195" s="15">
        <v>35</v>
      </c>
      <c r="L195" s="15">
        <v>19</v>
      </c>
      <c r="M195" s="79">
        <v>45.36</v>
      </c>
      <c r="N195" s="69">
        <v>45</v>
      </c>
      <c r="O195" s="61">
        <v>3000</v>
      </c>
      <c r="P195" s="62">
        <f>Table2245236891011121314151617181920212224234567234568910111213141516171819202122232425[[#This Row],[PEMBULATAN]]*O195</f>
        <v>135000</v>
      </c>
    </row>
    <row r="196" spans="1:16" ht="27.75" customHeight="1" x14ac:dyDescent="0.2">
      <c r="A196" s="108"/>
      <c r="B196" s="72"/>
      <c r="C196" s="84" t="s">
        <v>2889</v>
      </c>
      <c r="D196" s="75" t="s">
        <v>54</v>
      </c>
      <c r="E196" s="13">
        <v>44436</v>
      </c>
      <c r="F196" s="73" t="s">
        <v>1313</v>
      </c>
      <c r="G196" s="13">
        <v>44440</v>
      </c>
      <c r="H196" s="74" t="s">
        <v>2955</v>
      </c>
      <c r="I196" s="15">
        <v>57</v>
      </c>
      <c r="J196" s="15">
        <v>38</v>
      </c>
      <c r="K196" s="15">
        <v>17</v>
      </c>
      <c r="L196" s="15">
        <v>4</v>
      </c>
      <c r="M196" s="79">
        <v>9.2055000000000007</v>
      </c>
      <c r="N196" s="69">
        <v>9</v>
      </c>
      <c r="O196" s="61">
        <v>3000</v>
      </c>
      <c r="P196" s="62">
        <f>Table2245236891011121314151617181920212224234567234568910111213141516171819202122232425[[#This Row],[PEMBULATAN]]*O196</f>
        <v>27000</v>
      </c>
    </row>
    <row r="197" spans="1:16" ht="27.75" customHeight="1" x14ac:dyDescent="0.2">
      <c r="A197" s="108"/>
      <c r="B197" s="72"/>
      <c r="C197" s="84" t="s">
        <v>2890</v>
      </c>
      <c r="D197" s="75" t="s">
        <v>54</v>
      </c>
      <c r="E197" s="13">
        <v>44436</v>
      </c>
      <c r="F197" s="73" t="s">
        <v>1313</v>
      </c>
      <c r="G197" s="13">
        <v>44440</v>
      </c>
      <c r="H197" s="74" t="s">
        <v>2955</v>
      </c>
      <c r="I197" s="15">
        <v>50</v>
      </c>
      <c r="J197" s="15">
        <v>36</v>
      </c>
      <c r="K197" s="15">
        <v>12</v>
      </c>
      <c r="L197" s="15">
        <v>4</v>
      </c>
      <c r="M197" s="79">
        <v>5.4</v>
      </c>
      <c r="N197" s="69">
        <v>5</v>
      </c>
      <c r="O197" s="61">
        <v>3000</v>
      </c>
      <c r="P197" s="62">
        <f>Table2245236891011121314151617181920212224234567234568910111213141516171819202122232425[[#This Row],[PEMBULATAN]]*O197</f>
        <v>15000</v>
      </c>
    </row>
    <row r="198" spans="1:16" ht="27.75" customHeight="1" x14ac:dyDescent="0.2">
      <c r="A198" s="108"/>
      <c r="B198" s="72"/>
      <c r="C198" s="84" t="s">
        <v>2891</v>
      </c>
      <c r="D198" s="75" t="s">
        <v>54</v>
      </c>
      <c r="E198" s="13">
        <v>44436</v>
      </c>
      <c r="F198" s="73" t="s">
        <v>1313</v>
      </c>
      <c r="G198" s="13">
        <v>44440</v>
      </c>
      <c r="H198" s="74" t="s">
        <v>2955</v>
      </c>
      <c r="I198" s="15">
        <v>40</v>
      </c>
      <c r="J198" s="15">
        <v>60</v>
      </c>
      <c r="K198" s="15">
        <v>28</v>
      </c>
      <c r="L198" s="15">
        <v>8</v>
      </c>
      <c r="M198" s="79">
        <v>16.8</v>
      </c>
      <c r="N198" s="69">
        <v>17</v>
      </c>
      <c r="O198" s="61">
        <v>3000</v>
      </c>
      <c r="P198" s="62">
        <f>Table2245236891011121314151617181920212224234567234568910111213141516171819202122232425[[#This Row],[PEMBULATAN]]*O198</f>
        <v>51000</v>
      </c>
    </row>
    <row r="199" spans="1:16" ht="27.75" customHeight="1" x14ac:dyDescent="0.2">
      <c r="A199" s="108"/>
      <c r="B199" s="72"/>
      <c r="C199" s="84" t="s">
        <v>2892</v>
      </c>
      <c r="D199" s="75" t="s">
        <v>54</v>
      </c>
      <c r="E199" s="13">
        <v>44436</v>
      </c>
      <c r="F199" s="73" t="s">
        <v>1313</v>
      </c>
      <c r="G199" s="13">
        <v>44440</v>
      </c>
      <c r="H199" s="74" t="s">
        <v>2955</v>
      </c>
      <c r="I199" s="15">
        <v>80</v>
      </c>
      <c r="J199" s="15">
        <v>60</v>
      </c>
      <c r="K199" s="15">
        <v>30</v>
      </c>
      <c r="L199" s="15">
        <v>11</v>
      </c>
      <c r="M199" s="79">
        <v>36</v>
      </c>
      <c r="N199" s="69">
        <v>36</v>
      </c>
      <c r="O199" s="61">
        <v>3000</v>
      </c>
      <c r="P199" s="62">
        <f>Table2245236891011121314151617181920212224234567234568910111213141516171819202122232425[[#This Row],[PEMBULATAN]]*O199</f>
        <v>108000</v>
      </c>
    </row>
    <row r="200" spans="1:16" ht="27.75" customHeight="1" x14ac:dyDescent="0.2">
      <c r="A200" s="108"/>
      <c r="B200" s="72"/>
      <c r="C200" s="84" t="s">
        <v>2893</v>
      </c>
      <c r="D200" s="75" t="s">
        <v>54</v>
      </c>
      <c r="E200" s="13">
        <v>44436</v>
      </c>
      <c r="F200" s="73" t="s">
        <v>1313</v>
      </c>
      <c r="G200" s="13">
        <v>44440</v>
      </c>
      <c r="H200" s="74" t="s">
        <v>2955</v>
      </c>
      <c r="I200" s="15">
        <v>50</v>
      </c>
      <c r="J200" s="15">
        <v>39</v>
      </c>
      <c r="K200" s="15">
        <v>70</v>
      </c>
      <c r="L200" s="15">
        <v>4</v>
      </c>
      <c r="M200" s="79">
        <v>34.125</v>
      </c>
      <c r="N200" s="69">
        <v>34</v>
      </c>
      <c r="O200" s="61">
        <v>3000</v>
      </c>
      <c r="P200" s="62">
        <f>Table2245236891011121314151617181920212224234567234568910111213141516171819202122232425[[#This Row],[PEMBULATAN]]*O200</f>
        <v>102000</v>
      </c>
    </row>
    <row r="201" spans="1:16" ht="27.75" customHeight="1" x14ac:dyDescent="0.2">
      <c r="A201" s="108"/>
      <c r="B201" s="72"/>
      <c r="C201" s="84" t="s">
        <v>2894</v>
      </c>
      <c r="D201" s="75" t="s">
        <v>54</v>
      </c>
      <c r="E201" s="13">
        <v>44436</v>
      </c>
      <c r="F201" s="73" t="s">
        <v>1313</v>
      </c>
      <c r="G201" s="13">
        <v>44440</v>
      </c>
      <c r="H201" s="74" t="s">
        <v>2955</v>
      </c>
      <c r="I201" s="15">
        <v>70</v>
      </c>
      <c r="J201" s="15">
        <v>53</v>
      </c>
      <c r="K201" s="15">
        <v>39</v>
      </c>
      <c r="L201" s="15">
        <v>9</v>
      </c>
      <c r="M201" s="79">
        <v>36.172499999999999</v>
      </c>
      <c r="N201" s="69">
        <v>36</v>
      </c>
      <c r="O201" s="61">
        <v>3000</v>
      </c>
      <c r="P201" s="62">
        <f>Table2245236891011121314151617181920212224234567234568910111213141516171819202122232425[[#This Row],[PEMBULATAN]]*O201</f>
        <v>108000</v>
      </c>
    </row>
    <row r="202" spans="1:16" ht="27.75" customHeight="1" x14ac:dyDescent="0.2">
      <c r="A202" s="108"/>
      <c r="B202" s="72"/>
      <c r="C202" s="84" t="s">
        <v>2895</v>
      </c>
      <c r="D202" s="75" t="s">
        <v>54</v>
      </c>
      <c r="E202" s="13">
        <v>44436</v>
      </c>
      <c r="F202" s="73" t="s">
        <v>1313</v>
      </c>
      <c r="G202" s="13">
        <v>44440</v>
      </c>
      <c r="H202" s="74" t="s">
        <v>2955</v>
      </c>
      <c r="I202" s="15">
        <v>89</v>
      </c>
      <c r="J202" s="15">
        <v>60</v>
      </c>
      <c r="K202" s="15">
        <v>24</v>
      </c>
      <c r="L202" s="15">
        <v>7</v>
      </c>
      <c r="M202" s="79">
        <v>32.04</v>
      </c>
      <c r="N202" s="69">
        <v>32</v>
      </c>
      <c r="O202" s="61">
        <v>3000</v>
      </c>
      <c r="P202" s="62">
        <f>Table2245236891011121314151617181920212224234567234568910111213141516171819202122232425[[#This Row],[PEMBULATAN]]*O202</f>
        <v>96000</v>
      </c>
    </row>
    <row r="203" spans="1:16" ht="27.75" customHeight="1" x14ac:dyDescent="0.2">
      <c r="A203" s="108"/>
      <c r="B203" s="72"/>
      <c r="C203" s="84" t="s">
        <v>2896</v>
      </c>
      <c r="D203" s="75" t="s">
        <v>54</v>
      </c>
      <c r="E203" s="13">
        <v>44436</v>
      </c>
      <c r="F203" s="73" t="s">
        <v>1313</v>
      </c>
      <c r="G203" s="13">
        <v>44440</v>
      </c>
      <c r="H203" s="74" t="s">
        <v>2955</v>
      </c>
      <c r="I203" s="15">
        <v>87</v>
      </c>
      <c r="J203" s="15">
        <v>60</v>
      </c>
      <c r="K203" s="15">
        <v>25</v>
      </c>
      <c r="L203" s="15">
        <v>9</v>
      </c>
      <c r="M203" s="79">
        <v>32.625</v>
      </c>
      <c r="N203" s="69">
        <v>33</v>
      </c>
      <c r="O203" s="61">
        <v>3000</v>
      </c>
      <c r="P203" s="62">
        <f>Table2245236891011121314151617181920212224234567234568910111213141516171819202122232425[[#This Row],[PEMBULATAN]]*O203</f>
        <v>99000</v>
      </c>
    </row>
    <row r="204" spans="1:16" ht="27.75" customHeight="1" x14ac:dyDescent="0.2">
      <c r="A204" s="108"/>
      <c r="B204" s="72"/>
      <c r="C204" s="84" t="s">
        <v>2897</v>
      </c>
      <c r="D204" s="75" t="s">
        <v>54</v>
      </c>
      <c r="E204" s="13">
        <v>44436</v>
      </c>
      <c r="F204" s="73" t="s">
        <v>1313</v>
      </c>
      <c r="G204" s="13">
        <v>44440</v>
      </c>
      <c r="H204" s="74" t="s">
        <v>2955</v>
      </c>
      <c r="I204" s="15">
        <v>65</v>
      </c>
      <c r="J204" s="15">
        <v>42</v>
      </c>
      <c r="K204" s="15">
        <v>18</v>
      </c>
      <c r="L204" s="15">
        <v>7</v>
      </c>
      <c r="M204" s="79">
        <v>12.285</v>
      </c>
      <c r="N204" s="69">
        <v>12</v>
      </c>
      <c r="O204" s="61">
        <v>3000</v>
      </c>
      <c r="P204" s="62">
        <f>Table2245236891011121314151617181920212224234567234568910111213141516171819202122232425[[#This Row],[PEMBULATAN]]*O204</f>
        <v>36000</v>
      </c>
    </row>
    <row r="205" spans="1:16" ht="27.75" customHeight="1" x14ac:dyDescent="0.2">
      <c r="A205" s="108"/>
      <c r="B205" s="72"/>
      <c r="C205" s="84" t="s">
        <v>2898</v>
      </c>
      <c r="D205" s="75" t="s">
        <v>54</v>
      </c>
      <c r="E205" s="13">
        <v>44436</v>
      </c>
      <c r="F205" s="73" t="s">
        <v>1313</v>
      </c>
      <c r="G205" s="13">
        <v>44440</v>
      </c>
      <c r="H205" s="74" t="s">
        <v>2955</v>
      </c>
      <c r="I205" s="15">
        <v>70</v>
      </c>
      <c r="J205" s="15">
        <v>55</v>
      </c>
      <c r="K205" s="15">
        <v>28</v>
      </c>
      <c r="L205" s="15">
        <v>3</v>
      </c>
      <c r="M205" s="79">
        <v>26.95</v>
      </c>
      <c r="N205" s="69">
        <v>27</v>
      </c>
      <c r="O205" s="61">
        <v>3000</v>
      </c>
      <c r="P205" s="62">
        <f>Table2245236891011121314151617181920212224234567234568910111213141516171819202122232425[[#This Row],[PEMBULATAN]]*O205</f>
        <v>81000</v>
      </c>
    </row>
    <row r="206" spans="1:16" ht="27.75" customHeight="1" x14ac:dyDescent="0.2">
      <c r="A206" s="108"/>
      <c r="B206" s="72"/>
      <c r="C206" s="84" t="s">
        <v>2899</v>
      </c>
      <c r="D206" s="75" t="s">
        <v>54</v>
      </c>
      <c r="E206" s="13">
        <v>44436</v>
      </c>
      <c r="F206" s="73" t="s">
        <v>1313</v>
      </c>
      <c r="G206" s="13">
        <v>44440</v>
      </c>
      <c r="H206" s="74" t="s">
        <v>2955</v>
      </c>
      <c r="I206" s="15">
        <v>50</v>
      </c>
      <c r="J206" s="15">
        <v>38</v>
      </c>
      <c r="K206" s="15">
        <v>22</v>
      </c>
      <c r="L206" s="15">
        <v>2</v>
      </c>
      <c r="M206" s="79">
        <v>10.45</v>
      </c>
      <c r="N206" s="69">
        <v>10</v>
      </c>
      <c r="O206" s="61">
        <v>3000</v>
      </c>
      <c r="P206" s="62">
        <f>Table2245236891011121314151617181920212224234567234568910111213141516171819202122232425[[#This Row],[PEMBULATAN]]*O206</f>
        <v>30000</v>
      </c>
    </row>
    <row r="207" spans="1:16" ht="27.75" customHeight="1" x14ac:dyDescent="0.2">
      <c r="A207" s="108"/>
      <c r="B207" s="72"/>
      <c r="C207" s="84" t="s">
        <v>2900</v>
      </c>
      <c r="D207" s="75" t="s">
        <v>54</v>
      </c>
      <c r="E207" s="13">
        <v>44436</v>
      </c>
      <c r="F207" s="73" t="s">
        <v>1313</v>
      </c>
      <c r="G207" s="13">
        <v>44440</v>
      </c>
      <c r="H207" s="74" t="s">
        <v>2955</v>
      </c>
      <c r="I207" s="15">
        <v>94</v>
      </c>
      <c r="J207" s="15">
        <v>68</v>
      </c>
      <c r="K207" s="15">
        <v>26</v>
      </c>
      <c r="L207" s="15">
        <v>21</v>
      </c>
      <c r="M207" s="79">
        <v>41.548000000000002</v>
      </c>
      <c r="N207" s="69">
        <v>42</v>
      </c>
      <c r="O207" s="61">
        <v>3000</v>
      </c>
      <c r="P207" s="62">
        <f>Table2245236891011121314151617181920212224234567234568910111213141516171819202122232425[[#This Row],[PEMBULATAN]]*O207</f>
        <v>126000</v>
      </c>
    </row>
    <row r="208" spans="1:16" ht="27.75" customHeight="1" x14ac:dyDescent="0.2">
      <c r="A208" s="108"/>
      <c r="B208" s="72"/>
      <c r="C208" s="84" t="s">
        <v>2901</v>
      </c>
      <c r="D208" s="75" t="s">
        <v>54</v>
      </c>
      <c r="E208" s="13">
        <v>44436</v>
      </c>
      <c r="F208" s="73" t="s">
        <v>1313</v>
      </c>
      <c r="G208" s="13">
        <v>44440</v>
      </c>
      <c r="H208" s="74" t="s">
        <v>2955</v>
      </c>
      <c r="I208" s="15">
        <v>50</v>
      </c>
      <c r="J208" s="15">
        <v>50</v>
      </c>
      <c r="K208" s="15">
        <v>21</v>
      </c>
      <c r="L208" s="15">
        <v>4</v>
      </c>
      <c r="M208" s="79">
        <v>13.125</v>
      </c>
      <c r="N208" s="69">
        <v>13</v>
      </c>
      <c r="O208" s="61">
        <v>3000</v>
      </c>
      <c r="P208" s="62">
        <f>Table2245236891011121314151617181920212224234567234568910111213141516171819202122232425[[#This Row],[PEMBULATAN]]*O208</f>
        <v>39000</v>
      </c>
    </row>
    <row r="209" spans="1:16" ht="27.75" customHeight="1" x14ac:dyDescent="0.2">
      <c r="A209" s="108"/>
      <c r="B209" s="72"/>
      <c r="C209" s="84" t="s">
        <v>2902</v>
      </c>
      <c r="D209" s="75" t="s">
        <v>54</v>
      </c>
      <c r="E209" s="13">
        <v>44436</v>
      </c>
      <c r="F209" s="73" t="s">
        <v>1313</v>
      </c>
      <c r="G209" s="13">
        <v>44440</v>
      </c>
      <c r="H209" s="74" t="s">
        <v>2955</v>
      </c>
      <c r="I209" s="15">
        <v>70</v>
      </c>
      <c r="J209" s="15">
        <v>60</v>
      </c>
      <c r="K209" s="15">
        <v>32</v>
      </c>
      <c r="L209" s="15">
        <v>3</v>
      </c>
      <c r="M209" s="79">
        <v>33.6</v>
      </c>
      <c r="N209" s="69">
        <v>34</v>
      </c>
      <c r="O209" s="61">
        <v>3000</v>
      </c>
      <c r="P209" s="62">
        <f>Table2245236891011121314151617181920212224234567234568910111213141516171819202122232425[[#This Row],[PEMBULATAN]]*O209</f>
        <v>102000</v>
      </c>
    </row>
    <row r="210" spans="1:16" ht="27.75" customHeight="1" x14ac:dyDescent="0.2">
      <c r="A210" s="108"/>
      <c r="B210" s="72"/>
      <c r="C210" s="84" t="s">
        <v>2903</v>
      </c>
      <c r="D210" s="75" t="s">
        <v>54</v>
      </c>
      <c r="E210" s="13">
        <v>44436</v>
      </c>
      <c r="F210" s="73" t="s">
        <v>1313</v>
      </c>
      <c r="G210" s="13">
        <v>44440</v>
      </c>
      <c r="H210" s="74" t="s">
        <v>2955</v>
      </c>
      <c r="I210" s="15">
        <v>96</v>
      </c>
      <c r="J210" s="15">
        <v>63</v>
      </c>
      <c r="K210" s="15">
        <v>25</v>
      </c>
      <c r="L210" s="15">
        <v>19</v>
      </c>
      <c r="M210" s="79">
        <v>37.799999999999997</v>
      </c>
      <c r="N210" s="69">
        <v>38</v>
      </c>
      <c r="O210" s="61">
        <v>3000</v>
      </c>
      <c r="P210" s="62">
        <f>Table2245236891011121314151617181920212224234567234568910111213141516171819202122232425[[#This Row],[PEMBULATAN]]*O210</f>
        <v>114000</v>
      </c>
    </row>
    <row r="211" spans="1:16" ht="27.75" customHeight="1" x14ac:dyDescent="0.2">
      <c r="A211" s="108"/>
      <c r="B211" s="72"/>
      <c r="C211" s="84" t="s">
        <v>2904</v>
      </c>
      <c r="D211" s="75" t="s">
        <v>54</v>
      </c>
      <c r="E211" s="13">
        <v>44436</v>
      </c>
      <c r="F211" s="73" t="s">
        <v>1313</v>
      </c>
      <c r="G211" s="13">
        <v>44440</v>
      </c>
      <c r="H211" s="74" t="s">
        <v>2955</v>
      </c>
      <c r="I211" s="15">
        <v>95</v>
      </c>
      <c r="J211" s="15">
        <v>52</v>
      </c>
      <c r="K211" s="15">
        <v>22</v>
      </c>
      <c r="L211" s="15">
        <v>15</v>
      </c>
      <c r="M211" s="79">
        <v>27.17</v>
      </c>
      <c r="N211" s="69">
        <v>27</v>
      </c>
      <c r="O211" s="61">
        <v>3000</v>
      </c>
      <c r="P211" s="62">
        <f>Table2245236891011121314151617181920212224234567234568910111213141516171819202122232425[[#This Row],[PEMBULATAN]]*O211</f>
        <v>81000</v>
      </c>
    </row>
    <row r="212" spans="1:16" ht="27.75" customHeight="1" x14ac:dyDescent="0.2">
      <c r="A212" s="108"/>
      <c r="B212" s="72"/>
      <c r="C212" s="84" t="s">
        <v>2905</v>
      </c>
      <c r="D212" s="75" t="s">
        <v>54</v>
      </c>
      <c r="E212" s="13">
        <v>44436</v>
      </c>
      <c r="F212" s="73" t="s">
        <v>1313</v>
      </c>
      <c r="G212" s="13">
        <v>44440</v>
      </c>
      <c r="H212" s="74" t="s">
        <v>2955</v>
      </c>
      <c r="I212" s="15">
        <v>70</v>
      </c>
      <c r="J212" s="15">
        <v>53</v>
      </c>
      <c r="K212" s="15">
        <v>35</v>
      </c>
      <c r="L212" s="15">
        <v>10</v>
      </c>
      <c r="M212" s="79">
        <v>32.462499999999999</v>
      </c>
      <c r="N212" s="69">
        <v>32</v>
      </c>
      <c r="O212" s="61">
        <v>3000</v>
      </c>
      <c r="P212" s="62">
        <f>Table2245236891011121314151617181920212224234567234568910111213141516171819202122232425[[#This Row],[PEMBULATAN]]*O212</f>
        <v>96000</v>
      </c>
    </row>
    <row r="213" spans="1:16" ht="27.75" customHeight="1" x14ac:dyDescent="0.2">
      <c r="A213" s="108"/>
      <c r="B213" s="72"/>
      <c r="C213" s="84" t="s">
        <v>2906</v>
      </c>
      <c r="D213" s="75" t="s">
        <v>54</v>
      </c>
      <c r="E213" s="13">
        <v>44436</v>
      </c>
      <c r="F213" s="73" t="s">
        <v>1313</v>
      </c>
      <c r="G213" s="13">
        <v>44440</v>
      </c>
      <c r="H213" s="74" t="s">
        <v>2955</v>
      </c>
      <c r="I213" s="15">
        <v>80</v>
      </c>
      <c r="J213" s="15">
        <v>50</v>
      </c>
      <c r="K213" s="15">
        <v>39</v>
      </c>
      <c r="L213" s="15">
        <v>10</v>
      </c>
      <c r="M213" s="79">
        <v>39</v>
      </c>
      <c r="N213" s="69">
        <v>39</v>
      </c>
      <c r="O213" s="61">
        <v>3000</v>
      </c>
      <c r="P213" s="62">
        <f>Table2245236891011121314151617181920212224234567234568910111213141516171819202122232425[[#This Row],[PEMBULATAN]]*O213</f>
        <v>117000</v>
      </c>
    </row>
    <row r="214" spans="1:16" ht="27.75" customHeight="1" x14ac:dyDescent="0.2">
      <c r="A214" s="108"/>
      <c r="B214" s="72"/>
      <c r="C214" s="84" t="s">
        <v>2907</v>
      </c>
      <c r="D214" s="75" t="s">
        <v>54</v>
      </c>
      <c r="E214" s="13">
        <v>44436</v>
      </c>
      <c r="F214" s="73" t="s">
        <v>1313</v>
      </c>
      <c r="G214" s="13">
        <v>44440</v>
      </c>
      <c r="H214" s="74" t="s">
        <v>2955</v>
      </c>
      <c r="I214" s="15">
        <v>95</v>
      </c>
      <c r="J214" s="15">
        <v>62</v>
      </c>
      <c r="K214" s="15">
        <v>27</v>
      </c>
      <c r="L214" s="15">
        <v>14</v>
      </c>
      <c r="M214" s="79">
        <v>39.7575</v>
      </c>
      <c r="N214" s="69">
        <v>40</v>
      </c>
      <c r="O214" s="61">
        <v>3000</v>
      </c>
      <c r="P214" s="62">
        <f>Table2245236891011121314151617181920212224234567234568910111213141516171819202122232425[[#This Row],[PEMBULATAN]]*O214</f>
        <v>120000</v>
      </c>
    </row>
    <row r="215" spans="1:16" ht="27.75" customHeight="1" x14ac:dyDescent="0.2">
      <c r="A215" s="108"/>
      <c r="B215" s="72"/>
      <c r="C215" s="84" t="s">
        <v>2908</v>
      </c>
      <c r="D215" s="75" t="s">
        <v>54</v>
      </c>
      <c r="E215" s="13">
        <v>44436</v>
      </c>
      <c r="F215" s="73" t="s">
        <v>1313</v>
      </c>
      <c r="G215" s="13">
        <v>44440</v>
      </c>
      <c r="H215" s="74" t="s">
        <v>2955</v>
      </c>
      <c r="I215" s="15">
        <v>97</v>
      </c>
      <c r="J215" s="15">
        <v>64</v>
      </c>
      <c r="K215" s="15">
        <v>27</v>
      </c>
      <c r="L215" s="15">
        <v>10</v>
      </c>
      <c r="M215" s="79">
        <v>41.904000000000003</v>
      </c>
      <c r="N215" s="69">
        <v>42</v>
      </c>
      <c r="O215" s="61">
        <v>3000</v>
      </c>
      <c r="P215" s="62">
        <f>Table2245236891011121314151617181920212224234567234568910111213141516171819202122232425[[#This Row],[PEMBULATAN]]*O215</f>
        <v>126000</v>
      </c>
    </row>
    <row r="216" spans="1:16" ht="27.75" customHeight="1" x14ac:dyDescent="0.2">
      <c r="A216" s="108"/>
      <c r="B216" s="72"/>
      <c r="C216" s="84" t="s">
        <v>2909</v>
      </c>
      <c r="D216" s="75" t="s">
        <v>54</v>
      </c>
      <c r="E216" s="13">
        <v>44436</v>
      </c>
      <c r="F216" s="73" t="s">
        <v>1313</v>
      </c>
      <c r="G216" s="13">
        <v>44440</v>
      </c>
      <c r="H216" s="74" t="s">
        <v>2955</v>
      </c>
      <c r="I216" s="15">
        <v>88</v>
      </c>
      <c r="J216" s="15">
        <v>60</v>
      </c>
      <c r="K216" s="15">
        <v>28</v>
      </c>
      <c r="L216" s="15">
        <v>11</v>
      </c>
      <c r="M216" s="79">
        <v>36.96</v>
      </c>
      <c r="N216" s="69">
        <v>37</v>
      </c>
      <c r="O216" s="61">
        <v>3000</v>
      </c>
      <c r="P216" s="62">
        <f>Table2245236891011121314151617181920212224234567234568910111213141516171819202122232425[[#This Row],[PEMBULATAN]]*O216</f>
        <v>111000</v>
      </c>
    </row>
    <row r="217" spans="1:16" ht="27.75" customHeight="1" x14ac:dyDescent="0.2">
      <c r="A217" s="108"/>
      <c r="B217" s="72"/>
      <c r="C217" s="84" t="s">
        <v>2910</v>
      </c>
      <c r="D217" s="75" t="s">
        <v>54</v>
      </c>
      <c r="E217" s="13">
        <v>44436</v>
      </c>
      <c r="F217" s="73" t="s">
        <v>1313</v>
      </c>
      <c r="G217" s="13">
        <v>44440</v>
      </c>
      <c r="H217" s="74" t="s">
        <v>2955</v>
      </c>
      <c r="I217" s="15">
        <v>47</v>
      </c>
      <c r="J217" s="15">
        <v>60</v>
      </c>
      <c r="K217" s="15">
        <v>39</v>
      </c>
      <c r="L217" s="15">
        <v>13</v>
      </c>
      <c r="M217" s="79">
        <v>27.495000000000001</v>
      </c>
      <c r="N217" s="69">
        <v>27</v>
      </c>
      <c r="O217" s="61">
        <v>3000</v>
      </c>
      <c r="P217" s="62">
        <f>Table2245236891011121314151617181920212224234567234568910111213141516171819202122232425[[#This Row],[PEMBULATAN]]*O217</f>
        <v>81000</v>
      </c>
    </row>
    <row r="218" spans="1:16" ht="27.75" customHeight="1" x14ac:dyDescent="0.2">
      <c r="A218" s="108"/>
      <c r="B218" s="72"/>
      <c r="C218" s="84" t="s">
        <v>2911</v>
      </c>
      <c r="D218" s="75" t="s">
        <v>54</v>
      </c>
      <c r="E218" s="13">
        <v>44436</v>
      </c>
      <c r="F218" s="73" t="s">
        <v>1313</v>
      </c>
      <c r="G218" s="13">
        <v>44440</v>
      </c>
      <c r="H218" s="74" t="s">
        <v>2955</v>
      </c>
      <c r="I218" s="15">
        <v>39</v>
      </c>
      <c r="J218" s="15">
        <v>39</v>
      </c>
      <c r="K218" s="15">
        <v>10</v>
      </c>
      <c r="L218" s="15">
        <v>1</v>
      </c>
      <c r="M218" s="79">
        <v>3.8025000000000002</v>
      </c>
      <c r="N218" s="69">
        <v>4</v>
      </c>
      <c r="O218" s="61">
        <v>3000</v>
      </c>
      <c r="P218" s="62">
        <f>Table2245236891011121314151617181920212224234567234568910111213141516171819202122232425[[#This Row],[PEMBULATAN]]*O218</f>
        <v>12000</v>
      </c>
    </row>
    <row r="219" spans="1:16" ht="27.75" customHeight="1" x14ac:dyDescent="0.2">
      <c r="A219" s="108"/>
      <c r="B219" s="72"/>
      <c r="C219" s="84" t="s">
        <v>2912</v>
      </c>
      <c r="D219" s="75" t="s">
        <v>54</v>
      </c>
      <c r="E219" s="13">
        <v>44436</v>
      </c>
      <c r="F219" s="73" t="s">
        <v>1313</v>
      </c>
      <c r="G219" s="13">
        <v>44440</v>
      </c>
      <c r="H219" s="74" t="s">
        <v>2955</v>
      </c>
      <c r="I219" s="15">
        <v>80</v>
      </c>
      <c r="J219" s="15">
        <v>50</v>
      </c>
      <c r="K219" s="15">
        <v>19</v>
      </c>
      <c r="L219" s="15">
        <v>4</v>
      </c>
      <c r="M219" s="79">
        <v>19</v>
      </c>
      <c r="N219" s="69">
        <v>19</v>
      </c>
      <c r="O219" s="61">
        <v>3000</v>
      </c>
      <c r="P219" s="62">
        <f>Table2245236891011121314151617181920212224234567234568910111213141516171819202122232425[[#This Row],[PEMBULATAN]]*O219</f>
        <v>57000</v>
      </c>
    </row>
    <row r="220" spans="1:16" ht="27.75" customHeight="1" x14ac:dyDescent="0.2">
      <c r="A220" s="108"/>
      <c r="B220" s="72"/>
      <c r="C220" s="84" t="s">
        <v>2913</v>
      </c>
      <c r="D220" s="75" t="s">
        <v>54</v>
      </c>
      <c r="E220" s="13">
        <v>44436</v>
      </c>
      <c r="F220" s="73" t="s">
        <v>1313</v>
      </c>
      <c r="G220" s="13">
        <v>44440</v>
      </c>
      <c r="H220" s="74" t="s">
        <v>2955</v>
      </c>
      <c r="I220" s="15">
        <v>70</v>
      </c>
      <c r="J220" s="15">
        <v>59</v>
      </c>
      <c r="K220" s="15">
        <v>22</v>
      </c>
      <c r="L220" s="15">
        <v>4</v>
      </c>
      <c r="M220" s="79">
        <v>22.715</v>
      </c>
      <c r="N220" s="69">
        <v>23</v>
      </c>
      <c r="O220" s="61">
        <v>3000</v>
      </c>
      <c r="P220" s="62">
        <f>Table2245236891011121314151617181920212224234567234568910111213141516171819202122232425[[#This Row],[PEMBULATAN]]*O220</f>
        <v>69000</v>
      </c>
    </row>
    <row r="221" spans="1:16" ht="27.75" customHeight="1" x14ac:dyDescent="0.2">
      <c r="A221" s="108"/>
      <c r="B221" s="72"/>
      <c r="C221" s="84" t="s">
        <v>2914</v>
      </c>
      <c r="D221" s="75" t="s">
        <v>54</v>
      </c>
      <c r="E221" s="13">
        <v>44436</v>
      </c>
      <c r="F221" s="73" t="s">
        <v>1313</v>
      </c>
      <c r="G221" s="13">
        <v>44440</v>
      </c>
      <c r="H221" s="74" t="s">
        <v>2955</v>
      </c>
      <c r="I221" s="15">
        <v>65</v>
      </c>
      <c r="J221" s="15">
        <v>40</v>
      </c>
      <c r="K221" s="15">
        <v>27</v>
      </c>
      <c r="L221" s="15">
        <v>4</v>
      </c>
      <c r="M221" s="79">
        <v>17.55</v>
      </c>
      <c r="N221" s="69">
        <v>18</v>
      </c>
      <c r="O221" s="61">
        <v>3000</v>
      </c>
      <c r="P221" s="62">
        <f>Table2245236891011121314151617181920212224234567234568910111213141516171819202122232425[[#This Row],[PEMBULATAN]]*O221</f>
        <v>54000</v>
      </c>
    </row>
    <row r="222" spans="1:16" ht="27.75" customHeight="1" x14ac:dyDescent="0.2">
      <c r="A222" s="108"/>
      <c r="B222" s="72"/>
      <c r="C222" s="84" t="s">
        <v>2915</v>
      </c>
      <c r="D222" s="75" t="s">
        <v>54</v>
      </c>
      <c r="E222" s="13">
        <v>44436</v>
      </c>
      <c r="F222" s="73" t="s">
        <v>1313</v>
      </c>
      <c r="G222" s="13">
        <v>44440</v>
      </c>
      <c r="H222" s="74" t="s">
        <v>2955</v>
      </c>
      <c r="I222" s="15">
        <v>68</v>
      </c>
      <c r="J222" s="15">
        <v>70</v>
      </c>
      <c r="K222" s="15">
        <v>20</v>
      </c>
      <c r="L222" s="15">
        <v>10</v>
      </c>
      <c r="M222" s="79">
        <v>23.8</v>
      </c>
      <c r="N222" s="69">
        <v>24</v>
      </c>
      <c r="O222" s="61">
        <v>3000</v>
      </c>
      <c r="P222" s="62">
        <f>Table2245236891011121314151617181920212224234567234568910111213141516171819202122232425[[#This Row],[PEMBULATAN]]*O222</f>
        <v>72000</v>
      </c>
    </row>
    <row r="223" spans="1:16" ht="27.75" customHeight="1" x14ac:dyDescent="0.2">
      <c r="A223" s="108"/>
      <c r="B223" s="72"/>
      <c r="C223" s="84" t="s">
        <v>2916</v>
      </c>
      <c r="D223" s="75" t="s">
        <v>54</v>
      </c>
      <c r="E223" s="13">
        <v>44436</v>
      </c>
      <c r="F223" s="73" t="s">
        <v>1313</v>
      </c>
      <c r="G223" s="13">
        <v>44440</v>
      </c>
      <c r="H223" s="74" t="s">
        <v>2955</v>
      </c>
      <c r="I223" s="15">
        <v>100</v>
      </c>
      <c r="J223" s="15">
        <v>50</v>
      </c>
      <c r="K223" s="15">
        <v>27</v>
      </c>
      <c r="L223" s="15">
        <v>23</v>
      </c>
      <c r="M223" s="79">
        <v>33.75</v>
      </c>
      <c r="N223" s="69">
        <v>34</v>
      </c>
      <c r="O223" s="61">
        <v>3000</v>
      </c>
      <c r="P223" s="62">
        <f>Table2245236891011121314151617181920212224234567234568910111213141516171819202122232425[[#This Row],[PEMBULATAN]]*O223</f>
        <v>102000</v>
      </c>
    </row>
    <row r="224" spans="1:16" ht="27.75" customHeight="1" x14ac:dyDescent="0.2">
      <c r="A224" s="108"/>
      <c r="B224" s="72"/>
      <c r="C224" s="84" t="s">
        <v>2917</v>
      </c>
      <c r="D224" s="75" t="s">
        <v>54</v>
      </c>
      <c r="E224" s="13">
        <v>44436</v>
      </c>
      <c r="F224" s="73" t="s">
        <v>1313</v>
      </c>
      <c r="G224" s="13">
        <v>44440</v>
      </c>
      <c r="H224" s="74" t="s">
        <v>2955</v>
      </c>
      <c r="I224" s="15">
        <v>87</v>
      </c>
      <c r="J224" s="15">
        <v>51</v>
      </c>
      <c r="K224" s="15">
        <v>18</v>
      </c>
      <c r="L224" s="15">
        <v>13</v>
      </c>
      <c r="M224" s="79">
        <v>19.9665</v>
      </c>
      <c r="N224" s="69">
        <v>20</v>
      </c>
      <c r="O224" s="61">
        <v>3000</v>
      </c>
      <c r="P224" s="62">
        <f>Table2245236891011121314151617181920212224234567234568910111213141516171819202122232425[[#This Row],[PEMBULATAN]]*O224</f>
        <v>60000</v>
      </c>
    </row>
    <row r="225" spans="1:16" ht="27.75" customHeight="1" x14ac:dyDescent="0.2">
      <c r="A225" s="108"/>
      <c r="B225" s="72"/>
      <c r="C225" s="84" t="s">
        <v>2918</v>
      </c>
      <c r="D225" s="75" t="s">
        <v>54</v>
      </c>
      <c r="E225" s="13">
        <v>44436</v>
      </c>
      <c r="F225" s="73" t="s">
        <v>1313</v>
      </c>
      <c r="G225" s="13">
        <v>44440</v>
      </c>
      <c r="H225" s="74" t="s">
        <v>2955</v>
      </c>
      <c r="I225" s="15">
        <v>80</v>
      </c>
      <c r="J225" s="15">
        <v>55</v>
      </c>
      <c r="K225" s="15">
        <v>27</v>
      </c>
      <c r="L225" s="15">
        <v>9</v>
      </c>
      <c r="M225" s="79">
        <v>29.7</v>
      </c>
      <c r="N225" s="69">
        <v>30</v>
      </c>
      <c r="O225" s="61">
        <v>3000</v>
      </c>
      <c r="P225" s="62">
        <f>Table2245236891011121314151617181920212224234567234568910111213141516171819202122232425[[#This Row],[PEMBULATAN]]*O225</f>
        <v>90000</v>
      </c>
    </row>
    <row r="226" spans="1:16" ht="27.75" customHeight="1" x14ac:dyDescent="0.2">
      <c r="A226" s="108"/>
      <c r="B226" s="72"/>
      <c r="C226" s="84" t="s">
        <v>2919</v>
      </c>
      <c r="D226" s="75" t="s">
        <v>54</v>
      </c>
      <c r="E226" s="13">
        <v>44436</v>
      </c>
      <c r="F226" s="73" t="s">
        <v>1313</v>
      </c>
      <c r="G226" s="13">
        <v>44440</v>
      </c>
      <c r="H226" s="74" t="s">
        <v>2955</v>
      </c>
      <c r="I226" s="15">
        <v>70</v>
      </c>
      <c r="J226" s="15">
        <v>50</v>
      </c>
      <c r="K226" s="15">
        <v>29</v>
      </c>
      <c r="L226" s="15">
        <v>8</v>
      </c>
      <c r="M226" s="79">
        <v>25.375</v>
      </c>
      <c r="N226" s="69">
        <v>25</v>
      </c>
      <c r="O226" s="61">
        <v>3000</v>
      </c>
      <c r="P226" s="62">
        <f>Table2245236891011121314151617181920212224234567234568910111213141516171819202122232425[[#This Row],[PEMBULATAN]]*O226</f>
        <v>75000</v>
      </c>
    </row>
    <row r="227" spans="1:16" ht="27.75" customHeight="1" x14ac:dyDescent="0.2">
      <c r="A227" s="108"/>
      <c r="B227" s="72"/>
      <c r="C227" s="84" t="s">
        <v>2920</v>
      </c>
      <c r="D227" s="75" t="s">
        <v>54</v>
      </c>
      <c r="E227" s="13">
        <v>44436</v>
      </c>
      <c r="F227" s="73" t="s">
        <v>1313</v>
      </c>
      <c r="G227" s="13">
        <v>44440</v>
      </c>
      <c r="H227" s="74" t="s">
        <v>2955</v>
      </c>
      <c r="I227" s="15">
        <v>88</v>
      </c>
      <c r="J227" s="15">
        <v>59</v>
      </c>
      <c r="K227" s="15">
        <v>33</v>
      </c>
      <c r="L227" s="15">
        <v>14</v>
      </c>
      <c r="M227" s="79">
        <v>42.834000000000003</v>
      </c>
      <c r="N227" s="69">
        <v>43</v>
      </c>
      <c r="O227" s="61">
        <v>3000</v>
      </c>
      <c r="P227" s="62">
        <f>Table2245236891011121314151617181920212224234567234568910111213141516171819202122232425[[#This Row],[PEMBULATAN]]*O227</f>
        <v>129000</v>
      </c>
    </row>
    <row r="228" spans="1:16" ht="27.75" customHeight="1" x14ac:dyDescent="0.2">
      <c r="A228" s="108"/>
      <c r="B228" s="72"/>
      <c r="C228" s="84" t="s">
        <v>2921</v>
      </c>
      <c r="D228" s="75" t="s">
        <v>54</v>
      </c>
      <c r="E228" s="13">
        <v>44436</v>
      </c>
      <c r="F228" s="73" t="s">
        <v>1313</v>
      </c>
      <c r="G228" s="13">
        <v>44440</v>
      </c>
      <c r="H228" s="74" t="s">
        <v>2955</v>
      </c>
      <c r="I228" s="15">
        <v>60</v>
      </c>
      <c r="J228" s="15">
        <v>37</v>
      </c>
      <c r="K228" s="15">
        <v>21</v>
      </c>
      <c r="L228" s="15">
        <v>5</v>
      </c>
      <c r="M228" s="79">
        <v>11.654999999999999</v>
      </c>
      <c r="N228" s="69">
        <v>12</v>
      </c>
      <c r="O228" s="61">
        <v>3000</v>
      </c>
      <c r="P228" s="62">
        <f>Table2245236891011121314151617181920212224234567234568910111213141516171819202122232425[[#This Row],[PEMBULATAN]]*O228</f>
        <v>36000</v>
      </c>
    </row>
    <row r="229" spans="1:16" ht="27.75" customHeight="1" x14ac:dyDescent="0.2">
      <c r="A229" s="108"/>
      <c r="B229" s="72"/>
      <c r="C229" s="84" t="s">
        <v>2922</v>
      </c>
      <c r="D229" s="75" t="s">
        <v>54</v>
      </c>
      <c r="E229" s="13">
        <v>44436</v>
      </c>
      <c r="F229" s="73" t="s">
        <v>1313</v>
      </c>
      <c r="G229" s="13">
        <v>44440</v>
      </c>
      <c r="H229" s="74" t="s">
        <v>2955</v>
      </c>
      <c r="I229" s="15">
        <v>86</v>
      </c>
      <c r="J229" s="15">
        <v>96</v>
      </c>
      <c r="K229" s="15">
        <v>29</v>
      </c>
      <c r="L229" s="15">
        <v>12</v>
      </c>
      <c r="M229" s="79">
        <v>59.856000000000002</v>
      </c>
      <c r="N229" s="69">
        <v>60</v>
      </c>
      <c r="O229" s="61">
        <v>3000</v>
      </c>
      <c r="P229" s="62">
        <f>Table2245236891011121314151617181920212224234567234568910111213141516171819202122232425[[#This Row],[PEMBULATAN]]*O229</f>
        <v>180000</v>
      </c>
    </row>
    <row r="230" spans="1:16" ht="27.75" customHeight="1" x14ac:dyDescent="0.2">
      <c r="A230" s="108"/>
      <c r="B230" s="72"/>
      <c r="C230" s="84" t="s">
        <v>2923</v>
      </c>
      <c r="D230" s="75" t="s">
        <v>54</v>
      </c>
      <c r="E230" s="13">
        <v>44436</v>
      </c>
      <c r="F230" s="73" t="s">
        <v>1313</v>
      </c>
      <c r="G230" s="13">
        <v>44440</v>
      </c>
      <c r="H230" s="74" t="s">
        <v>2955</v>
      </c>
      <c r="I230" s="15">
        <v>100</v>
      </c>
      <c r="J230" s="15">
        <v>56</v>
      </c>
      <c r="K230" s="15">
        <v>30</v>
      </c>
      <c r="L230" s="15">
        <v>26</v>
      </c>
      <c r="M230" s="79">
        <v>42</v>
      </c>
      <c r="N230" s="69">
        <v>42</v>
      </c>
      <c r="O230" s="61">
        <v>3000</v>
      </c>
      <c r="P230" s="62">
        <f>Table2245236891011121314151617181920212224234567234568910111213141516171819202122232425[[#This Row],[PEMBULATAN]]*O230</f>
        <v>126000</v>
      </c>
    </row>
    <row r="231" spans="1:16" ht="27.75" customHeight="1" x14ac:dyDescent="0.2">
      <c r="A231" s="108"/>
      <c r="B231" s="72"/>
      <c r="C231" s="84" t="s">
        <v>2924</v>
      </c>
      <c r="D231" s="75" t="s">
        <v>54</v>
      </c>
      <c r="E231" s="13">
        <v>44436</v>
      </c>
      <c r="F231" s="73" t="s">
        <v>1313</v>
      </c>
      <c r="G231" s="13">
        <v>44440</v>
      </c>
      <c r="H231" s="74" t="s">
        <v>2955</v>
      </c>
      <c r="I231" s="15">
        <v>86</v>
      </c>
      <c r="J231" s="15">
        <v>60</v>
      </c>
      <c r="K231" s="15">
        <v>20</v>
      </c>
      <c r="L231" s="15">
        <v>8</v>
      </c>
      <c r="M231" s="79">
        <v>25.8</v>
      </c>
      <c r="N231" s="69">
        <v>26</v>
      </c>
      <c r="O231" s="61">
        <v>3000</v>
      </c>
      <c r="P231" s="62">
        <f>Table2245236891011121314151617181920212224234567234568910111213141516171819202122232425[[#This Row],[PEMBULATAN]]*O231</f>
        <v>78000</v>
      </c>
    </row>
    <row r="232" spans="1:16" ht="27.75" customHeight="1" x14ac:dyDescent="0.2">
      <c r="A232" s="108"/>
      <c r="B232" s="72"/>
      <c r="C232" s="84" t="s">
        <v>2925</v>
      </c>
      <c r="D232" s="75" t="s">
        <v>54</v>
      </c>
      <c r="E232" s="13">
        <v>44436</v>
      </c>
      <c r="F232" s="73" t="s">
        <v>1313</v>
      </c>
      <c r="G232" s="13">
        <v>44440</v>
      </c>
      <c r="H232" s="74" t="s">
        <v>2955</v>
      </c>
      <c r="I232" s="15">
        <v>43</v>
      </c>
      <c r="J232" s="15">
        <v>37</v>
      </c>
      <c r="K232" s="15">
        <v>26</v>
      </c>
      <c r="L232" s="15">
        <v>1</v>
      </c>
      <c r="M232" s="79">
        <v>10.3415</v>
      </c>
      <c r="N232" s="69">
        <v>10</v>
      </c>
      <c r="O232" s="61">
        <v>3000</v>
      </c>
      <c r="P232" s="62">
        <f>Table2245236891011121314151617181920212224234567234568910111213141516171819202122232425[[#This Row],[PEMBULATAN]]*O232</f>
        <v>30000</v>
      </c>
    </row>
    <row r="233" spans="1:16" ht="27.75" customHeight="1" x14ac:dyDescent="0.2">
      <c r="A233" s="108"/>
      <c r="B233" s="72"/>
      <c r="C233" s="84" t="s">
        <v>2926</v>
      </c>
      <c r="D233" s="75" t="s">
        <v>54</v>
      </c>
      <c r="E233" s="13">
        <v>44436</v>
      </c>
      <c r="F233" s="73" t="s">
        <v>1313</v>
      </c>
      <c r="G233" s="13">
        <v>44440</v>
      </c>
      <c r="H233" s="74" t="s">
        <v>2955</v>
      </c>
      <c r="I233" s="15">
        <v>78</v>
      </c>
      <c r="J233" s="15">
        <v>60</v>
      </c>
      <c r="K233" s="15">
        <v>35</v>
      </c>
      <c r="L233" s="15">
        <v>6</v>
      </c>
      <c r="M233" s="79">
        <v>40.950000000000003</v>
      </c>
      <c r="N233" s="69">
        <v>41</v>
      </c>
      <c r="O233" s="61">
        <v>3000</v>
      </c>
      <c r="P233" s="62">
        <f>Table2245236891011121314151617181920212224234567234568910111213141516171819202122232425[[#This Row],[PEMBULATAN]]*O233</f>
        <v>123000</v>
      </c>
    </row>
    <row r="234" spans="1:16" ht="27.75" customHeight="1" x14ac:dyDescent="0.2">
      <c r="A234" s="108"/>
      <c r="B234" s="72"/>
      <c r="C234" s="84" t="s">
        <v>2927</v>
      </c>
      <c r="D234" s="75" t="s">
        <v>54</v>
      </c>
      <c r="E234" s="13">
        <v>44436</v>
      </c>
      <c r="F234" s="73" t="s">
        <v>1313</v>
      </c>
      <c r="G234" s="13">
        <v>44440</v>
      </c>
      <c r="H234" s="74" t="s">
        <v>2955</v>
      </c>
      <c r="I234" s="15">
        <v>53</v>
      </c>
      <c r="J234" s="15">
        <v>37</v>
      </c>
      <c r="K234" s="15">
        <v>27</v>
      </c>
      <c r="L234" s="15">
        <v>1</v>
      </c>
      <c r="M234" s="79">
        <v>13.236750000000001</v>
      </c>
      <c r="N234" s="69">
        <v>13</v>
      </c>
      <c r="O234" s="61">
        <v>3000</v>
      </c>
      <c r="P234" s="62">
        <f>Table2245236891011121314151617181920212224234567234568910111213141516171819202122232425[[#This Row],[PEMBULATAN]]*O234</f>
        <v>39000</v>
      </c>
    </row>
    <row r="235" spans="1:16" ht="27.75" customHeight="1" x14ac:dyDescent="0.2">
      <c r="A235" s="108"/>
      <c r="B235" s="72"/>
      <c r="C235" s="84" t="s">
        <v>2928</v>
      </c>
      <c r="D235" s="75" t="s">
        <v>54</v>
      </c>
      <c r="E235" s="13">
        <v>44436</v>
      </c>
      <c r="F235" s="73" t="s">
        <v>1313</v>
      </c>
      <c r="G235" s="13">
        <v>44440</v>
      </c>
      <c r="H235" s="74" t="s">
        <v>2955</v>
      </c>
      <c r="I235" s="15">
        <v>80</v>
      </c>
      <c r="J235" s="15">
        <v>59</v>
      </c>
      <c r="K235" s="15">
        <v>20</v>
      </c>
      <c r="L235" s="15">
        <v>10</v>
      </c>
      <c r="M235" s="79">
        <v>23.6</v>
      </c>
      <c r="N235" s="69">
        <v>24</v>
      </c>
      <c r="O235" s="61">
        <v>3000</v>
      </c>
      <c r="P235" s="62">
        <f>Table2245236891011121314151617181920212224234567234568910111213141516171819202122232425[[#This Row],[PEMBULATAN]]*O235</f>
        <v>72000</v>
      </c>
    </row>
    <row r="236" spans="1:16" ht="27.75" customHeight="1" x14ac:dyDescent="0.2">
      <c r="A236" s="108"/>
      <c r="B236" s="72"/>
      <c r="C236" s="84" t="s">
        <v>2929</v>
      </c>
      <c r="D236" s="75" t="s">
        <v>54</v>
      </c>
      <c r="E236" s="13">
        <v>44436</v>
      </c>
      <c r="F236" s="73" t="s">
        <v>1313</v>
      </c>
      <c r="G236" s="13">
        <v>44440</v>
      </c>
      <c r="H236" s="74" t="s">
        <v>2955</v>
      </c>
      <c r="I236" s="15">
        <v>80</v>
      </c>
      <c r="J236" s="15">
        <v>46</v>
      </c>
      <c r="K236" s="15">
        <v>37</v>
      </c>
      <c r="L236" s="15">
        <v>7</v>
      </c>
      <c r="M236" s="79">
        <v>34.04</v>
      </c>
      <c r="N236" s="69">
        <v>34</v>
      </c>
      <c r="O236" s="61">
        <v>3000</v>
      </c>
      <c r="P236" s="62">
        <f>Table2245236891011121314151617181920212224234567234568910111213141516171819202122232425[[#This Row],[PEMBULATAN]]*O236</f>
        <v>102000</v>
      </c>
    </row>
    <row r="237" spans="1:16" ht="27.75" customHeight="1" x14ac:dyDescent="0.2">
      <c r="A237" s="108"/>
      <c r="B237" s="72"/>
      <c r="C237" s="84" t="s">
        <v>2930</v>
      </c>
      <c r="D237" s="75" t="s">
        <v>54</v>
      </c>
      <c r="E237" s="13">
        <v>44436</v>
      </c>
      <c r="F237" s="73" t="s">
        <v>1313</v>
      </c>
      <c r="G237" s="13">
        <v>44440</v>
      </c>
      <c r="H237" s="74" t="s">
        <v>2955</v>
      </c>
      <c r="I237" s="15">
        <v>60</v>
      </c>
      <c r="J237" s="15">
        <v>60</v>
      </c>
      <c r="K237" s="15">
        <v>26</v>
      </c>
      <c r="L237" s="15">
        <v>6</v>
      </c>
      <c r="M237" s="79">
        <v>23.4</v>
      </c>
      <c r="N237" s="69">
        <v>23</v>
      </c>
      <c r="O237" s="61">
        <v>3000</v>
      </c>
      <c r="P237" s="62">
        <f>Table2245236891011121314151617181920212224234567234568910111213141516171819202122232425[[#This Row],[PEMBULATAN]]*O237</f>
        <v>69000</v>
      </c>
    </row>
    <row r="238" spans="1:16" ht="27.75" customHeight="1" x14ac:dyDescent="0.2">
      <c r="A238" s="108"/>
      <c r="B238" s="72"/>
      <c r="C238" s="84" t="s">
        <v>2931</v>
      </c>
      <c r="D238" s="75" t="s">
        <v>54</v>
      </c>
      <c r="E238" s="13">
        <v>44436</v>
      </c>
      <c r="F238" s="73" t="s">
        <v>1313</v>
      </c>
      <c r="G238" s="13">
        <v>44440</v>
      </c>
      <c r="H238" s="74" t="s">
        <v>2955</v>
      </c>
      <c r="I238" s="15">
        <v>70</v>
      </c>
      <c r="J238" s="15">
        <v>94</v>
      </c>
      <c r="K238" s="15">
        <v>37</v>
      </c>
      <c r="L238" s="15">
        <v>3</v>
      </c>
      <c r="M238" s="79">
        <v>60.865000000000002</v>
      </c>
      <c r="N238" s="69">
        <v>61</v>
      </c>
      <c r="O238" s="61">
        <v>3000</v>
      </c>
      <c r="P238" s="62">
        <f>Table2245236891011121314151617181920212224234567234568910111213141516171819202122232425[[#This Row],[PEMBULATAN]]*O238</f>
        <v>183000</v>
      </c>
    </row>
    <row r="239" spans="1:16" ht="27.75" customHeight="1" x14ac:dyDescent="0.2">
      <c r="A239" s="108"/>
      <c r="B239" s="72"/>
      <c r="C239" s="84" t="s">
        <v>2932</v>
      </c>
      <c r="D239" s="75" t="s">
        <v>54</v>
      </c>
      <c r="E239" s="13">
        <v>44436</v>
      </c>
      <c r="F239" s="73" t="s">
        <v>1313</v>
      </c>
      <c r="G239" s="13">
        <v>44440</v>
      </c>
      <c r="H239" s="74" t="s">
        <v>2955</v>
      </c>
      <c r="I239" s="15">
        <v>60</v>
      </c>
      <c r="J239" s="15">
        <v>55</v>
      </c>
      <c r="K239" s="15">
        <v>28</v>
      </c>
      <c r="L239" s="15">
        <v>6</v>
      </c>
      <c r="M239" s="79">
        <v>23.1</v>
      </c>
      <c r="N239" s="69">
        <v>23</v>
      </c>
      <c r="O239" s="61">
        <v>3000</v>
      </c>
      <c r="P239" s="62">
        <f>Table2245236891011121314151617181920212224234567234568910111213141516171819202122232425[[#This Row],[PEMBULATAN]]*O239</f>
        <v>69000</v>
      </c>
    </row>
    <row r="240" spans="1:16" ht="27.75" customHeight="1" x14ac:dyDescent="0.2">
      <c r="A240" s="108"/>
      <c r="B240" s="72"/>
      <c r="C240" s="84" t="s">
        <v>2933</v>
      </c>
      <c r="D240" s="75" t="s">
        <v>54</v>
      </c>
      <c r="E240" s="13">
        <v>44436</v>
      </c>
      <c r="F240" s="73" t="s">
        <v>1313</v>
      </c>
      <c r="G240" s="13">
        <v>44440</v>
      </c>
      <c r="H240" s="74" t="s">
        <v>2955</v>
      </c>
      <c r="I240" s="15">
        <v>90</v>
      </c>
      <c r="J240" s="15">
        <v>60</v>
      </c>
      <c r="K240" s="15">
        <v>29</v>
      </c>
      <c r="L240" s="15">
        <v>21</v>
      </c>
      <c r="M240" s="79">
        <v>39.15</v>
      </c>
      <c r="N240" s="69">
        <v>39</v>
      </c>
      <c r="O240" s="61">
        <v>3000</v>
      </c>
      <c r="P240" s="62">
        <f>Table2245236891011121314151617181920212224234567234568910111213141516171819202122232425[[#This Row],[PEMBULATAN]]*O240</f>
        <v>117000</v>
      </c>
    </row>
    <row r="241" spans="1:16" ht="27.75" customHeight="1" x14ac:dyDescent="0.2">
      <c r="A241" s="108"/>
      <c r="B241" s="72"/>
      <c r="C241" s="84" t="s">
        <v>2934</v>
      </c>
      <c r="D241" s="75" t="s">
        <v>54</v>
      </c>
      <c r="E241" s="13">
        <v>44436</v>
      </c>
      <c r="F241" s="73" t="s">
        <v>1313</v>
      </c>
      <c r="G241" s="13">
        <v>44440</v>
      </c>
      <c r="H241" s="74" t="s">
        <v>2955</v>
      </c>
      <c r="I241" s="15">
        <v>90</v>
      </c>
      <c r="J241" s="15">
        <v>60</v>
      </c>
      <c r="K241" s="15">
        <v>29</v>
      </c>
      <c r="L241" s="15">
        <v>15</v>
      </c>
      <c r="M241" s="79">
        <v>39.15</v>
      </c>
      <c r="N241" s="69">
        <v>39</v>
      </c>
      <c r="O241" s="61">
        <v>3000</v>
      </c>
      <c r="P241" s="62">
        <f>Table2245236891011121314151617181920212224234567234568910111213141516171819202122232425[[#This Row],[PEMBULATAN]]*O241</f>
        <v>117000</v>
      </c>
    </row>
    <row r="242" spans="1:16" ht="27.75" customHeight="1" x14ac:dyDescent="0.2">
      <c r="A242" s="108"/>
      <c r="B242" s="72"/>
      <c r="C242" s="84" t="s">
        <v>2935</v>
      </c>
      <c r="D242" s="75" t="s">
        <v>54</v>
      </c>
      <c r="E242" s="13">
        <v>44436</v>
      </c>
      <c r="F242" s="73" t="s">
        <v>1313</v>
      </c>
      <c r="G242" s="13">
        <v>44440</v>
      </c>
      <c r="H242" s="74" t="s">
        <v>2955</v>
      </c>
      <c r="I242" s="15">
        <v>76</v>
      </c>
      <c r="J242" s="15">
        <v>50</v>
      </c>
      <c r="K242" s="15">
        <v>24</v>
      </c>
      <c r="L242" s="15">
        <v>4</v>
      </c>
      <c r="M242" s="79">
        <v>22.8</v>
      </c>
      <c r="N242" s="69">
        <v>23</v>
      </c>
      <c r="O242" s="61">
        <v>3000</v>
      </c>
      <c r="P242" s="62">
        <f>Table2245236891011121314151617181920212224234567234568910111213141516171819202122232425[[#This Row],[PEMBULATAN]]*O242</f>
        <v>69000</v>
      </c>
    </row>
    <row r="243" spans="1:16" ht="27.75" customHeight="1" x14ac:dyDescent="0.2">
      <c r="A243" s="108"/>
      <c r="B243" s="72"/>
      <c r="C243" s="84" t="s">
        <v>2936</v>
      </c>
      <c r="D243" s="75" t="s">
        <v>54</v>
      </c>
      <c r="E243" s="13">
        <v>44436</v>
      </c>
      <c r="F243" s="73" t="s">
        <v>1313</v>
      </c>
      <c r="G243" s="13">
        <v>44440</v>
      </c>
      <c r="H243" s="74" t="s">
        <v>2955</v>
      </c>
      <c r="I243" s="15">
        <v>100</v>
      </c>
      <c r="J243" s="15">
        <v>60</v>
      </c>
      <c r="K243" s="15">
        <v>27</v>
      </c>
      <c r="L243" s="15">
        <v>10</v>
      </c>
      <c r="M243" s="79">
        <v>40.5</v>
      </c>
      <c r="N243" s="69">
        <v>41</v>
      </c>
      <c r="O243" s="61">
        <v>3000</v>
      </c>
      <c r="P243" s="62">
        <f>Table2245236891011121314151617181920212224234567234568910111213141516171819202122232425[[#This Row],[PEMBULATAN]]*O243</f>
        <v>123000</v>
      </c>
    </row>
    <row r="244" spans="1:16" ht="27.75" customHeight="1" x14ac:dyDescent="0.2">
      <c r="A244" s="108"/>
      <c r="B244" s="72"/>
      <c r="C244" s="84" t="s">
        <v>2937</v>
      </c>
      <c r="D244" s="75" t="s">
        <v>54</v>
      </c>
      <c r="E244" s="13">
        <v>44436</v>
      </c>
      <c r="F244" s="73" t="s">
        <v>1313</v>
      </c>
      <c r="G244" s="13">
        <v>44440</v>
      </c>
      <c r="H244" s="74" t="s">
        <v>2955</v>
      </c>
      <c r="I244" s="15">
        <v>66</v>
      </c>
      <c r="J244" s="15">
        <v>60</v>
      </c>
      <c r="K244" s="15">
        <v>25</v>
      </c>
      <c r="L244" s="15">
        <v>5</v>
      </c>
      <c r="M244" s="79">
        <v>24.75</v>
      </c>
      <c r="N244" s="69">
        <v>25</v>
      </c>
      <c r="O244" s="61">
        <v>3000</v>
      </c>
      <c r="P244" s="62">
        <f>Table2245236891011121314151617181920212224234567234568910111213141516171819202122232425[[#This Row],[PEMBULATAN]]*O244</f>
        <v>75000</v>
      </c>
    </row>
    <row r="245" spans="1:16" ht="27.75" customHeight="1" x14ac:dyDescent="0.2">
      <c r="A245" s="108"/>
      <c r="B245" s="72"/>
      <c r="C245" s="84" t="s">
        <v>2938</v>
      </c>
      <c r="D245" s="75" t="s">
        <v>54</v>
      </c>
      <c r="E245" s="13">
        <v>44436</v>
      </c>
      <c r="F245" s="73" t="s">
        <v>1313</v>
      </c>
      <c r="G245" s="13">
        <v>44440</v>
      </c>
      <c r="H245" s="74" t="s">
        <v>2955</v>
      </c>
      <c r="I245" s="15">
        <v>80</v>
      </c>
      <c r="J245" s="15">
        <v>50</v>
      </c>
      <c r="K245" s="15">
        <v>90</v>
      </c>
      <c r="L245" s="15">
        <v>9</v>
      </c>
      <c r="M245" s="79">
        <v>90</v>
      </c>
      <c r="N245" s="69">
        <v>90</v>
      </c>
      <c r="O245" s="61">
        <v>3000</v>
      </c>
      <c r="P245" s="62">
        <f>Table2245236891011121314151617181920212224234567234568910111213141516171819202122232425[[#This Row],[PEMBULATAN]]*O245</f>
        <v>270000</v>
      </c>
    </row>
    <row r="246" spans="1:16" ht="27.75" customHeight="1" x14ac:dyDescent="0.2">
      <c r="A246" s="108"/>
      <c r="B246" s="72"/>
      <c r="C246" s="84" t="s">
        <v>2939</v>
      </c>
      <c r="D246" s="75" t="s">
        <v>54</v>
      </c>
      <c r="E246" s="13">
        <v>44436</v>
      </c>
      <c r="F246" s="73" t="s">
        <v>1313</v>
      </c>
      <c r="G246" s="13">
        <v>44440</v>
      </c>
      <c r="H246" s="74" t="s">
        <v>2955</v>
      </c>
      <c r="I246" s="15">
        <v>80</v>
      </c>
      <c r="J246" s="15">
        <v>90</v>
      </c>
      <c r="K246" s="15">
        <v>37</v>
      </c>
      <c r="L246" s="15">
        <v>10</v>
      </c>
      <c r="M246" s="79">
        <v>66.599999999999994</v>
      </c>
      <c r="N246" s="69">
        <v>67</v>
      </c>
      <c r="O246" s="61">
        <v>3000</v>
      </c>
      <c r="P246" s="62">
        <f>Table2245236891011121314151617181920212224234567234568910111213141516171819202122232425[[#This Row],[PEMBULATAN]]*O246</f>
        <v>201000</v>
      </c>
    </row>
    <row r="247" spans="1:16" ht="27.75" customHeight="1" x14ac:dyDescent="0.2">
      <c r="A247" s="108"/>
      <c r="B247" s="72"/>
      <c r="C247" s="84" t="s">
        <v>2940</v>
      </c>
      <c r="D247" s="75" t="s">
        <v>54</v>
      </c>
      <c r="E247" s="13">
        <v>44436</v>
      </c>
      <c r="F247" s="73" t="s">
        <v>1313</v>
      </c>
      <c r="G247" s="13">
        <v>44440</v>
      </c>
      <c r="H247" s="74" t="s">
        <v>2955</v>
      </c>
      <c r="I247" s="15">
        <v>60</v>
      </c>
      <c r="J247" s="15">
        <v>45</v>
      </c>
      <c r="K247" s="15">
        <v>34</v>
      </c>
      <c r="L247" s="15">
        <v>35</v>
      </c>
      <c r="M247" s="79">
        <v>22.95</v>
      </c>
      <c r="N247" s="69">
        <v>35</v>
      </c>
      <c r="O247" s="61">
        <v>3000</v>
      </c>
      <c r="P247" s="62">
        <f>Table2245236891011121314151617181920212224234567234568910111213141516171819202122232425[[#This Row],[PEMBULATAN]]*O247</f>
        <v>105000</v>
      </c>
    </row>
    <row r="248" spans="1:16" ht="27.75" customHeight="1" x14ac:dyDescent="0.2">
      <c r="A248" s="108"/>
      <c r="B248" s="72"/>
      <c r="C248" s="84" t="s">
        <v>2941</v>
      </c>
      <c r="D248" s="75" t="s">
        <v>54</v>
      </c>
      <c r="E248" s="13">
        <v>44436</v>
      </c>
      <c r="F248" s="73" t="s">
        <v>1313</v>
      </c>
      <c r="G248" s="13">
        <v>44440</v>
      </c>
      <c r="H248" s="74" t="s">
        <v>2955</v>
      </c>
      <c r="I248" s="15">
        <v>90</v>
      </c>
      <c r="J248" s="15">
        <v>65</v>
      </c>
      <c r="K248" s="15">
        <v>35</v>
      </c>
      <c r="L248" s="15">
        <v>10</v>
      </c>
      <c r="M248" s="79">
        <v>51.1875</v>
      </c>
      <c r="N248" s="69">
        <v>51</v>
      </c>
      <c r="O248" s="61">
        <v>3000</v>
      </c>
      <c r="P248" s="62">
        <f>Table2245236891011121314151617181920212224234567234568910111213141516171819202122232425[[#This Row],[PEMBULATAN]]*O248</f>
        <v>153000</v>
      </c>
    </row>
    <row r="249" spans="1:16" ht="27.75" customHeight="1" x14ac:dyDescent="0.2">
      <c r="A249" s="108"/>
      <c r="B249" s="72"/>
      <c r="C249" s="84" t="s">
        <v>2942</v>
      </c>
      <c r="D249" s="75" t="s">
        <v>54</v>
      </c>
      <c r="E249" s="13">
        <v>44436</v>
      </c>
      <c r="F249" s="73" t="s">
        <v>1313</v>
      </c>
      <c r="G249" s="13">
        <v>44440</v>
      </c>
      <c r="H249" s="74" t="s">
        <v>2955</v>
      </c>
      <c r="I249" s="15">
        <v>85</v>
      </c>
      <c r="J249" s="15">
        <v>56</v>
      </c>
      <c r="K249" s="15">
        <v>20</v>
      </c>
      <c r="L249" s="15">
        <v>4</v>
      </c>
      <c r="M249" s="79">
        <v>23.8</v>
      </c>
      <c r="N249" s="69">
        <v>24</v>
      </c>
      <c r="O249" s="61">
        <v>3000</v>
      </c>
      <c r="P249" s="62">
        <f>Table2245236891011121314151617181920212224234567234568910111213141516171819202122232425[[#This Row],[PEMBULATAN]]*O249</f>
        <v>72000</v>
      </c>
    </row>
    <row r="250" spans="1:16" ht="27.75" customHeight="1" x14ac:dyDescent="0.2">
      <c r="A250" s="108"/>
      <c r="B250" s="72"/>
      <c r="C250" s="84" t="s">
        <v>2943</v>
      </c>
      <c r="D250" s="75" t="s">
        <v>54</v>
      </c>
      <c r="E250" s="13">
        <v>44436</v>
      </c>
      <c r="F250" s="73" t="s">
        <v>1313</v>
      </c>
      <c r="G250" s="13">
        <v>44440</v>
      </c>
      <c r="H250" s="74" t="s">
        <v>2955</v>
      </c>
      <c r="I250" s="15">
        <v>90</v>
      </c>
      <c r="J250" s="15">
        <v>65</v>
      </c>
      <c r="K250" s="15">
        <v>24</v>
      </c>
      <c r="L250" s="15">
        <v>13</v>
      </c>
      <c r="M250" s="79">
        <v>35.1</v>
      </c>
      <c r="N250" s="69">
        <v>35</v>
      </c>
      <c r="O250" s="61">
        <v>3000</v>
      </c>
      <c r="P250" s="62">
        <f>Table2245236891011121314151617181920212224234567234568910111213141516171819202122232425[[#This Row],[PEMBULATAN]]*O250</f>
        <v>105000</v>
      </c>
    </row>
    <row r="251" spans="1:16" ht="27.75" customHeight="1" x14ac:dyDescent="0.2">
      <c r="A251" s="108"/>
      <c r="B251" s="72"/>
      <c r="C251" s="84" t="s">
        <v>2944</v>
      </c>
      <c r="D251" s="75" t="s">
        <v>54</v>
      </c>
      <c r="E251" s="13">
        <v>44436</v>
      </c>
      <c r="F251" s="73" t="s">
        <v>1313</v>
      </c>
      <c r="G251" s="13">
        <v>44440</v>
      </c>
      <c r="H251" s="74" t="s">
        <v>2955</v>
      </c>
      <c r="I251" s="15">
        <v>70</v>
      </c>
      <c r="J251" s="15">
        <v>60</v>
      </c>
      <c r="K251" s="15">
        <v>24</v>
      </c>
      <c r="L251" s="15">
        <v>16</v>
      </c>
      <c r="M251" s="79">
        <v>25.2</v>
      </c>
      <c r="N251" s="69">
        <v>25</v>
      </c>
      <c r="O251" s="61">
        <v>3000</v>
      </c>
      <c r="P251" s="62">
        <f>Table2245236891011121314151617181920212224234567234568910111213141516171819202122232425[[#This Row],[PEMBULATAN]]*O251</f>
        <v>75000</v>
      </c>
    </row>
    <row r="252" spans="1:16" ht="27.75" customHeight="1" x14ac:dyDescent="0.2">
      <c r="A252" s="108"/>
      <c r="B252" s="72"/>
      <c r="C252" s="84" t="s">
        <v>2945</v>
      </c>
      <c r="D252" s="75" t="s">
        <v>54</v>
      </c>
      <c r="E252" s="13">
        <v>44436</v>
      </c>
      <c r="F252" s="73" t="s">
        <v>1313</v>
      </c>
      <c r="G252" s="13">
        <v>44440</v>
      </c>
      <c r="H252" s="74" t="s">
        <v>2955</v>
      </c>
      <c r="I252" s="15">
        <v>84</v>
      </c>
      <c r="J252" s="15">
        <v>60</v>
      </c>
      <c r="K252" s="15">
        <v>26</v>
      </c>
      <c r="L252" s="15">
        <v>19</v>
      </c>
      <c r="M252" s="79">
        <v>32.76</v>
      </c>
      <c r="N252" s="69">
        <v>33</v>
      </c>
      <c r="O252" s="61">
        <v>3000</v>
      </c>
      <c r="P252" s="62">
        <f>Table2245236891011121314151617181920212224234567234568910111213141516171819202122232425[[#This Row],[PEMBULATAN]]*O252</f>
        <v>99000</v>
      </c>
    </row>
    <row r="253" spans="1:16" ht="27.75" customHeight="1" x14ac:dyDescent="0.2">
      <c r="A253" s="108"/>
      <c r="B253" s="72"/>
      <c r="C253" s="84" t="s">
        <v>2946</v>
      </c>
      <c r="D253" s="75" t="s">
        <v>54</v>
      </c>
      <c r="E253" s="13">
        <v>44436</v>
      </c>
      <c r="F253" s="73" t="s">
        <v>1313</v>
      </c>
      <c r="G253" s="13">
        <v>44440</v>
      </c>
      <c r="H253" s="74" t="s">
        <v>2955</v>
      </c>
      <c r="I253" s="15">
        <v>79</v>
      </c>
      <c r="J253" s="15">
        <v>60</v>
      </c>
      <c r="K253" s="15">
        <v>27</v>
      </c>
      <c r="L253" s="15">
        <v>23</v>
      </c>
      <c r="M253" s="79">
        <v>31.995000000000001</v>
      </c>
      <c r="N253" s="69">
        <v>32</v>
      </c>
      <c r="O253" s="61">
        <v>3000</v>
      </c>
      <c r="P253" s="62">
        <f>Table2245236891011121314151617181920212224234567234568910111213141516171819202122232425[[#This Row],[PEMBULATAN]]*O253</f>
        <v>96000</v>
      </c>
    </row>
    <row r="254" spans="1:16" ht="27.75" customHeight="1" x14ac:dyDescent="0.2">
      <c r="A254" s="108"/>
      <c r="B254" s="72"/>
      <c r="C254" s="84" t="s">
        <v>2947</v>
      </c>
      <c r="D254" s="75" t="s">
        <v>54</v>
      </c>
      <c r="E254" s="13">
        <v>44436</v>
      </c>
      <c r="F254" s="73" t="s">
        <v>1313</v>
      </c>
      <c r="G254" s="13">
        <v>44440</v>
      </c>
      <c r="H254" s="74" t="s">
        <v>2955</v>
      </c>
      <c r="I254" s="15">
        <v>80</v>
      </c>
      <c r="J254" s="15">
        <v>63</v>
      </c>
      <c r="K254" s="15">
        <v>28</v>
      </c>
      <c r="L254" s="15">
        <v>15</v>
      </c>
      <c r="M254" s="79">
        <v>35.28</v>
      </c>
      <c r="N254" s="69">
        <v>35</v>
      </c>
      <c r="O254" s="61">
        <v>3000</v>
      </c>
      <c r="P254" s="62">
        <f>Table2245236891011121314151617181920212224234567234568910111213141516171819202122232425[[#This Row],[PEMBULATAN]]*O254</f>
        <v>105000</v>
      </c>
    </row>
    <row r="255" spans="1:16" ht="27.75" customHeight="1" x14ac:dyDescent="0.2">
      <c r="A255" s="108"/>
      <c r="B255" s="72"/>
      <c r="C255" s="84" t="s">
        <v>2948</v>
      </c>
      <c r="D255" s="75" t="s">
        <v>54</v>
      </c>
      <c r="E255" s="13">
        <v>44436</v>
      </c>
      <c r="F255" s="73" t="s">
        <v>1313</v>
      </c>
      <c r="G255" s="13">
        <v>44440</v>
      </c>
      <c r="H255" s="74" t="s">
        <v>2955</v>
      </c>
      <c r="I255" s="15">
        <v>98</v>
      </c>
      <c r="J255" s="15">
        <v>60</v>
      </c>
      <c r="K255" s="15">
        <v>29</v>
      </c>
      <c r="L255" s="15">
        <v>21</v>
      </c>
      <c r="M255" s="79">
        <v>42.63</v>
      </c>
      <c r="N255" s="69">
        <v>43</v>
      </c>
      <c r="O255" s="61">
        <v>3000</v>
      </c>
      <c r="P255" s="62">
        <f>Table2245236891011121314151617181920212224234567234568910111213141516171819202122232425[[#This Row],[PEMBULATAN]]*O255</f>
        <v>129000</v>
      </c>
    </row>
    <row r="256" spans="1:16" ht="27.75" customHeight="1" x14ac:dyDescent="0.2">
      <c r="A256" s="108"/>
      <c r="B256" s="72"/>
      <c r="C256" s="84" t="s">
        <v>2949</v>
      </c>
      <c r="D256" s="75" t="s">
        <v>54</v>
      </c>
      <c r="E256" s="13">
        <v>44436</v>
      </c>
      <c r="F256" s="73" t="s">
        <v>1313</v>
      </c>
      <c r="G256" s="13">
        <v>44440</v>
      </c>
      <c r="H256" s="74" t="s">
        <v>2955</v>
      </c>
      <c r="I256" s="15">
        <v>90</v>
      </c>
      <c r="J256" s="15">
        <v>59</v>
      </c>
      <c r="K256" s="15">
        <v>30</v>
      </c>
      <c r="L256" s="15">
        <v>17</v>
      </c>
      <c r="M256" s="79">
        <v>39.825000000000003</v>
      </c>
      <c r="N256" s="69">
        <v>40</v>
      </c>
      <c r="O256" s="61">
        <v>3000</v>
      </c>
      <c r="P256" s="62">
        <f>Table2245236891011121314151617181920212224234567234568910111213141516171819202122232425[[#This Row],[PEMBULATAN]]*O256</f>
        <v>120000</v>
      </c>
    </row>
    <row r="257" spans="1:16" ht="27.75" customHeight="1" x14ac:dyDescent="0.2">
      <c r="A257" s="108"/>
      <c r="B257" s="72"/>
      <c r="C257" s="84" t="s">
        <v>2950</v>
      </c>
      <c r="D257" s="75" t="s">
        <v>54</v>
      </c>
      <c r="E257" s="13">
        <v>44436</v>
      </c>
      <c r="F257" s="73" t="s">
        <v>1313</v>
      </c>
      <c r="G257" s="13">
        <v>44440</v>
      </c>
      <c r="H257" s="74" t="s">
        <v>2955</v>
      </c>
      <c r="I257" s="15">
        <v>90</v>
      </c>
      <c r="J257" s="15">
        <v>70</v>
      </c>
      <c r="K257" s="15">
        <v>35</v>
      </c>
      <c r="L257" s="15">
        <v>13</v>
      </c>
      <c r="M257" s="79">
        <v>55.125</v>
      </c>
      <c r="N257" s="69">
        <v>55</v>
      </c>
      <c r="O257" s="61">
        <v>3000</v>
      </c>
      <c r="P257" s="62">
        <f>Table2245236891011121314151617181920212224234567234568910111213141516171819202122232425[[#This Row],[PEMBULATAN]]*O257</f>
        <v>165000</v>
      </c>
    </row>
    <row r="258" spans="1:16" ht="27.75" customHeight="1" x14ac:dyDescent="0.2">
      <c r="A258" s="108"/>
      <c r="B258" s="72"/>
      <c r="C258" s="84" t="s">
        <v>2951</v>
      </c>
      <c r="D258" s="75" t="s">
        <v>54</v>
      </c>
      <c r="E258" s="13">
        <v>44436</v>
      </c>
      <c r="F258" s="73" t="s">
        <v>1313</v>
      </c>
      <c r="G258" s="13">
        <v>44440</v>
      </c>
      <c r="H258" s="74" t="s">
        <v>2955</v>
      </c>
      <c r="I258" s="15">
        <v>75</v>
      </c>
      <c r="J258" s="15">
        <v>60</v>
      </c>
      <c r="K258" s="15">
        <v>25</v>
      </c>
      <c r="L258" s="15">
        <v>8</v>
      </c>
      <c r="M258" s="79">
        <v>28.125</v>
      </c>
      <c r="N258" s="69">
        <v>28</v>
      </c>
      <c r="O258" s="61">
        <v>3000</v>
      </c>
      <c r="P258" s="62">
        <f>Table2245236891011121314151617181920212224234567234568910111213141516171819202122232425[[#This Row],[PEMBULATAN]]*O258</f>
        <v>84000</v>
      </c>
    </row>
    <row r="259" spans="1:16" ht="27.75" customHeight="1" x14ac:dyDescent="0.2">
      <c r="A259" s="108"/>
      <c r="B259" s="72"/>
      <c r="C259" s="84" t="s">
        <v>2952</v>
      </c>
      <c r="D259" s="75" t="s">
        <v>54</v>
      </c>
      <c r="E259" s="13">
        <v>44436</v>
      </c>
      <c r="F259" s="73" t="s">
        <v>1313</v>
      </c>
      <c r="G259" s="13">
        <v>44440</v>
      </c>
      <c r="H259" s="74" t="s">
        <v>2955</v>
      </c>
      <c r="I259" s="15">
        <v>69</v>
      </c>
      <c r="J259" s="15">
        <v>58</v>
      </c>
      <c r="K259" s="15">
        <v>17</v>
      </c>
      <c r="L259" s="15">
        <v>9</v>
      </c>
      <c r="M259" s="79">
        <v>17.008500000000002</v>
      </c>
      <c r="N259" s="69">
        <v>17</v>
      </c>
      <c r="O259" s="61">
        <v>3000</v>
      </c>
      <c r="P259" s="62">
        <f>Table2245236891011121314151617181920212224234567234568910111213141516171819202122232425[[#This Row],[PEMBULATAN]]*O259</f>
        <v>51000</v>
      </c>
    </row>
    <row r="260" spans="1:16" ht="27.75" customHeight="1" x14ac:dyDescent="0.2">
      <c r="A260" s="108"/>
      <c r="B260" s="72"/>
      <c r="C260" s="70" t="s">
        <v>2953</v>
      </c>
      <c r="D260" s="75" t="s">
        <v>54</v>
      </c>
      <c r="E260" s="13">
        <v>44436</v>
      </c>
      <c r="F260" s="73" t="s">
        <v>1313</v>
      </c>
      <c r="G260" s="13">
        <v>44440</v>
      </c>
      <c r="H260" s="74" t="s">
        <v>2955</v>
      </c>
      <c r="I260" s="15">
        <v>85</v>
      </c>
      <c r="J260" s="15">
        <v>60</v>
      </c>
      <c r="K260" s="15">
        <v>29</v>
      </c>
      <c r="L260" s="15">
        <v>16</v>
      </c>
      <c r="M260" s="79">
        <v>36.975000000000001</v>
      </c>
      <c r="N260" s="69">
        <v>37</v>
      </c>
      <c r="O260" s="61">
        <v>3000</v>
      </c>
      <c r="P260" s="62">
        <f>Table2245236891011121314151617181920212224234567234568910111213141516171819202122232425[[#This Row],[PEMBULATAN]]*O260</f>
        <v>111000</v>
      </c>
    </row>
    <row r="261" spans="1:16" ht="27.75" customHeight="1" x14ac:dyDescent="0.2">
      <c r="A261" s="108"/>
      <c r="B261" s="72"/>
      <c r="C261" s="70" t="s">
        <v>2954</v>
      </c>
      <c r="D261" s="75" t="s">
        <v>54</v>
      </c>
      <c r="E261" s="13">
        <v>44436</v>
      </c>
      <c r="F261" s="73" t="s">
        <v>1313</v>
      </c>
      <c r="G261" s="13">
        <v>44440</v>
      </c>
      <c r="H261" s="74" t="s">
        <v>2955</v>
      </c>
      <c r="I261" s="15">
        <v>34</v>
      </c>
      <c r="J261" s="15">
        <v>26</v>
      </c>
      <c r="K261" s="15">
        <v>26</v>
      </c>
      <c r="L261" s="15">
        <v>3</v>
      </c>
      <c r="M261" s="79">
        <v>5.7460000000000004</v>
      </c>
      <c r="N261" s="69">
        <v>6</v>
      </c>
      <c r="O261" s="61">
        <v>3000</v>
      </c>
      <c r="P261" s="62">
        <f>Table2245236891011121314151617181920212224234567234568910111213141516171819202122232425[[#This Row],[PEMBULATAN]]*O261</f>
        <v>18000</v>
      </c>
    </row>
    <row r="262" spans="1:16" ht="22.5" customHeight="1" x14ac:dyDescent="0.2">
      <c r="A262" s="143" t="s">
        <v>33</v>
      </c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5"/>
      <c r="M262" s="76">
        <f>SUBTOTAL(109,Table2245236891011121314151617181920212224234567234568910111213141516171819202122232425[KG VOLUME])</f>
        <v>6819.7379999999994</v>
      </c>
      <c r="N262" s="65">
        <f>SUM(N3:N261)</f>
        <v>6875</v>
      </c>
      <c r="O262" s="146">
        <f>SUM(P3:P261)</f>
        <v>20625000</v>
      </c>
      <c r="P262" s="147"/>
    </row>
    <row r="263" spans="1:16" ht="22.5" customHeight="1" x14ac:dyDescent="0.2">
      <c r="A263" s="80"/>
      <c r="B263" s="53" t="s">
        <v>45</v>
      </c>
      <c r="C263" s="52"/>
      <c r="D263" s="54" t="s">
        <v>46</v>
      </c>
      <c r="E263" s="80"/>
      <c r="F263" s="80"/>
      <c r="G263" s="80"/>
      <c r="H263" s="80"/>
      <c r="I263" s="80"/>
      <c r="J263" s="80"/>
      <c r="K263" s="80"/>
      <c r="L263" s="80"/>
      <c r="M263" s="81"/>
      <c r="N263" s="83" t="s">
        <v>52</v>
      </c>
      <c r="O263" s="82"/>
      <c r="P263" s="82">
        <f>O262*10%</f>
        <v>2062500</v>
      </c>
    </row>
    <row r="264" spans="1:16" ht="22.5" customHeight="1" thickBot="1" x14ac:dyDescent="0.25">
      <c r="A264" s="80"/>
      <c r="B264" s="53"/>
      <c r="C264" s="52"/>
      <c r="D264" s="54"/>
      <c r="E264" s="80"/>
      <c r="F264" s="80"/>
      <c r="G264" s="80"/>
      <c r="H264" s="80"/>
      <c r="I264" s="80"/>
      <c r="J264" s="80"/>
      <c r="K264" s="80"/>
      <c r="L264" s="80"/>
      <c r="M264" s="81"/>
      <c r="N264" s="103" t="s">
        <v>56</v>
      </c>
      <c r="O264" s="102"/>
      <c r="P264" s="102">
        <f>O262-P263</f>
        <v>18562500</v>
      </c>
    </row>
    <row r="265" spans="1:16" x14ac:dyDescent="0.2">
      <c r="A265" s="11"/>
      <c r="H265" s="60"/>
      <c r="N265" s="59" t="s">
        <v>34</v>
      </c>
      <c r="P265" s="66">
        <f>P264*1%</f>
        <v>185625</v>
      </c>
    </row>
    <row r="266" spans="1:16" ht="15.75" thickBot="1" x14ac:dyDescent="0.25">
      <c r="A266" s="11"/>
      <c r="H266" s="60"/>
      <c r="N266" s="59" t="s">
        <v>55</v>
      </c>
      <c r="P266" s="68">
        <f>P264*2%</f>
        <v>371250</v>
      </c>
    </row>
    <row r="267" spans="1:16" x14ac:dyDescent="0.2">
      <c r="A267" s="11"/>
      <c r="H267" s="60"/>
      <c r="N267" s="63" t="s">
        <v>35</v>
      </c>
      <c r="O267" s="64"/>
      <c r="P267" s="67">
        <f>P264+P265-P266</f>
        <v>18376875</v>
      </c>
    </row>
    <row r="268" spans="1:16" x14ac:dyDescent="0.2">
      <c r="B268" s="53"/>
      <c r="C268" s="52"/>
      <c r="D268" s="54"/>
    </row>
    <row r="270" spans="1:16" x14ac:dyDescent="0.2">
      <c r="A270" s="11"/>
      <c r="H270" s="60"/>
      <c r="P270" s="68"/>
    </row>
    <row r="271" spans="1:16" x14ac:dyDescent="0.2">
      <c r="A271" s="11"/>
      <c r="H271" s="60"/>
      <c r="O271" s="55"/>
      <c r="P271" s="68"/>
    </row>
    <row r="272" spans="1:16" s="3" customFormat="1" x14ac:dyDescent="0.25">
      <c r="A272" s="11"/>
      <c r="B272" s="2"/>
      <c r="C272" s="2"/>
      <c r="E272" s="12"/>
      <c r="H272" s="60"/>
      <c r="N272" s="14"/>
      <c r="O272" s="14"/>
      <c r="P272" s="14"/>
    </row>
    <row r="273" spans="1:16" s="3" customFormat="1" x14ac:dyDescent="0.25">
      <c r="A273" s="11"/>
      <c r="B273" s="2"/>
      <c r="C273" s="2"/>
      <c r="E273" s="12"/>
      <c r="H273" s="60"/>
      <c r="N273" s="14"/>
      <c r="O273" s="14"/>
      <c r="P273" s="14"/>
    </row>
    <row r="274" spans="1:16" s="3" customFormat="1" x14ac:dyDescent="0.25">
      <c r="A274" s="11"/>
      <c r="B274" s="2"/>
      <c r="C274" s="2"/>
      <c r="E274" s="12"/>
      <c r="H274" s="60"/>
      <c r="N274" s="14"/>
      <c r="O274" s="14"/>
      <c r="P274" s="14"/>
    </row>
    <row r="275" spans="1:16" s="3" customFormat="1" x14ac:dyDescent="0.25">
      <c r="A275" s="11"/>
      <c r="B275" s="2"/>
      <c r="C275" s="2"/>
      <c r="E275" s="12"/>
      <c r="H275" s="60"/>
      <c r="N275" s="14"/>
      <c r="O275" s="14"/>
      <c r="P275" s="14"/>
    </row>
    <row r="276" spans="1:16" s="3" customFormat="1" x14ac:dyDescent="0.25">
      <c r="A276" s="11"/>
      <c r="B276" s="2"/>
      <c r="C276" s="2"/>
      <c r="E276" s="12"/>
      <c r="H276" s="60"/>
      <c r="N276" s="14"/>
      <c r="O276" s="14"/>
      <c r="P276" s="14"/>
    </row>
    <row r="277" spans="1:16" s="3" customFormat="1" x14ac:dyDescent="0.25">
      <c r="A277" s="11"/>
      <c r="B277" s="2"/>
      <c r="C277" s="2"/>
      <c r="E277" s="12"/>
      <c r="H277" s="60"/>
      <c r="N277" s="14"/>
      <c r="O277" s="14"/>
      <c r="P277" s="14"/>
    </row>
    <row r="278" spans="1:16" s="3" customFormat="1" x14ac:dyDescent="0.25">
      <c r="A278" s="11"/>
      <c r="B278" s="2"/>
      <c r="C278" s="2"/>
      <c r="E278" s="12"/>
      <c r="H278" s="60"/>
      <c r="N278" s="14"/>
      <c r="O278" s="14"/>
      <c r="P278" s="14"/>
    </row>
    <row r="279" spans="1:16" s="3" customFormat="1" x14ac:dyDescent="0.25">
      <c r="A279" s="11"/>
      <c r="B279" s="2"/>
      <c r="C279" s="2"/>
      <c r="E279" s="12"/>
      <c r="H279" s="60"/>
      <c r="N279" s="14"/>
      <c r="O279" s="14"/>
      <c r="P279" s="14"/>
    </row>
    <row r="280" spans="1:16" s="3" customFormat="1" x14ac:dyDescent="0.25">
      <c r="A280" s="11"/>
      <c r="B280" s="2"/>
      <c r="C280" s="2"/>
      <c r="E280" s="12"/>
      <c r="H280" s="60"/>
      <c r="N280" s="14"/>
      <c r="O280" s="14"/>
      <c r="P280" s="14"/>
    </row>
    <row r="281" spans="1:16" s="3" customFormat="1" x14ac:dyDescent="0.25">
      <c r="A281" s="11"/>
      <c r="B281" s="2"/>
      <c r="C281" s="2"/>
      <c r="E281" s="12"/>
      <c r="H281" s="60"/>
      <c r="N281" s="14"/>
      <c r="O281" s="14"/>
      <c r="P281" s="14"/>
    </row>
    <row r="282" spans="1:16" s="3" customFormat="1" x14ac:dyDescent="0.25">
      <c r="A282" s="11"/>
      <c r="B282" s="2"/>
      <c r="C282" s="2"/>
      <c r="E282" s="12"/>
      <c r="H282" s="60"/>
      <c r="N282" s="14"/>
      <c r="O282" s="14"/>
      <c r="P282" s="14"/>
    </row>
    <row r="283" spans="1:16" s="3" customFormat="1" x14ac:dyDescent="0.25">
      <c r="A283" s="11"/>
      <c r="B283" s="2"/>
      <c r="C283" s="2"/>
      <c r="E283" s="12"/>
      <c r="H283" s="60"/>
      <c r="N283" s="14"/>
      <c r="O283" s="14"/>
      <c r="P283" s="14"/>
    </row>
  </sheetData>
  <mergeCells count="3">
    <mergeCell ref="A3:A4"/>
    <mergeCell ref="A262:L262"/>
    <mergeCell ref="O262:P262"/>
  </mergeCells>
  <conditionalFormatting sqref="B3">
    <cfRule type="duplicateValues" dxfId="26" priority="1"/>
  </conditionalFormatting>
  <conditionalFormatting sqref="B4:B261">
    <cfRule type="duplicateValues" dxfId="25" priority="7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H10" sqref="H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07" t="s">
        <v>4247</v>
      </c>
      <c r="B3" s="71" t="s">
        <v>2956</v>
      </c>
      <c r="C3" s="9" t="s">
        <v>2957</v>
      </c>
      <c r="D3" s="73" t="s">
        <v>54</v>
      </c>
      <c r="E3" s="13">
        <v>44436</v>
      </c>
      <c r="F3" s="73" t="s">
        <v>1313</v>
      </c>
      <c r="G3" s="13">
        <v>44440</v>
      </c>
      <c r="H3" s="10" t="s">
        <v>2955</v>
      </c>
      <c r="I3" s="1">
        <v>53</v>
      </c>
      <c r="J3" s="1">
        <v>37</v>
      </c>
      <c r="K3" s="1">
        <v>27</v>
      </c>
      <c r="L3" s="1">
        <v>4</v>
      </c>
      <c r="M3" s="78">
        <v>13.236750000000001</v>
      </c>
      <c r="N3" s="8">
        <v>13</v>
      </c>
      <c r="O3" s="61">
        <v>3000</v>
      </c>
      <c r="P3" s="62">
        <f>Table224523689101112131415161718192021222423456723456891011121314151617181920212223242526[[#This Row],[PEMBULATAN]]*O3</f>
        <v>39000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6">
        <f>SUBTOTAL(109,Table224523689101112131415161718192021222423456723456891011121314151617181920212223242526[KG VOLUME])</f>
        <v>13.236750000000001</v>
      </c>
      <c r="N4" s="65">
        <f>SUM(N3:N3)</f>
        <v>13</v>
      </c>
      <c r="O4" s="146">
        <f>SUM(P3:P3)</f>
        <v>39000</v>
      </c>
      <c r="P4" s="147"/>
    </row>
    <row r="5" spans="1:16" ht="22.5" customHeight="1" x14ac:dyDescent="0.2">
      <c r="A5" s="80"/>
      <c r="B5" s="53" t="s">
        <v>45</v>
      </c>
      <c r="C5" s="52"/>
      <c r="D5" s="54" t="s">
        <v>46</v>
      </c>
      <c r="E5" s="80"/>
      <c r="F5" s="80"/>
      <c r="G5" s="80"/>
      <c r="H5" s="80"/>
      <c r="I5" s="80"/>
      <c r="J5" s="80"/>
      <c r="K5" s="80"/>
      <c r="L5" s="80"/>
      <c r="M5" s="81"/>
      <c r="N5" s="83" t="s">
        <v>52</v>
      </c>
      <c r="O5" s="82"/>
      <c r="P5" s="82">
        <f>O4*10%</f>
        <v>3900</v>
      </c>
    </row>
    <row r="6" spans="1:16" ht="22.5" customHeight="1" thickBot="1" x14ac:dyDescent="0.25">
      <c r="A6" s="80"/>
      <c r="B6" s="53"/>
      <c r="C6" s="52"/>
      <c r="D6" s="54"/>
      <c r="E6" s="80"/>
      <c r="F6" s="80"/>
      <c r="G6" s="80"/>
      <c r="H6" s="80"/>
      <c r="I6" s="80"/>
      <c r="J6" s="80"/>
      <c r="K6" s="80"/>
      <c r="L6" s="80"/>
      <c r="M6" s="81"/>
      <c r="N6" s="103" t="s">
        <v>56</v>
      </c>
      <c r="O6" s="102"/>
      <c r="P6" s="102">
        <f>O4-P5</f>
        <v>35100</v>
      </c>
    </row>
    <row r="7" spans="1:16" x14ac:dyDescent="0.2">
      <c r="A7" s="11"/>
      <c r="H7" s="60"/>
      <c r="N7" s="59" t="s">
        <v>34</v>
      </c>
      <c r="P7" s="66">
        <f>P6*1%</f>
        <v>351</v>
      </c>
    </row>
    <row r="8" spans="1:16" ht="15.75" thickBot="1" x14ac:dyDescent="0.25">
      <c r="A8" s="11"/>
      <c r="H8" s="60"/>
      <c r="N8" s="59" t="s">
        <v>55</v>
      </c>
      <c r="P8" s="68">
        <f>P6*2%</f>
        <v>702</v>
      </c>
    </row>
    <row r="9" spans="1:16" x14ac:dyDescent="0.2">
      <c r="A9" s="11"/>
      <c r="H9" s="60"/>
      <c r="N9" s="63" t="s">
        <v>35</v>
      </c>
      <c r="O9" s="64"/>
      <c r="P9" s="67">
        <f>P6+P7-P8</f>
        <v>34749</v>
      </c>
    </row>
    <row r="10" spans="1:16" x14ac:dyDescent="0.2">
      <c r="B10" s="53"/>
      <c r="C10" s="52"/>
      <c r="D10" s="54"/>
    </row>
    <row r="12" spans="1:16" x14ac:dyDescent="0.2">
      <c r="A12" s="11"/>
      <c r="H12" s="60"/>
      <c r="P12" s="68"/>
    </row>
    <row r="13" spans="1:16" x14ac:dyDescent="0.2">
      <c r="A13" s="11"/>
      <c r="H13" s="60"/>
      <c r="O13" s="55"/>
      <c r="P13" s="68"/>
    </row>
    <row r="14" spans="1:16" s="3" customFormat="1" x14ac:dyDescent="0.25">
      <c r="A14" s="11"/>
      <c r="B14" s="2"/>
      <c r="C14" s="2"/>
      <c r="E14" s="12"/>
      <c r="H14" s="60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0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0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0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</sheetData>
  <mergeCells count="2">
    <mergeCell ref="A4:L4"/>
    <mergeCell ref="O4:P4"/>
  </mergeCells>
  <conditionalFormatting sqref="B3">
    <cfRule type="duplicateValues" dxfId="2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K10" sqref="K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07" t="s">
        <v>4248</v>
      </c>
      <c r="B3" s="71" t="s">
        <v>2958</v>
      </c>
      <c r="C3" s="9" t="s">
        <v>2959</v>
      </c>
      <c r="D3" s="73" t="s">
        <v>53</v>
      </c>
      <c r="E3" s="13">
        <v>44436</v>
      </c>
      <c r="F3" s="73" t="s">
        <v>1313</v>
      </c>
      <c r="G3" s="13">
        <v>44440</v>
      </c>
      <c r="H3" s="10" t="s">
        <v>1314</v>
      </c>
      <c r="I3" s="1">
        <v>30</v>
      </c>
      <c r="J3" s="1">
        <v>10</v>
      </c>
      <c r="K3" s="1">
        <v>6</v>
      </c>
      <c r="L3" s="1">
        <v>2</v>
      </c>
      <c r="M3" s="78">
        <v>0.45</v>
      </c>
      <c r="N3" s="8">
        <v>2</v>
      </c>
      <c r="O3" s="61">
        <v>3000</v>
      </c>
      <c r="P3" s="62">
        <f>Table22452368910111213141516171819202122242345672345689101112131415161718192021222324252627[[#This Row],[PEMBULATAN]]*O3</f>
        <v>6000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6">
        <f>SUBTOTAL(109,Table22452368910111213141516171819202122242345672345689101112131415161718192021222324252627[KG VOLUME])</f>
        <v>0.45</v>
      </c>
      <c r="N4" s="65">
        <f>SUM(N3:N3)</f>
        <v>2</v>
      </c>
      <c r="O4" s="146">
        <f>SUM(P3:P3)</f>
        <v>6000</v>
      </c>
      <c r="P4" s="147"/>
    </row>
    <row r="5" spans="1:16" ht="22.5" customHeight="1" x14ac:dyDescent="0.2">
      <c r="A5" s="80"/>
      <c r="B5" s="53" t="s">
        <v>45</v>
      </c>
      <c r="C5" s="52"/>
      <c r="D5" s="54" t="s">
        <v>46</v>
      </c>
      <c r="E5" s="80"/>
      <c r="F5" s="80"/>
      <c r="G5" s="80"/>
      <c r="H5" s="80"/>
      <c r="I5" s="80"/>
      <c r="J5" s="80"/>
      <c r="K5" s="80"/>
      <c r="L5" s="80"/>
      <c r="M5" s="81"/>
      <c r="N5" s="83" t="s">
        <v>52</v>
      </c>
      <c r="O5" s="82"/>
      <c r="P5" s="82">
        <f>O4*10%</f>
        <v>600</v>
      </c>
    </row>
    <row r="6" spans="1:16" ht="22.5" customHeight="1" thickBot="1" x14ac:dyDescent="0.25">
      <c r="A6" s="80"/>
      <c r="B6" s="53"/>
      <c r="C6" s="52"/>
      <c r="D6" s="54"/>
      <c r="E6" s="80"/>
      <c r="F6" s="80"/>
      <c r="G6" s="80"/>
      <c r="H6" s="80"/>
      <c r="I6" s="80"/>
      <c r="J6" s="80"/>
      <c r="K6" s="80"/>
      <c r="L6" s="80"/>
      <c r="M6" s="81"/>
      <c r="N6" s="103" t="s">
        <v>56</v>
      </c>
      <c r="O6" s="102"/>
      <c r="P6" s="102">
        <f>O4-P5</f>
        <v>5400</v>
      </c>
    </row>
    <row r="7" spans="1:16" x14ac:dyDescent="0.2">
      <c r="A7" s="11"/>
      <c r="H7" s="60"/>
      <c r="N7" s="59" t="s">
        <v>34</v>
      </c>
      <c r="P7" s="66">
        <f>P6*1%</f>
        <v>54</v>
      </c>
    </row>
    <row r="8" spans="1:16" ht="15.75" thickBot="1" x14ac:dyDescent="0.25">
      <c r="A8" s="11"/>
      <c r="H8" s="60"/>
      <c r="N8" s="59" t="s">
        <v>55</v>
      </c>
      <c r="P8" s="68">
        <f>P6*2%</f>
        <v>108</v>
      </c>
    </row>
    <row r="9" spans="1:16" x14ac:dyDescent="0.2">
      <c r="A9" s="11"/>
      <c r="H9" s="60"/>
      <c r="N9" s="63" t="s">
        <v>35</v>
      </c>
      <c r="O9" s="64"/>
      <c r="P9" s="67">
        <f>P6+P7-P8</f>
        <v>5346</v>
      </c>
    </row>
    <row r="10" spans="1:16" x14ac:dyDescent="0.2">
      <c r="B10" s="53"/>
      <c r="C10" s="52"/>
      <c r="D10" s="54"/>
    </row>
    <row r="12" spans="1:16" x14ac:dyDescent="0.2">
      <c r="A12" s="11"/>
      <c r="H12" s="60"/>
      <c r="P12" s="68"/>
    </row>
    <row r="13" spans="1:16" x14ac:dyDescent="0.2">
      <c r="A13" s="11"/>
      <c r="H13" s="60"/>
      <c r="O13" s="55"/>
      <c r="P13" s="68"/>
    </row>
    <row r="14" spans="1:16" s="3" customFormat="1" x14ac:dyDescent="0.25">
      <c r="A14" s="11"/>
      <c r="B14" s="2"/>
      <c r="C14" s="2"/>
      <c r="E14" s="12"/>
      <c r="H14" s="60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0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0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0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</sheetData>
  <mergeCells count="2">
    <mergeCell ref="A4:L4"/>
    <mergeCell ref="O4:P4"/>
  </mergeCells>
  <conditionalFormatting sqref="B3">
    <cfRule type="duplicateValues" dxfId="2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2"/>
  <sheetViews>
    <sheetView zoomScale="110" zoomScaleNormal="110" workbookViewId="0">
      <pane xSplit="3" ySplit="2" topLeftCell="D78" activePane="bottomRight" state="frozen"/>
      <selection activeCell="F3" sqref="F3"/>
      <selection pane="topRight" activeCell="F3" sqref="F3"/>
      <selection pane="bottomLeft" activeCell="F3" sqref="F3"/>
      <selection pane="bottomRight" activeCell="H85" sqref="H8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.42578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2.25" customHeight="1" x14ac:dyDescent="0.2">
      <c r="A3" s="141" t="s">
        <v>4249</v>
      </c>
      <c r="B3" s="71" t="s">
        <v>2960</v>
      </c>
      <c r="C3" s="9" t="s">
        <v>2961</v>
      </c>
      <c r="D3" s="73" t="s">
        <v>53</v>
      </c>
      <c r="E3" s="13">
        <v>44437</v>
      </c>
      <c r="F3" s="73" t="s">
        <v>1313</v>
      </c>
      <c r="G3" s="13">
        <v>44440</v>
      </c>
      <c r="H3" s="10" t="s">
        <v>1314</v>
      </c>
      <c r="I3" s="1">
        <v>30</v>
      </c>
      <c r="J3" s="1">
        <v>13</v>
      </c>
      <c r="K3" s="1">
        <v>6</v>
      </c>
      <c r="L3" s="1">
        <v>2</v>
      </c>
      <c r="M3" s="78">
        <v>0.58499999999999996</v>
      </c>
      <c r="N3" s="8">
        <v>2</v>
      </c>
      <c r="O3" s="61">
        <v>3000</v>
      </c>
      <c r="P3" s="62">
        <f>Table2245236891011121314151617181920212224234567234568910111213141516171819202122232425262728[[#This Row],[PEMBULATAN]]*O3</f>
        <v>6000</v>
      </c>
    </row>
    <row r="4" spans="1:16" ht="32.25" customHeight="1" x14ac:dyDescent="0.2">
      <c r="A4" s="142"/>
      <c r="B4" s="72"/>
      <c r="C4" s="9" t="s">
        <v>2962</v>
      </c>
      <c r="D4" s="73" t="s">
        <v>53</v>
      </c>
      <c r="E4" s="13">
        <v>44437</v>
      </c>
      <c r="F4" s="73" t="s">
        <v>1313</v>
      </c>
      <c r="G4" s="13">
        <v>44440</v>
      </c>
      <c r="H4" s="10" t="s">
        <v>1314</v>
      </c>
      <c r="I4" s="1">
        <v>77</v>
      </c>
      <c r="J4" s="1">
        <v>44</v>
      </c>
      <c r="K4" s="1">
        <v>7</v>
      </c>
      <c r="L4" s="1">
        <v>10</v>
      </c>
      <c r="M4" s="78">
        <v>5.9290000000000003</v>
      </c>
      <c r="N4" s="8">
        <v>10</v>
      </c>
      <c r="O4" s="61">
        <v>3000</v>
      </c>
      <c r="P4" s="62">
        <f>Table2245236891011121314151617181920212224234567234568910111213141516171819202122232425262728[[#This Row],[PEMBULATAN]]*O4</f>
        <v>30000</v>
      </c>
    </row>
    <row r="5" spans="1:16" ht="32.25" customHeight="1" x14ac:dyDescent="0.2">
      <c r="A5" s="108"/>
      <c r="B5" s="72"/>
      <c r="C5" s="84" t="s">
        <v>2963</v>
      </c>
      <c r="D5" s="75" t="s">
        <v>53</v>
      </c>
      <c r="E5" s="13">
        <v>44437</v>
      </c>
      <c r="F5" s="73" t="s">
        <v>1313</v>
      </c>
      <c r="G5" s="13">
        <v>44440</v>
      </c>
      <c r="H5" s="74" t="s">
        <v>1314</v>
      </c>
      <c r="I5" s="15">
        <v>60</v>
      </c>
      <c r="J5" s="15">
        <v>31</v>
      </c>
      <c r="K5" s="15">
        <v>10</v>
      </c>
      <c r="L5" s="15">
        <v>10</v>
      </c>
      <c r="M5" s="79">
        <v>4.6500000000000004</v>
      </c>
      <c r="N5" s="69">
        <v>10</v>
      </c>
      <c r="O5" s="61">
        <v>3000</v>
      </c>
      <c r="P5" s="62">
        <f>Table2245236891011121314151617181920212224234567234568910111213141516171819202122232425262728[[#This Row],[PEMBULATAN]]*O5</f>
        <v>30000</v>
      </c>
    </row>
    <row r="6" spans="1:16" ht="32.25" customHeight="1" x14ac:dyDescent="0.2">
      <c r="A6" s="108"/>
      <c r="B6" s="100"/>
      <c r="C6" s="89" t="s">
        <v>2964</v>
      </c>
      <c r="D6" s="90" t="s">
        <v>53</v>
      </c>
      <c r="E6" s="91">
        <v>44437</v>
      </c>
      <c r="F6" s="92" t="s">
        <v>1313</v>
      </c>
      <c r="G6" s="91">
        <v>44440</v>
      </c>
      <c r="H6" s="93" t="s">
        <v>1314</v>
      </c>
      <c r="I6" s="94">
        <v>34</v>
      </c>
      <c r="J6" s="94">
        <v>34</v>
      </c>
      <c r="K6" s="94">
        <v>18</v>
      </c>
      <c r="L6" s="94">
        <v>12</v>
      </c>
      <c r="M6" s="95">
        <v>5.202</v>
      </c>
      <c r="N6" s="96">
        <v>12</v>
      </c>
      <c r="O6" s="61">
        <v>3000</v>
      </c>
      <c r="P6" s="62">
        <f>Table2245236891011121314151617181920212224234567234568910111213141516171819202122232425262728[[#This Row],[PEMBULATAN]]*O6</f>
        <v>36000</v>
      </c>
    </row>
    <row r="7" spans="1:16" ht="32.25" customHeight="1" x14ac:dyDescent="0.2">
      <c r="A7" s="108"/>
      <c r="B7" s="72" t="s">
        <v>2965</v>
      </c>
      <c r="C7" s="89" t="s">
        <v>2966</v>
      </c>
      <c r="D7" s="90" t="s">
        <v>53</v>
      </c>
      <c r="E7" s="91">
        <v>44437</v>
      </c>
      <c r="F7" s="92" t="s">
        <v>3040</v>
      </c>
      <c r="G7" s="91">
        <v>44441</v>
      </c>
      <c r="H7" s="93" t="s">
        <v>3041</v>
      </c>
      <c r="I7" s="94">
        <v>112</v>
      </c>
      <c r="J7" s="94">
        <v>22</v>
      </c>
      <c r="K7" s="94">
        <v>19</v>
      </c>
      <c r="L7" s="94">
        <v>16</v>
      </c>
      <c r="M7" s="95">
        <v>11.704000000000001</v>
      </c>
      <c r="N7" s="96">
        <v>16</v>
      </c>
      <c r="O7" s="61">
        <v>3000</v>
      </c>
      <c r="P7" s="62">
        <f>Table2245236891011121314151617181920212224234567234568910111213141516171819202122232425262728[[#This Row],[PEMBULATAN]]*O7</f>
        <v>48000</v>
      </c>
    </row>
    <row r="8" spans="1:16" ht="32.25" customHeight="1" x14ac:dyDescent="0.2">
      <c r="A8" s="108"/>
      <c r="B8" s="72"/>
      <c r="C8" s="89" t="s">
        <v>2967</v>
      </c>
      <c r="D8" s="90" t="s">
        <v>53</v>
      </c>
      <c r="E8" s="91">
        <v>44437</v>
      </c>
      <c r="F8" s="92" t="s">
        <v>3040</v>
      </c>
      <c r="G8" s="91">
        <v>44441</v>
      </c>
      <c r="H8" s="93" t="s">
        <v>3041</v>
      </c>
      <c r="I8" s="94">
        <v>200</v>
      </c>
      <c r="J8" s="94">
        <v>30</v>
      </c>
      <c r="K8" s="94">
        <v>11</v>
      </c>
      <c r="L8" s="94">
        <v>7</v>
      </c>
      <c r="M8" s="95">
        <v>16.5</v>
      </c>
      <c r="N8" s="96">
        <v>17</v>
      </c>
      <c r="O8" s="61">
        <v>3000</v>
      </c>
      <c r="P8" s="62">
        <f>Table2245236891011121314151617181920212224234567234568910111213141516171819202122232425262728[[#This Row],[PEMBULATAN]]*O8</f>
        <v>51000</v>
      </c>
    </row>
    <row r="9" spans="1:16" ht="32.25" customHeight="1" x14ac:dyDescent="0.2">
      <c r="A9" s="108"/>
      <c r="B9" s="72"/>
      <c r="C9" s="89" t="s">
        <v>2968</v>
      </c>
      <c r="D9" s="90" t="s">
        <v>53</v>
      </c>
      <c r="E9" s="91">
        <v>44437</v>
      </c>
      <c r="F9" s="92" t="s">
        <v>3040</v>
      </c>
      <c r="G9" s="91">
        <v>44441</v>
      </c>
      <c r="H9" s="93" t="s">
        <v>3041</v>
      </c>
      <c r="I9" s="94">
        <v>65</v>
      </c>
      <c r="J9" s="94">
        <v>47</v>
      </c>
      <c r="K9" s="94">
        <v>30</v>
      </c>
      <c r="L9" s="94">
        <v>5</v>
      </c>
      <c r="M9" s="95">
        <v>22.912500000000001</v>
      </c>
      <c r="N9" s="96">
        <v>23</v>
      </c>
      <c r="O9" s="61">
        <v>3000</v>
      </c>
      <c r="P9" s="62">
        <f>Table2245236891011121314151617181920212224234567234568910111213141516171819202122232425262728[[#This Row],[PEMBULATAN]]*O9</f>
        <v>69000</v>
      </c>
    </row>
    <row r="10" spans="1:16" ht="32.25" customHeight="1" x14ac:dyDescent="0.2">
      <c r="A10" s="108"/>
      <c r="B10" s="72"/>
      <c r="C10" s="89" t="s">
        <v>2969</v>
      </c>
      <c r="D10" s="90" t="s">
        <v>53</v>
      </c>
      <c r="E10" s="91">
        <v>44437</v>
      </c>
      <c r="F10" s="92" t="s">
        <v>3040</v>
      </c>
      <c r="G10" s="91">
        <v>44441</v>
      </c>
      <c r="H10" s="93" t="s">
        <v>3041</v>
      </c>
      <c r="I10" s="94">
        <v>29</v>
      </c>
      <c r="J10" s="94">
        <v>18</v>
      </c>
      <c r="K10" s="94">
        <v>14</v>
      </c>
      <c r="L10" s="94">
        <v>2</v>
      </c>
      <c r="M10" s="95">
        <v>1.827</v>
      </c>
      <c r="N10" s="96">
        <v>2</v>
      </c>
      <c r="O10" s="61">
        <v>3000</v>
      </c>
      <c r="P10" s="62">
        <f>Table2245236891011121314151617181920212224234567234568910111213141516171819202122232425262728[[#This Row],[PEMBULATAN]]*O10</f>
        <v>6000</v>
      </c>
    </row>
    <row r="11" spans="1:16" ht="32.25" customHeight="1" x14ac:dyDescent="0.2">
      <c r="A11" s="108"/>
      <c r="B11" s="72"/>
      <c r="C11" s="89" t="s">
        <v>2970</v>
      </c>
      <c r="D11" s="90" t="s">
        <v>53</v>
      </c>
      <c r="E11" s="91">
        <v>44437</v>
      </c>
      <c r="F11" s="92" t="s">
        <v>3040</v>
      </c>
      <c r="G11" s="91">
        <v>44441</v>
      </c>
      <c r="H11" s="93" t="s">
        <v>3041</v>
      </c>
      <c r="I11" s="94">
        <v>60</v>
      </c>
      <c r="J11" s="94">
        <v>18</v>
      </c>
      <c r="K11" s="94">
        <v>22</v>
      </c>
      <c r="L11" s="94">
        <v>3</v>
      </c>
      <c r="M11" s="95">
        <v>5.94</v>
      </c>
      <c r="N11" s="96">
        <v>6</v>
      </c>
      <c r="O11" s="61">
        <v>3000</v>
      </c>
      <c r="P11" s="62">
        <f>Table2245236891011121314151617181920212224234567234568910111213141516171819202122232425262728[[#This Row],[PEMBULATAN]]*O11</f>
        <v>18000</v>
      </c>
    </row>
    <row r="12" spans="1:16" ht="32.25" customHeight="1" x14ac:dyDescent="0.2">
      <c r="A12" s="108"/>
      <c r="B12" s="72"/>
      <c r="C12" s="89" t="s">
        <v>2971</v>
      </c>
      <c r="D12" s="90" t="s">
        <v>53</v>
      </c>
      <c r="E12" s="91">
        <v>44437</v>
      </c>
      <c r="F12" s="92" t="s">
        <v>3040</v>
      </c>
      <c r="G12" s="91">
        <v>44441</v>
      </c>
      <c r="H12" s="93" t="s">
        <v>3041</v>
      </c>
      <c r="I12" s="94">
        <v>56</v>
      </c>
      <c r="J12" s="94">
        <v>40</v>
      </c>
      <c r="K12" s="94">
        <v>20</v>
      </c>
      <c r="L12" s="94">
        <v>4</v>
      </c>
      <c r="M12" s="95">
        <v>11.2</v>
      </c>
      <c r="N12" s="96">
        <v>11</v>
      </c>
      <c r="O12" s="61">
        <v>3000</v>
      </c>
      <c r="P12" s="62">
        <f>Table2245236891011121314151617181920212224234567234568910111213141516171819202122232425262728[[#This Row],[PEMBULATAN]]*O12</f>
        <v>33000</v>
      </c>
    </row>
    <row r="13" spans="1:16" ht="32.25" customHeight="1" x14ac:dyDescent="0.2">
      <c r="A13" s="108"/>
      <c r="B13" s="72"/>
      <c r="C13" s="89" t="s">
        <v>2972</v>
      </c>
      <c r="D13" s="90" t="s">
        <v>53</v>
      </c>
      <c r="E13" s="91">
        <v>44437</v>
      </c>
      <c r="F13" s="92" t="s">
        <v>3040</v>
      </c>
      <c r="G13" s="91">
        <v>44441</v>
      </c>
      <c r="H13" s="93" t="s">
        <v>3041</v>
      </c>
      <c r="I13" s="94">
        <v>30</v>
      </c>
      <c r="J13" s="94">
        <v>38</v>
      </c>
      <c r="K13" s="94">
        <v>13</v>
      </c>
      <c r="L13" s="94">
        <v>3</v>
      </c>
      <c r="M13" s="95">
        <v>3.7050000000000001</v>
      </c>
      <c r="N13" s="96">
        <v>4</v>
      </c>
      <c r="O13" s="61">
        <v>3000</v>
      </c>
      <c r="P13" s="62">
        <f>Table2245236891011121314151617181920212224234567234568910111213141516171819202122232425262728[[#This Row],[PEMBULATAN]]*O13</f>
        <v>12000</v>
      </c>
    </row>
    <row r="14" spans="1:16" ht="32.25" customHeight="1" x14ac:dyDescent="0.2">
      <c r="A14" s="108"/>
      <c r="B14" s="72"/>
      <c r="C14" s="89" t="s">
        <v>2973</v>
      </c>
      <c r="D14" s="90" t="s">
        <v>53</v>
      </c>
      <c r="E14" s="91">
        <v>44437</v>
      </c>
      <c r="F14" s="92" t="s">
        <v>3040</v>
      </c>
      <c r="G14" s="91">
        <v>44441</v>
      </c>
      <c r="H14" s="93" t="s">
        <v>3041</v>
      </c>
      <c r="I14" s="94">
        <v>47</v>
      </c>
      <c r="J14" s="94">
        <v>23</v>
      </c>
      <c r="K14" s="94">
        <v>20</v>
      </c>
      <c r="L14" s="94">
        <v>1</v>
      </c>
      <c r="M14" s="95">
        <v>5.4050000000000002</v>
      </c>
      <c r="N14" s="96">
        <v>5</v>
      </c>
      <c r="O14" s="61">
        <v>3000</v>
      </c>
      <c r="P14" s="62">
        <f>Table2245236891011121314151617181920212224234567234568910111213141516171819202122232425262728[[#This Row],[PEMBULATAN]]*O14</f>
        <v>15000</v>
      </c>
    </row>
    <row r="15" spans="1:16" ht="32.25" customHeight="1" x14ac:dyDescent="0.2">
      <c r="A15" s="108"/>
      <c r="B15" s="72"/>
      <c r="C15" s="89" t="s">
        <v>2974</v>
      </c>
      <c r="D15" s="90" t="s">
        <v>53</v>
      </c>
      <c r="E15" s="91">
        <v>44437</v>
      </c>
      <c r="F15" s="92" t="s">
        <v>3040</v>
      </c>
      <c r="G15" s="91">
        <v>44441</v>
      </c>
      <c r="H15" s="93" t="s">
        <v>3041</v>
      </c>
      <c r="I15" s="94">
        <v>72</v>
      </c>
      <c r="J15" s="94">
        <v>55</v>
      </c>
      <c r="K15" s="94">
        <v>31</v>
      </c>
      <c r="L15" s="94">
        <v>6</v>
      </c>
      <c r="M15" s="95">
        <v>30.69</v>
      </c>
      <c r="N15" s="96">
        <v>31</v>
      </c>
      <c r="O15" s="61">
        <v>3000</v>
      </c>
      <c r="P15" s="62">
        <f>Table2245236891011121314151617181920212224234567234568910111213141516171819202122232425262728[[#This Row],[PEMBULATAN]]*O15</f>
        <v>93000</v>
      </c>
    </row>
    <row r="16" spans="1:16" ht="32.25" customHeight="1" x14ac:dyDescent="0.2">
      <c r="A16" s="108"/>
      <c r="B16" s="72"/>
      <c r="C16" s="89" t="s">
        <v>2975</v>
      </c>
      <c r="D16" s="90" t="s">
        <v>53</v>
      </c>
      <c r="E16" s="91">
        <v>44437</v>
      </c>
      <c r="F16" s="92" t="s">
        <v>3040</v>
      </c>
      <c r="G16" s="91">
        <v>44441</v>
      </c>
      <c r="H16" s="93" t="s">
        <v>3041</v>
      </c>
      <c r="I16" s="94">
        <v>54</v>
      </c>
      <c r="J16" s="94">
        <v>38</v>
      </c>
      <c r="K16" s="94">
        <v>14</v>
      </c>
      <c r="L16" s="94">
        <v>3</v>
      </c>
      <c r="M16" s="95">
        <v>7.1820000000000004</v>
      </c>
      <c r="N16" s="96">
        <v>7</v>
      </c>
      <c r="O16" s="61">
        <v>3000</v>
      </c>
      <c r="P16" s="62">
        <f>Table2245236891011121314151617181920212224234567234568910111213141516171819202122232425262728[[#This Row],[PEMBULATAN]]*O16</f>
        <v>21000</v>
      </c>
    </row>
    <row r="17" spans="1:16" ht="32.25" customHeight="1" x14ac:dyDescent="0.2">
      <c r="A17" s="108"/>
      <c r="B17" s="72"/>
      <c r="C17" s="89" t="s">
        <v>2976</v>
      </c>
      <c r="D17" s="90" t="s">
        <v>53</v>
      </c>
      <c r="E17" s="91">
        <v>44437</v>
      </c>
      <c r="F17" s="92" t="s">
        <v>3040</v>
      </c>
      <c r="G17" s="91">
        <v>44441</v>
      </c>
      <c r="H17" s="93" t="s">
        <v>3041</v>
      </c>
      <c r="I17" s="94">
        <v>60</v>
      </c>
      <c r="J17" s="94">
        <v>62</v>
      </c>
      <c r="K17" s="94">
        <v>24</v>
      </c>
      <c r="L17" s="94">
        <v>9</v>
      </c>
      <c r="M17" s="95">
        <v>22.32</v>
      </c>
      <c r="N17" s="96">
        <v>22</v>
      </c>
      <c r="O17" s="61">
        <v>3000</v>
      </c>
      <c r="P17" s="62">
        <f>Table2245236891011121314151617181920212224234567234568910111213141516171819202122232425262728[[#This Row],[PEMBULATAN]]*O17</f>
        <v>66000</v>
      </c>
    </row>
    <row r="18" spans="1:16" ht="32.25" customHeight="1" x14ac:dyDescent="0.2">
      <c r="A18" s="108"/>
      <c r="B18" s="72"/>
      <c r="C18" s="89" t="s">
        <v>2977</v>
      </c>
      <c r="D18" s="90" t="s">
        <v>53</v>
      </c>
      <c r="E18" s="91">
        <v>44437</v>
      </c>
      <c r="F18" s="92" t="s">
        <v>3040</v>
      </c>
      <c r="G18" s="91">
        <v>44441</v>
      </c>
      <c r="H18" s="93" t="s">
        <v>3041</v>
      </c>
      <c r="I18" s="94">
        <v>60</v>
      </c>
      <c r="J18" s="94">
        <v>36</v>
      </c>
      <c r="K18" s="94">
        <v>30</v>
      </c>
      <c r="L18" s="94">
        <v>6</v>
      </c>
      <c r="M18" s="95">
        <v>16.2</v>
      </c>
      <c r="N18" s="96">
        <v>16</v>
      </c>
      <c r="O18" s="61">
        <v>3000</v>
      </c>
      <c r="P18" s="62">
        <f>Table2245236891011121314151617181920212224234567234568910111213141516171819202122232425262728[[#This Row],[PEMBULATAN]]*O18</f>
        <v>48000</v>
      </c>
    </row>
    <row r="19" spans="1:16" ht="32.25" customHeight="1" x14ac:dyDescent="0.2">
      <c r="A19" s="108"/>
      <c r="B19" s="72"/>
      <c r="C19" s="89" t="s">
        <v>2978</v>
      </c>
      <c r="D19" s="90" t="s">
        <v>53</v>
      </c>
      <c r="E19" s="91">
        <v>44437</v>
      </c>
      <c r="F19" s="92" t="s">
        <v>3040</v>
      </c>
      <c r="G19" s="91">
        <v>44441</v>
      </c>
      <c r="H19" s="93" t="s">
        <v>3041</v>
      </c>
      <c r="I19" s="94">
        <v>48</v>
      </c>
      <c r="J19" s="94">
        <v>40</v>
      </c>
      <c r="K19" s="94">
        <v>19</v>
      </c>
      <c r="L19" s="94">
        <v>8</v>
      </c>
      <c r="M19" s="95">
        <v>9.1199999999999992</v>
      </c>
      <c r="N19" s="96">
        <v>9</v>
      </c>
      <c r="O19" s="61">
        <v>3000</v>
      </c>
      <c r="P19" s="62">
        <f>Table2245236891011121314151617181920212224234567234568910111213141516171819202122232425262728[[#This Row],[PEMBULATAN]]*O19</f>
        <v>27000</v>
      </c>
    </row>
    <row r="20" spans="1:16" ht="32.25" customHeight="1" x14ac:dyDescent="0.2">
      <c r="A20" s="108"/>
      <c r="B20" s="72"/>
      <c r="C20" s="89" t="s">
        <v>2979</v>
      </c>
      <c r="D20" s="90" t="s">
        <v>53</v>
      </c>
      <c r="E20" s="91">
        <v>44437</v>
      </c>
      <c r="F20" s="92" t="s">
        <v>3040</v>
      </c>
      <c r="G20" s="91">
        <v>44441</v>
      </c>
      <c r="H20" s="93" t="s">
        <v>3041</v>
      </c>
      <c r="I20" s="94">
        <v>73</v>
      </c>
      <c r="J20" s="94">
        <v>74</v>
      </c>
      <c r="K20" s="94">
        <v>32</v>
      </c>
      <c r="L20" s="94">
        <v>10</v>
      </c>
      <c r="M20" s="95">
        <v>43.216000000000001</v>
      </c>
      <c r="N20" s="96">
        <v>43</v>
      </c>
      <c r="O20" s="61">
        <v>3000</v>
      </c>
      <c r="P20" s="62">
        <f>Table2245236891011121314151617181920212224234567234568910111213141516171819202122232425262728[[#This Row],[PEMBULATAN]]*O20</f>
        <v>129000</v>
      </c>
    </row>
    <row r="21" spans="1:16" ht="32.25" customHeight="1" x14ac:dyDescent="0.2">
      <c r="A21" s="108"/>
      <c r="B21" s="72"/>
      <c r="C21" s="89" t="s">
        <v>2980</v>
      </c>
      <c r="D21" s="90" t="s">
        <v>53</v>
      </c>
      <c r="E21" s="91">
        <v>44437</v>
      </c>
      <c r="F21" s="92" t="s">
        <v>3040</v>
      </c>
      <c r="G21" s="91">
        <v>44441</v>
      </c>
      <c r="H21" s="93" t="s">
        <v>3041</v>
      </c>
      <c r="I21" s="94">
        <v>100</v>
      </c>
      <c r="J21" s="94">
        <v>61</v>
      </c>
      <c r="K21" s="94">
        <v>22</v>
      </c>
      <c r="L21" s="94">
        <v>15</v>
      </c>
      <c r="M21" s="95">
        <v>33.549999999999997</v>
      </c>
      <c r="N21" s="96">
        <v>34</v>
      </c>
      <c r="O21" s="61">
        <v>3000</v>
      </c>
      <c r="P21" s="62">
        <f>Table2245236891011121314151617181920212224234567234568910111213141516171819202122232425262728[[#This Row],[PEMBULATAN]]*O21</f>
        <v>102000</v>
      </c>
    </row>
    <row r="22" spans="1:16" ht="32.25" customHeight="1" x14ac:dyDescent="0.2">
      <c r="A22" s="108"/>
      <c r="B22" s="72"/>
      <c r="C22" s="89" t="s">
        <v>2981</v>
      </c>
      <c r="D22" s="90" t="s">
        <v>53</v>
      </c>
      <c r="E22" s="91">
        <v>44437</v>
      </c>
      <c r="F22" s="92" t="s">
        <v>3040</v>
      </c>
      <c r="G22" s="91">
        <v>44441</v>
      </c>
      <c r="H22" s="93" t="s">
        <v>3041</v>
      </c>
      <c r="I22" s="94">
        <v>100</v>
      </c>
      <c r="J22" s="94">
        <v>9</v>
      </c>
      <c r="K22" s="94">
        <v>6</v>
      </c>
      <c r="L22" s="94">
        <v>1</v>
      </c>
      <c r="M22" s="95">
        <v>1.35</v>
      </c>
      <c r="N22" s="96">
        <v>1</v>
      </c>
      <c r="O22" s="61">
        <v>3000</v>
      </c>
      <c r="P22" s="62">
        <f>Table2245236891011121314151617181920212224234567234568910111213141516171819202122232425262728[[#This Row],[PEMBULATAN]]*O22</f>
        <v>3000</v>
      </c>
    </row>
    <row r="23" spans="1:16" ht="32.25" customHeight="1" x14ac:dyDescent="0.2">
      <c r="A23" s="108"/>
      <c r="B23" s="72"/>
      <c r="C23" s="89" t="s">
        <v>2982</v>
      </c>
      <c r="D23" s="90" t="s">
        <v>53</v>
      </c>
      <c r="E23" s="91">
        <v>44437</v>
      </c>
      <c r="F23" s="92" t="s">
        <v>3040</v>
      </c>
      <c r="G23" s="91">
        <v>44441</v>
      </c>
      <c r="H23" s="93" t="s">
        <v>3041</v>
      </c>
      <c r="I23" s="94">
        <v>150</v>
      </c>
      <c r="J23" s="94">
        <v>43</v>
      </c>
      <c r="K23" s="94">
        <v>7</v>
      </c>
      <c r="L23" s="94">
        <v>3</v>
      </c>
      <c r="M23" s="95">
        <v>11.2875</v>
      </c>
      <c r="N23" s="96">
        <v>11</v>
      </c>
      <c r="O23" s="61">
        <v>3000</v>
      </c>
      <c r="P23" s="62">
        <f>Table2245236891011121314151617181920212224234567234568910111213141516171819202122232425262728[[#This Row],[PEMBULATAN]]*O23</f>
        <v>33000</v>
      </c>
    </row>
    <row r="24" spans="1:16" ht="32.25" customHeight="1" x14ac:dyDescent="0.2">
      <c r="A24" s="108"/>
      <c r="B24" s="72"/>
      <c r="C24" s="89" t="s">
        <v>2983</v>
      </c>
      <c r="D24" s="90" t="s">
        <v>53</v>
      </c>
      <c r="E24" s="91">
        <v>44437</v>
      </c>
      <c r="F24" s="92" t="s">
        <v>3040</v>
      </c>
      <c r="G24" s="91">
        <v>44441</v>
      </c>
      <c r="H24" s="93" t="s">
        <v>3041</v>
      </c>
      <c r="I24" s="94">
        <v>60</v>
      </c>
      <c r="J24" s="94">
        <v>63</v>
      </c>
      <c r="K24" s="94">
        <v>27</v>
      </c>
      <c r="L24" s="94">
        <v>11</v>
      </c>
      <c r="M24" s="95">
        <v>25.515000000000001</v>
      </c>
      <c r="N24" s="96">
        <v>26</v>
      </c>
      <c r="O24" s="61">
        <v>3000</v>
      </c>
      <c r="P24" s="62">
        <f>Table2245236891011121314151617181920212224234567234568910111213141516171819202122232425262728[[#This Row],[PEMBULATAN]]*O24</f>
        <v>78000</v>
      </c>
    </row>
    <row r="25" spans="1:16" ht="32.25" customHeight="1" x14ac:dyDescent="0.2">
      <c r="A25" s="108"/>
      <c r="B25" s="72"/>
      <c r="C25" s="89" t="s">
        <v>2984</v>
      </c>
      <c r="D25" s="90" t="s">
        <v>53</v>
      </c>
      <c r="E25" s="91">
        <v>44437</v>
      </c>
      <c r="F25" s="92" t="s">
        <v>3040</v>
      </c>
      <c r="G25" s="91">
        <v>44441</v>
      </c>
      <c r="H25" s="93" t="s">
        <v>3041</v>
      </c>
      <c r="I25" s="94">
        <v>60</v>
      </c>
      <c r="J25" s="94">
        <v>56</v>
      </c>
      <c r="K25" s="94">
        <v>20</v>
      </c>
      <c r="L25" s="94">
        <v>9</v>
      </c>
      <c r="M25" s="95">
        <v>16.8</v>
      </c>
      <c r="N25" s="96">
        <v>17</v>
      </c>
      <c r="O25" s="61">
        <v>3000</v>
      </c>
      <c r="P25" s="62">
        <f>Table2245236891011121314151617181920212224234567234568910111213141516171819202122232425262728[[#This Row],[PEMBULATAN]]*O25</f>
        <v>51000</v>
      </c>
    </row>
    <row r="26" spans="1:16" ht="32.25" customHeight="1" x14ac:dyDescent="0.2">
      <c r="A26" s="108"/>
      <c r="B26" s="72"/>
      <c r="C26" s="89" t="s">
        <v>2985</v>
      </c>
      <c r="D26" s="90" t="s">
        <v>53</v>
      </c>
      <c r="E26" s="91">
        <v>44437</v>
      </c>
      <c r="F26" s="92" t="s">
        <v>3040</v>
      </c>
      <c r="G26" s="91">
        <v>44441</v>
      </c>
      <c r="H26" s="93" t="s">
        <v>3041</v>
      </c>
      <c r="I26" s="94">
        <v>62</v>
      </c>
      <c r="J26" s="94">
        <v>40</v>
      </c>
      <c r="K26" s="94">
        <v>19</v>
      </c>
      <c r="L26" s="94">
        <v>9</v>
      </c>
      <c r="M26" s="95">
        <v>11.78</v>
      </c>
      <c r="N26" s="96">
        <v>12</v>
      </c>
      <c r="O26" s="61">
        <v>3000</v>
      </c>
      <c r="P26" s="62">
        <f>Table2245236891011121314151617181920212224234567234568910111213141516171819202122232425262728[[#This Row],[PEMBULATAN]]*O26</f>
        <v>36000</v>
      </c>
    </row>
    <row r="27" spans="1:16" ht="32.25" customHeight="1" x14ac:dyDescent="0.2">
      <c r="A27" s="108"/>
      <c r="B27" s="72"/>
      <c r="C27" s="89" t="s">
        <v>2986</v>
      </c>
      <c r="D27" s="90" t="s">
        <v>53</v>
      </c>
      <c r="E27" s="91">
        <v>44437</v>
      </c>
      <c r="F27" s="92" t="s">
        <v>3040</v>
      </c>
      <c r="G27" s="91">
        <v>44441</v>
      </c>
      <c r="H27" s="93" t="s">
        <v>3041</v>
      </c>
      <c r="I27" s="94">
        <v>108</v>
      </c>
      <c r="J27" s="94">
        <v>57</v>
      </c>
      <c r="K27" s="94">
        <v>30</v>
      </c>
      <c r="L27" s="94">
        <v>54</v>
      </c>
      <c r="M27" s="95">
        <v>46.17</v>
      </c>
      <c r="N27" s="96">
        <v>54</v>
      </c>
      <c r="O27" s="61">
        <v>3000</v>
      </c>
      <c r="P27" s="62">
        <f>Table2245236891011121314151617181920212224234567234568910111213141516171819202122232425262728[[#This Row],[PEMBULATAN]]*O27</f>
        <v>162000</v>
      </c>
    </row>
    <row r="28" spans="1:16" ht="32.25" customHeight="1" x14ac:dyDescent="0.2">
      <c r="A28" s="108"/>
      <c r="B28" s="72"/>
      <c r="C28" s="89" t="s">
        <v>2987</v>
      </c>
      <c r="D28" s="90" t="s">
        <v>53</v>
      </c>
      <c r="E28" s="91">
        <v>44437</v>
      </c>
      <c r="F28" s="92" t="s">
        <v>3040</v>
      </c>
      <c r="G28" s="91">
        <v>44441</v>
      </c>
      <c r="H28" s="93" t="s">
        <v>3041</v>
      </c>
      <c r="I28" s="94">
        <v>50</v>
      </c>
      <c r="J28" s="94">
        <v>50</v>
      </c>
      <c r="K28" s="94">
        <v>38</v>
      </c>
      <c r="L28" s="94">
        <v>8</v>
      </c>
      <c r="M28" s="95">
        <v>23.75</v>
      </c>
      <c r="N28" s="96">
        <v>24</v>
      </c>
      <c r="O28" s="61">
        <v>3000</v>
      </c>
      <c r="P28" s="62">
        <f>Table2245236891011121314151617181920212224234567234568910111213141516171819202122232425262728[[#This Row],[PEMBULATAN]]*O28</f>
        <v>72000</v>
      </c>
    </row>
    <row r="29" spans="1:16" ht="32.25" customHeight="1" x14ac:dyDescent="0.2">
      <c r="A29" s="108"/>
      <c r="B29" s="72"/>
      <c r="C29" s="89" t="s">
        <v>2988</v>
      </c>
      <c r="D29" s="90" t="s">
        <v>53</v>
      </c>
      <c r="E29" s="91">
        <v>44437</v>
      </c>
      <c r="F29" s="92" t="s">
        <v>3040</v>
      </c>
      <c r="G29" s="91">
        <v>44441</v>
      </c>
      <c r="H29" s="93" t="s">
        <v>3041</v>
      </c>
      <c r="I29" s="94">
        <v>62</v>
      </c>
      <c r="J29" s="94">
        <v>49</v>
      </c>
      <c r="K29" s="94">
        <v>25</v>
      </c>
      <c r="L29" s="94">
        <v>12</v>
      </c>
      <c r="M29" s="95">
        <v>18.987500000000001</v>
      </c>
      <c r="N29" s="96">
        <v>19</v>
      </c>
      <c r="O29" s="61">
        <v>3000</v>
      </c>
      <c r="P29" s="62">
        <f>Table2245236891011121314151617181920212224234567234568910111213141516171819202122232425262728[[#This Row],[PEMBULATAN]]*O29</f>
        <v>57000</v>
      </c>
    </row>
    <row r="30" spans="1:16" ht="32.25" customHeight="1" x14ac:dyDescent="0.2">
      <c r="A30" s="108"/>
      <c r="B30" s="72"/>
      <c r="C30" s="89" t="s">
        <v>2989</v>
      </c>
      <c r="D30" s="90" t="s">
        <v>53</v>
      </c>
      <c r="E30" s="91">
        <v>44437</v>
      </c>
      <c r="F30" s="92" t="s">
        <v>3040</v>
      </c>
      <c r="G30" s="91">
        <v>44441</v>
      </c>
      <c r="H30" s="93" t="s">
        <v>3041</v>
      </c>
      <c r="I30" s="94">
        <v>40</v>
      </c>
      <c r="J30" s="94">
        <v>17</v>
      </c>
      <c r="K30" s="94">
        <v>20</v>
      </c>
      <c r="L30" s="94">
        <v>4</v>
      </c>
      <c r="M30" s="95">
        <v>3.4</v>
      </c>
      <c r="N30" s="96">
        <v>4</v>
      </c>
      <c r="O30" s="61">
        <v>3000</v>
      </c>
      <c r="P30" s="62">
        <f>Table2245236891011121314151617181920212224234567234568910111213141516171819202122232425262728[[#This Row],[PEMBULATAN]]*O30</f>
        <v>12000</v>
      </c>
    </row>
    <row r="31" spans="1:16" ht="32.25" customHeight="1" x14ac:dyDescent="0.2">
      <c r="A31" s="108"/>
      <c r="B31" s="72"/>
      <c r="C31" s="89" t="s">
        <v>2990</v>
      </c>
      <c r="D31" s="90" t="s">
        <v>53</v>
      </c>
      <c r="E31" s="91">
        <v>44437</v>
      </c>
      <c r="F31" s="92" t="s">
        <v>3040</v>
      </c>
      <c r="G31" s="91">
        <v>44441</v>
      </c>
      <c r="H31" s="93" t="s">
        <v>3041</v>
      </c>
      <c r="I31" s="94">
        <v>50</v>
      </c>
      <c r="J31" s="94">
        <v>42</v>
      </c>
      <c r="K31" s="94">
        <v>20</v>
      </c>
      <c r="L31" s="94">
        <v>3</v>
      </c>
      <c r="M31" s="95">
        <v>10.5</v>
      </c>
      <c r="N31" s="96">
        <v>11</v>
      </c>
      <c r="O31" s="61">
        <v>3000</v>
      </c>
      <c r="P31" s="62">
        <f>Table2245236891011121314151617181920212224234567234568910111213141516171819202122232425262728[[#This Row],[PEMBULATAN]]*O31</f>
        <v>33000</v>
      </c>
    </row>
    <row r="32" spans="1:16" ht="32.25" customHeight="1" x14ac:dyDescent="0.2">
      <c r="A32" s="108"/>
      <c r="B32" s="72"/>
      <c r="C32" s="89" t="s">
        <v>2991</v>
      </c>
      <c r="D32" s="90" t="s">
        <v>53</v>
      </c>
      <c r="E32" s="91">
        <v>44437</v>
      </c>
      <c r="F32" s="92" t="s">
        <v>3040</v>
      </c>
      <c r="G32" s="91">
        <v>44441</v>
      </c>
      <c r="H32" s="93" t="s">
        <v>3041</v>
      </c>
      <c r="I32" s="94">
        <v>44</v>
      </c>
      <c r="J32" s="94">
        <v>40</v>
      </c>
      <c r="K32" s="94">
        <v>24</v>
      </c>
      <c r="L32" s="94">
        <v>3</v>
      </c>
      <c r="M32" s="95">
        <v>10.56</v>
      </c>
      <c r="N32" s="96">
        <v>11</v>
      </c>
      <c r="O32" s="61">
        <v>3000</v>
      </c>
      <c r="P32" s="62">
        <f>Table2245236891011121314151617181920212224234567234568910111213141516171819202122232425262728[[#This Row],[PEMBULATAN]]*O32</f>
        <v>33000</v>
      </c>
    </row>
    <row r="33" spans="1:16" ht="32.25" customHeight="1" x14ac:dyDescent="0.2">
      <c r="A33" s="108"/>
      <c r="B33" s="72"/>
      <c r="C33" s="89" t="s">
        <v>2992</v>
      </c>
      <c r="D33" s="90" t="s">
        <v>53</v>
      </c>
      <c r="E33" s="91">
        <v>44437</v>
      </c>
      <c r="F33" s="92" t="s">
        <v>3040</v>
      </c>
      <c r="G33" s="91">
        <v>44441</v>
      </c>
      <c r="H33" s="93" t="s">
        <v>3041</v>
      </c>
      <c r="I33" s="94">
        <v>53</v>
      </c>
      <c r="J33" s="94">
        <v>32</v>
      </c>
      <c r="K33" s="94">
        <v>30</v>
      </c>
      <c r="L33" s="94">
        <v>6</v>
      </c>
      <c r="M33" s="95">
        <v>12.72</v>
      </c>
      <c r="N33" s="96">
        <v>13</v>
      </c>
      <c r="O33" s="61">
        <v>3000</v>
      </c>
      <c r="P33" s="62">
        <f>Table2245236891011121314151617181920212224234567234568910111213141516171819202122232425262728[[#This Row],[PEMBULATAN]]*O33</f>
        <v>39000</v>
      </c>
    </row>
    <row r="34" spans="1:16" ht="32.25" customHeight="1" x14ac:dyDescent="0.2">
      <c r="A34" s="108"/>
      <c r="B34" s="72"/>
      <c r="C34" s="89" t="s">
        <v>2993</v>
      </c>
      <c r="D34" s="90" t="s">
        <v>53</v>
      </c>
      <c r="E34" s="91">
        <v>44437</v>
      </c>
      <c r="F34" s="92" t="s">
        <v>3040</v>
      </c>
      <c r="G34" s="91">
        <v>44441</v>
      </c>
      <c r="H34" s="93" t="s">
        <v>3041</v>
      </c>
      <c r="I34" s="94">
        <v>50</v>
      </c>
      <c r="J34" s="94">
        <v>34</v>
      </c>
      <c r="K34" s="94">
        <v>20</v>
      </c>
      <c r="L34" s="94">
        <v>6</v>
      </c>
      <c r="M34" s="95">
        <v>8.5</v>
      </c>
      <c r="N34" s="96">
        <v>9</v>
      </c>
      <c r="O34" s="61">
        <v>3000</v>
      </c>
      <c r="P34" s="62">
        <f>Table2245236891011121314151617181920212224234567234568910111213141516171819202122232425262728[[#This Row],[PEMBULATAN]]*O34</f>
        <v>27000</v>
      </c>
    </row>
    <row r="35" spans="1:16" ht="32.25" customHeight="1" x14ac:dyDescent="0.2">
      <c r="A35" s="108"/>
      <c r="B35" s="72"/>
      <c r="C35" s="89" t="s">
        <v>2994</v>
      </c>
      <c r="D35" s="90" t="s">
        <v>53</v>
      </c>
      <c r="E35" s="91">
        <v>44437</v>
      </c>
      <c r="F35" s="92" t="s">
        <v>3040</v>
      </c>
      <c r="G35" s="91">
        <v>44441</v>
      </c>
      <c r="H35" s="93" t="s">
        <v>3041</v>
      </c>
      <c r="I35" s="94">
        <v>102</v>
      </c>
      <c r="J35" s="94">
        <v>57</v>
      </c>
      <c r="K35" s="94">
        <v>30</v>
      </c>
      <c r="L35" s="94">
        <v>17</v>
      </c>
      <c r="M35" s="95">
        <v>43.604999999999997</v>
      </c>
      <c r="N35" s="96">
        <v>44</v>
      </c>
      <c r="O35" s="61">
        <v>3000</v>
      </c>
      <c r="P35" s="62">
        <f>Table2245236891011121314151617181920212224234567234568910111213141516171819202122232425262728[[#This Row],[PEMBULATAN]]*O35</f>
        <v>132000</v>
      </c>
    </row>
    <row r="36" spans="1:16" ht="32.25" customHeight="1" x14ac:dyDescent="0.2">
      <c r="A36" s="108"/>
      <c r="B36" s="72"/>
      <c r="C36" s="89" t="s">
        <v>2995</v>
      </c>
      <c r="D36" s="90" t="s">
        <v>53</v>
      </c>
      <c r="E36" s="91">
        <v>44437</v>
      </c>
      <c r="F36" s="92" t="s">
        <v>3040</v>
      </c>
      <c r="G36" s="91">
        <v>44441</v>
      </c>
      <c r="H36" s="93" t="s">
        <v>3041</v>
      </c>
      <c r="I36" s="94">
        <v>42</v>
      </c>
      <c r="J36" s="94">
        <v>33</v>
      </c>
      <c r="K36" s="94">
        <v>20</v>
      </c>
      <c r="L36" s="94">
        <v>3</v>
      </c>
      <c r="M36" s="95">
        <v>6.93</v>
      </c>
      <c r="N36" s="96">
        <v>7</v>
      </c>
      <c r="O36" s="61">
        <v>3000</v>
      </c>
      <c r="P36" s="62">
        <f>Table2245236891011121314151617181920212224234567234568910111213141516171819202122232425262728[[#This Row],[PEMBULATAN]]*O36</f>
        <v>21000</v>
      </c>
    </row>
    <row r="37" spans="1:16" ht="32.25" customHeight="1" x14ac:dyDescent="0.2">
      <c r="A37" s="108"/>
      <c r="B37" s="72"/>
      <c r="C37" s="89" t="s">
        <v>2996</v>
      </c>
      <c r="D37" s="90" t="s">
        <v>53</v>
      </c>
      <c r="E37" s="91">
        <v>44437</v>
      </c>
      <c r="F37" s="92" t="s">
        <v>3040</v>
      </c>
      <c r="G37" s="91">
        <v>44441</v>
      </c>
      <c r="H37" s="93" t="s">
        <v>3041</v>
      </c>
      <c r="I37" s="94">
        <v>63</v>
      </c>
      <c r="J37" s="94">
        <v>59</v>
      </c>
      <c r="K37" s="94">
        <v>34</v>
      </c>
      <c r="L37" s="94">
        <v>10</v>
      </c>
      <c r="M37" s="95">
        <v>31.5945</v>
      </c>
      <c r="N37" s="96">
        <v>32</v>
      </c>
      <c r="O37" s="61">
        <v>3000</v>
      </c>
      <c r="P37" s="62">
        <f>Table2245236891011121314151617181920212224234567234568910111213141516171819202122232425262728[[#This Row],[PEMBULATAN]]*O37</f>
        <v>96000</v>
      </c>
    </row>
    <row r="38" spans="1:16" ht="32.25" customHeight="1" x14ac:dyDescent="0.2">
      <c r="A38" s="108"/>
      <c r="B38" s="72"/>
      <c r="C38" s="89" t="s">
        <v>2997</v>
      </c>
      <c r="D38" s="90" t="s">
        <v>53</v>
      </c>
      <c r="E38" s="91">
        <v>44437</v>
      </c>
      <c r="F38" s="92" t="s">
        <v>3040</v>
      </c>
      <c r="G38" s="91">
        <v>44441</v>
      </c>
      <c r="H38" s="93" t="s">
        <v>3041</v>
      </c>
      <c r="I38" s="94">
        <v>80</v>
      </c>
      <c r="J38" s="94">
        <v>65</v>
      </c>
      <c r="K38" s="94">
        <v>22</v>
      </c>
      <c r="L38" s="94">
        <v>11</v>
      </c>
      <c r="M38" s="95">
        <v>28.6</v>
      </c>
      <c r="N38" s="96">
        <v>29</v>
      </c>
      <c r="O38" s="61">
        <v>3000</v>
      </c>
      <c r="P38" s="62">
        <f>Table2245236891011121314151617181920212224234567234568910111213141516171819202122232425262728[[#This Row],[PEMBULATAN]]*O38</f>
        <v>87000</v>
      </c>
    </row>
    <row r="39" spans="1:16" ht="32.25" customHeight="1" x14ac:dyDescent="0.2">
      <c r="A39" s="108"/>
      <c r="B39" s="72"/>
      <c r="C39" s="89" t="s">
        <v>2998</v>
      </c>
      <c r="D39" s="90" t="s">
        <v>53</v>
      </c>
      <c r="E39" s="91">
        <v>44437</v>
      </c>
      <c r="F39" s="92" t="s">
        <v>3040</v>
      </c>
      <c r="G39" s="91">
        <v>44441</v>
      </c>
      <c r="H39" s="93" t="s">
        <v>3041</v>
      </c>
      <c r="I39" s="94">
        <v>86</v>
      </c>
      <c r="J39" s="94">
        <v>43</v>
      </c>
      <c r="K39" s="94">
        <v>34</v>
      </c>
      <c r="L39" s="94">
        <v>15</v>
      </c>
      <c r="M39" s="95">
        <v>31.433</v>
      </c>
      <c r="N39" s="96">
        <v>31</v>
      </c>
      <c r="O39" s="61">
        <v>3000</v>
      </c>
      <c r="P39" s="62">
        <f>Table2245236891011121314151617181920212224234567234568910111213141516171819202122232425262728[[#This Row],[PEMBULATAN]]*O39</f>
        <v>93000</v>
      </c>
    </row>
    <row r="40" spans="1:16" ht="32.25" customHeight="1" x14ac:dyDescent="0.2">
      <c r="A40" s="108"/>
      <c r="B40" s="72"/>
      <c r="C40" s="89" t="s">
        <v>2999</v>
      </c>
      <c r="D40" s="90" t="s">
        <v>53</v>
      </c>
      <c r="E40" s="91">
        <v>44437</v>
      </c>
      <c r="F40" s="92" t="s">
        <v>3040</v>
      </c>
      <c r="G40" s="91">
        <v>44441</v>
      </c>
      <c r="H40" s="93" t="s">
        <v>3041</v>
      </c>
      <c r="I40" s="94">
        <v>75</v>
      </c>
      <c r="J40" s="94">
        <v>52</v>
      </c>
      <c r="K40" s="94">
        <v>23</v>
      </c>
      <c r="L40" s="94">
        <v>9</v>
      </c>
      <c r="M40" s="95">
        <v>22.425000000000001</v>
      </c>
      <c r="N40" s="96">
        <v>22</v>
      </c>
      <c r="O40" s="61">
        <v>3000</v>
      </c>
      <c r="P40" s="62">
        <f>Table2245236891011121314151617181920212224234567234568910111213141516171819202122232425262728[[#This Row],[PEMBULATAN]]*O40</f>
        <v>66000</v>
      </c>
    </row>
    <row r="41" spans="1:16" ht="32.25" customHeight="1" x14ac:dyDescent="0.2">
      <c r="A41" s="108"/>
      <c r="B41" s="72"/>
      <c r="C41" s="89" t="s">
        <v>3000</v>
      </c>
      <c r="D41" s="90" t="s">
        <v>53</v>
      </c>
      <c r="E41" s="91">
        <v>44437</v>
      </c>
      <c r="F41" s="92" t="s">
        <v>3040</v>
      </c>
      <c r="G41" s="91">
        <v>44441</v>
      </c>
      <c r="H41" s="93" t="s">
        <v>3041</v>
      </c>
      <c r="I41" s="94">
        <v>52</v>
      </c>
      <c r="J41" s="94">
        <v>35</v>
      </c>
      <c r="K41" s="94">
        <v>11</v>
      </c>
      <c r="L41" s="94">
        <v>4</v>
      </c>
      <c r="M41" s="95">
        <v>5.0049999999999999</v>
      </c>
      <c r="N41" s="96">
        <v>5</v>
      </c>
      <c r="O41" s="61">
        <v>3000</v>
      </c>
      <c r="P41" s="62">
        <f>Table2245236891011121314151617181920212224234567234568910111213141516171819202122232425262728[[#This Row],[PEMBULATAN]]*O41</f>
        <v>15000</v>
      </c>
    </row>
    <row r="42" spans="1:16" ht="32.25" customHeight="1" x14ac:dyDescent="0.2">
      <c r="A42" s="108"/>
      <c r="B42" s="72"/>
      <c r="C42" s="89" t="s">
        <v>3001</v>
      </c>
      <c r="D42" s="90" t="s">
        <v>53</v>
      </c>
      <c r="E42" s="91">
        <v>44437</v>
      </c>
      <c r="F42" s="92" t="s">
        <v>3040</v>
      </c>
      <c r="G42" s="91">
        <v>44441</v>
      </c>
      <c r="H42" s="93" t="s">
        <v>3041</v>
      </c>
      <c r="I42" s="94">
        <v>100</v>
      </c>
      <c r="J42" s="94">
        <v>57</v>
      </c>
      <c r="K42" s="94">
        <v>22</v>
      </c>
      <c r="L42" s="94">
        <v>18</v>
      </c>
      <c r="M42" s="95">
        <v>31.35</v>
      </c>
      <c r="N42" s="96">
        <v>31</v>
      </c>
      <c r="O42" s="61">
        <v>3000</v>
      </c>
      <c r="P42" s="62">
        <f>Table2245236891011121314151617181920212224234567234568910111213141516171819202122232425262728[[#This Row],[PEMBULATAN]]*O42</f>
        <v>93000</v>
      </c>
    </row>
    <row r="43" spans="1:16" ht="32.25" customHeight="1" x14ac:dyDescent="0.2">
      <c r="A43" s="108"/>
      <c r="B43" s="72"/>
      <c r="C43" s="89" t="s">
        <v>3002</v>
      </c>
      <c r="D43" s="90" t="s">
        <v>53</v>
      </c>
      <c r="E43" s="91">
        <v>44437</v>
      </c>
      <c r="F43" s="92" t="s">
        <v>3040</v>
      </c>
      <c r="G43" s="91">
        <v>44441</v>
      </c>
      <c r="H43" s="93" t="s">
        <v>3041</v>
      </c>
      <c r="I43" s="94">
        <v>80</v>
      </c>
      <c r="J43" s="94">
        <v>60</v>
      </c>
      <c r="K43" s="94">
        <v>25</v>
      </c>
      <c r="L43" s="94">
        <v>10</v>
      </c>
      <c r="M43" s="95">
        <v>30</v>
      </c>
      <c r="N43" s="96">
        <v>30</v>
      </c>
      <c r="O43" s="61">
        <v>3000</v>
      </c>
      <c r="P43" s="62">
        <f>Table2245236891011121314151617181920212224234567234568910111213141516171819202122232425262728[[#This Row],[PEMBULATAN]]*O43</f>
        <v>90000</v>
      </c>
    </row>
    <row r="44" spans="1:16" ht="32.25" customHeight="1" x14ac:dyDescent="0.2">
      <c r="A44" s="108"/>
      <c r="B44" s="72"/>
      <c r="C44" s="89" t="s">
        <v>3003</v>
      </c>
      <c r="D44" s="90" t="s">
        <v>53</v>
      </c>
      <c r="E44" s="91">
        <v>44437</v>
      </c>
      <c r="F44" s="92" t="s">
        <v>3040</v>
      </c>
      <c r="G44" s="91">
        <v>44441</v>
      </c>
      <c r="H44" s="93" t="s">
        <v>3041</v>
      </c>
      <c r="I44" s="94">
        <v>97</v>
      </c>
      <c r="J44" s="94">
        <v>46</v>
      </c>
      <c r="K44" s="94">
        <v>2</v>
      </c>
      <c r="L44" s="94">
        <v>6</v>
      </c>
      <c r="M44" s="95">
        <v>2.2309999999999999</v>
      </c>
      <c r="N44" s="96">
        <v>6</v>
      </c>
      <c r="O44" s="61">
        <v>3000</v>
      </c>
      <c r="P44" s="62">
        <f>Table2245236891011121314151617181920212224234567234568910111213141516171819202122232425262728[[#This Row],[PEMBULATAN]]*O44</f>
        <v>18000</v>
      </c>
    </row>
    <row r="45" spans="1:16" ht="32.25" customHeight="1" x14ac:dyDescent="0.2">
      <c r="A45" s="108"/>
      <c r="B45" s="72"/>
      <c r="C45" s="89" t="s">
        <v>3004</v>
      </c>
      <c r="D45" s="90" t="s">
        <v>53</v>
      </c>
      <c r="E45" s="91">
        <v>44437</v>
      </c>
      <c r="F45" s="92" t="s">
        <v>3040</v>
      </c>
      <c r="G45" s="91">
        <v>44441</v>
      </c>
      <c r="H45" s="93" t="s">
        <v>3041</v>
      </c>
      <c r="I45" s="94">
        <v>96</v>
      </c>
      <c r="J45" s="94">
        <v>55</v>
      </c>
      <c r="K45" s="94">
        <v>24</v>
      </c>
      <c r="L45" s="94">
        <v>12</v>
      </c>
      <c r="M45" s="95">
        <v>31.68</v>
      </c>
      <c r="N45" s="96">
        <v>32</v>
      </c>
      <c r="O45" s="61">
        <v>3000</v>
      </c>
      <c r="P45" s="62">
        <f>Table2245236891011121314151617181920212224234567234568910111213141516171819202122232425262728[[#This Row],[PEMBULATAN]]*O45</f>
        <v>96000</v>
      </c>
    </row>
    <row r="46" spans="1:16" ht="32.25" customHeight="1" x14ac:dyDescent="0.2">
      <c r="A46" s="108"/>
      <c r="B46" s="72"/>
      <c r="C46" s="89" t="s">
        <v>3005</v>
      </c>
      <c r="D46" s="90" t="s">
        <v>53</v>
      </c>
      <c r="E46" s="91">
        <v>44437</v>
      </c>
      <c r="F46" s="92" t="s">
        <v>3040</v>
      </c>
      <c r="G46" s="91">
        <v>44441</v>
      </c>
      <c r="H46" s="93" t="s">
        <v>3041</v>
      </c>
      <c r="I46" s="94">
        <v>90</v>
      </c>
      <c r="J46" s="94">
        <v>58</v>
      </c>
      <c r="K46" s="94">
        <v>36</v>
      </c>
      <c r="L46" s="94">
        <v>25</v>
      </c>
      <c r="M46" s="95">
        <v>46.98</v>
      </c>
      <c r="N46" s="96">
        <v>47</v>
      </c>
      <c r="O46" s="61">
        <v>3000</v>
      </c>
      <c r="P46" s="62">
        <f>Table2245236891011121314151617181920212224234567234568910111213141516171819202122232425262728[[#This Row],[PEMBULATAN]]*O46</f>
        <v>141000</v>
      </c>
    </row>
    <row r="47" spans="1:16" ht="32.25" customHeight="1" x14ac:dyDescent="0.2">
      <c r="A47" s="108"/>
      <c r="B47" s="72"/>
      <c r="C47" s="89" t="s">
        <v>3006</v>
      </c>
      <c r="D47" s="90" t="s">
        <v>53</v>
      </c>
      <c r="E47" s="91">
        <v>44437</v>
      </c>
      <c r="F47" s="92" t="s">
        <v>3040</v>
      </c>
      <c r="G47" s="91">
        <v>44441</v>
      </c>
      <c r="H47" s="93" t="s">
        <v>3041</v>
      </c>
      <c r="I47" s="94">
        <v>88</v>
      </c>
      <c r="J47" s="94">
        <v>53</v>
      </c>
      <c r="K47" s="94">
        <v>20</v>
      </c>
      <c r="L47" s="94">
        <v>12</v>
      </c>
      <c r="M47" s="95">
        <v>23.32</v>
      </c>
      <c r="N47" s="96">
        <v>23</v>
      </c>
      <c r="O47" s="61">
        <v>3000</v>
      </c>
      <c r="P47" s="62">
        <f>Table2245236891011121314151617181920212224234567234568910111213141516171819202122232425262728[[#This Row],[PEMBULATAN]]*O47</f>
        <v>69000</v>
      </c>
    </row>
    <row r="48" spans="1:16" ht="32.25" customHeight="1" x14ac:dyDescent="0.2">
      <c r="A48" s="108"/>
      <c r="B48" s="72"/>
      <c r="C48" s="89" t="s">
        <v>3007</v>
      </c>
      <c r="D48" s="90" t="s">
        <v>53</v>
      </c>
      <c r="E48" s="91">
        <v>44437</v>
      </c>
      <c r="F48" s="92" t="s">
        <v>3040</v>
      </c>
      <c r="G48" s="91">
        <v>44441</v>
      </c>
      <c r="H48" s="93" t="s">
        <v>3041</v>
      </c>
      <c r="I48" s="94">
        <v>62</v>
      </c>
      <c r="J48" s="94">
        <v>60</v>
      </c>
      <c r="K48" s="94">
        <v>34</v>
      </c>
      <c r="L48" s="94">
        <v>9</v>
      </c>
      <c r="M48" s="95">
        <v>31.62</v>
      </c>
      <c r="N48" s="96">
        <v>32</v>
      </c>
      <c r="O48" s="61">
        <v>3000</v>
      </c>
      <c r="P48" s="62">
        <f>Table2245236891011121314151617181920212224234567234568910111213141516171819202122232425262728[[#This Row],[PEMBULATAN]]*O48</f>
        <v>96000</v>
      </c>
    </row>
    <row r="49" spans="1:16" ht="32.25" customHeight="1" x14ac:dyDescent="0.2">
      <c r="A49" s="108"/>
      <c r="B49" s="72"/>
      <c r="C49" s="89" t="s">
        <v>3008</v>
      </c>
      <c r="D49" s="90" t="s">
        <v>53</v>
      </c>
      <c r="E49" s="91">
        <v>44437</v>
      </c>
      <c r="F49" s="92" t="s">
        <v>3040</v>
      </c>
      <c r="G49" s="91">
        <v>44441</v>
      </c>
      <c r="H49" s="93" t="s">
        <v>3041</v>
      </c>
      <c r="I49" s="94">
        <v>88</v>
      </c>
      <c r="J49" s="94">
        <v>57</v>
      </c>
      <c r="K49" s="94">
        <v>30</v>
      </c>
      <c r="L49" s="94">
        <v>12</v>
      </c>
      <c r="M49" s="95">
        <v>37.619999999999997</v>
      </c>
      <c r="N49" s="96">
        <v>38</v>
      </c>
      <c r="O49" s="61">
        <v>3000</v>
      </c>
      <c r="P49" s="62">
        <f>Table2245236891011121314151617181920212224234567234568910111213141516171819202122232425262728[[#This Row],[PEMBULATAN]]*O49</f>
        <v>114000</v>
      </c>
    </row>
    <row r="50" spans="1:16" ht="32.25" customHeight="1" x14ac:dyDescent="0.2">
      <c r="A50" s="108"/>
      <c r="B50" s="72"/>
      <c r="C50" s="89" t="s">
        <v>3009</v>
      </c>
      <c r="D50" s="90" t="s">
        <v>53</v>
      </c>
      <c r="E50" s="91">
        <v>44437</v>
      </c>
      <c r="F50" s="92" t="s">
        <v>3040</v>
      </c>
      <c r="G50" s="91">
        <v>44441</v>
      </c>
      <c r="H50" s="93" t="s">
        <v>3041</v>
      </c>
      <c r="I50" s="94">
        <v>32</v>
      </c>
      <c r="J50" s="94">
        <v>40</v>
      </c>
      <c r="K50" s="94">
        <v>16</v>
      </c>
      <c r="L50" s="94">
        <v>2</v>
      </c>
      <c r="M50" s="95">
        <v>5.12</v>
      </c>
      <c r="N50" s="96">
        <v>5</v>
      </c>
      <c r="O50" s="61">
        <v>3000</v>
      </c>
      <c r="P50" s="62">
        <f>Table2245236891011121314151617181920212224234567234568910111213141516171819202122232425262728[[#This Row],[PEMBULATAN]]*O50</f>
        <v>15000</v>
      </c>
    </row>
    <row r="51" spans="1:16" ht="32.25" customHeight="1" x14ac:dyDescent="0.2">
      <c r="A51" s="108"/>
      <c r="B51" s="72"/>
      <c r="C51" s="89" t="s">
        <v>3010</v>
      </c>
      <c r="D51" s="90" t="s">
        <v>53</v>
      </c>
      <c r="E51" s="91">
        <v>44437</v>
      </c>
      <c r="F51" s="92" t="s">
        <v>3040</v>
      </c>
      <c r="G51" s="91">
        <v>44441</v>
      </c>
      <c r="H51" s="93" t="s">
        <v>3041</v>
      </c>
      <c r="I51" s="94">
        <v>87</v>
      </c>
      <c r="J51" s="94">
        <v>57</v>
      </c>
      <c r="K51" s="94">
        <v>35</v>
      </c>
      <c r="L51" s="94">
        <v>13</v>
      </c>
      <c r="M51" s="95">
        <v>43.391249999999999</v>
      </c>
      <c r="N51" s="96">
        <v>43</v>
      </c>
      <c r="O51" s="61">
        <v>3000</v>
      </c>
      <c r="P51" s="62">
        <f>Table2245236891011121314151617181920212224234567234568910111213141516171819202122232425262728[[#This Row],[PEMBULATAN]]*O51</f>
        <v>129000</v>
      </c>
    </row>
    <row r="52" spans="1:16" ht="32.25" customHeight="1" x14ac:dyDescent="0.2">
      <c r="A52" s="108"/>
      <c r="B52" s="72"/>
      <c r="C52" s="89" t="s">
        <v>3011</v>
      </c>
      <c r="D52" s="90" t="s">
        <v>53</v>
      </c>
      <c r="E52" s="91">
        <v>44437</v>
      </c>
      <c r="F52" s="92" t="s">
        <v>3040</v>
      </c>
      <c r="G52" s="91">
        <v>44441</v>
      </c>
      <c r="H52" s="93" t="s">
        <v>3041</v>
      </c>
      <c r="I52" s="94">
        <v>44</v>
      </c>
      <c r="J52" s="94">
        <v>36</v>
      </c>
      <c r="K52" s="94">
        <v>35</v>
      </c>
      <c r="L52" s="94">
        <v>5</v>
      </c>
      <c r="M52" s="95">
        <v>13.86</v>
      </c>
      <c r="N52" s="96">
        <v>14</v>
      </c>
      <c r="O52" s="61">
        <v>3000</v>
      </c>
      <c r="P52" s="62">
        <f>Table2245236891011121314151617181920212224234567234568910111213141516171819202122232425262728[[#This Row],[PEMBULATAN]]*O52</f>
        <v>42000</v>
      </c>
    </row>
    <row r="53" spans="1:16" ht="32.25" customHeight="1" x14ac:dyDescent="0.2">
      <c r="A53" s="108"/>
      <c r="B53" s="72"/>
      <c r="C53" s="89" t="s">
        <v>3012</v>
      </c>
      <c r="D53" s="90" t="s">
        <v>53</v>
      </c>
      <c r="E53" s="91">
        <v>44437</v>
      </c>
      <c r="F53" s="92" t="s">
        <v>3040</v>
      </c>
      <c r="G53" s="91">
        <v>44441</v>
      </c>
      <c r="H53" s="93" t="s">
        <v>3041</v>
      </c>
      <c r="I53" s="94">
        <v>37</v>
      </c>
      <c r="J53" s="94">
        <v>33</v>
      </c>
      <c r="K53" s="94">
        <v>38</v>
      </c>
      <c r="L53" s="94">
        <v>3</v>
      </c>
      <c r="M53" s="95">
        <v>11.599500000000001</v>
      </c>
      <c r="N53" s="96">
        <v>12</v>
      </c>
      <c r="O53" s="61">
        <v>3000</v>
      </c>
      <c r="P53" s="62">
        <f>Table2245236891011121314151617181920212224234567234568910111213141516171819202122232425262728[[#This Row],[PEMBULATAN]]*O53</f>
        <v>36000</v>
      </c>
    </row>
    <row r="54" spans="1:16" ht="32.25" customHeight="1" x14ac:dyDescent="0.2">
      <c r="A54" s="108"/>
      <c r="B54" s="72"/>
      <c r="C54" s="89" t="s">
        <v>3013</v>
      </c>
      <c r="D54" s="90" t="s">
        <v>53</v>
      </c>
      <c r="E54" s="91">
        <v>44437</v>
      </c>
      <c r="F54" s="92" t="s">
        <v>3040</v>
      </c>
      <c r="G54" s="91">
        <v>44441</v>
      </c>
      <c r="H54" s="93" t="s">
        <v>3041</v>
      </c>
      <c r="I54" s="94">
        <v>37</v>
      </c>
      <c r="J54" s="94">
        <v>38</v>
      </c>
      <c r="K54" s="94">
        <v>59</v>
      </c>
      <c r="L54" s="94">
        <v>7</v>
      </c>
      <c r="M54" s="95">
        <v>20.738499999999998</v>
      </c>
      <c r="N54" s="96">
        <v>21</v>
      </c>
      <c r="O54" s="61">
        <v>3000</v>
      </c>
      <c r="P54" s="62">
        <f>Table2245236891011121314151617181920212224234567234568910111213141516171819202122232425262728[[#This Row],[PEMBULATAN]]*O54</f>
        <v>63000</v>
      </c>
    </row>
    <row r="55" spans="1:16" ht="32.25" customHeight="1" x14ac:dyDescent="0.2">
      <c r="A55" s="108"/>
      <c r="B55" s="72"/>
      <c r="C55" s="89" t="s">
        <v>3014</v>
      </c>
      <c r="D55" s="90" t="s">
        <v>53</v>
      </c>
      <c r="E55" s="91">
        <v>44437</v>
      </c>
      <c r="F55" s="92" t="s">
        <v>3040</v>
      </c>
      <c r="G55" s="91">
        <v>44441</v>
      </c>
      <c r="H55" s="93" t="s">
        <v>3041</v>
      </c>
      <c r="I55" s="94">
        <v>37</v>
      </c>
      <c r="J55" s="94">
        <v>35</v>
      </c>
      <c r="K55" s="94">
        <v>35</v>
      </c>
      <c r="L55" s="94">
        <v>5</v>
      </c>
      <c r="M55" s="95">
        <v>11.331250000000001</v>
      </c>
      <c r="N55" s="96">
        <v>11</v>
      </c>
      <c r="O55" s="61">
        <v>3000</v>
      </c>
      <c r="P55" s="62">
        <f>Table2245236891011121314151617181920212224234567234568910111213141516171819202122232425262728[[#This Row],[PEMBULATAN]]*O55</f>
        <v>33000</v>
      </c>
    </row>
    <row r="56" spans="1:16" ht="32.25" customHeight="1" x14ac:dyDescent="0.2">
      <c r="A56" s="108"/>
      <c r="B56" s="72"/>
      <c r="C56" s="89" t="s">
        <v>3015</v>
      </c>
      <c r="D56" s="90" t="s">
        <v>53</v>
      </c>
      <c r="E56" s="91">
        <v>44437</v>
      </c>
      <c r="F56" s="92" t="s">
        <v>3040</v>
      </c>
      <c r="G56" s="91">
        <v>44441</v>
      </c>
      <c r="H56" s="93" t="s">
        <v>3041</v>
      </c>
      <c r="I56" s="94">
        <v>70</v>
      </c>
      <c r="J56" s="94">
        <v>40</v>
      </c>
      <c r="K56" s="94">
        <v>10</v>
      </c>
      <c r="L56" s="94">
        <v>7</v>
      </c>
      <c r="M56" s="95">
        <v>7</v>
      </c>
      <c r="N56" s="96">
        <v>7</v>
      </c>
      <c r="O56" s="61">
        <v>3000</v>
      </c>
      <c r="P56" s="62">
        <f>Table2245236891011121314151617181920212224234567234568910111213141516171819202122232425262728[[#This Row],[PEMBULATAN]]*O56</f>
        <v>21000</v>
      </c>
    </row>
    <row r="57" spans="1:16" ht="32.25" customHeight="1" x14ac:dyDescent="0.2">
      <c r="A57" s="108"/>
      <c r="B57" s="72"/>
      <c r="C57" s="89" t="s">
        <v>3016</v>
      </c>
      <c r="D57" s="90" t="s">
        <v>53</v>
      </c>
      <c r="E57" s="91">
        <v>44437</v>
      </c>
      <c r="F57" s="92" t="s">
        <v>3040</v>
      </c>
      <c r="G57" s="91">
        <v>44441</v>
      </c>
      <c r="H57" s="93" t="s">
        <v>3041</v>
      </c>
      <c r="I57" s="94">
        <v>82</v>
      </c>
      <c r="J57" s="94">
        <v>60</v>
      </c>
      <c r="K57" s="94">
        <v>20</v>
      </c>
      <c r="L57" s="94">
        <v>7</v>
      </c>
      <c r="M57" s="95">
        <v>24.6</v>
      </c>
      <c r="N57" s="96">
        <v>25</v>
      </c>
      <c r="O57" s="61">
        <v>3000</v>
      </c>
      <c r="P57" s="62">
        <f>Table2245236891011121314151617181920212224234567234568910111213141516171819202122232425262728[[#This Row],[PEMBULATAN]]*O57</f>
        <v>75000</v>
      </c>
    </row>
    <row r="58" spans="1:16" ht="32.25" customHeight="1" x14ac:dyDescent="0.2">
      <c r="A58" s="108"/>
      <c r="B58" s="72"/>
      <c r="C58" s="89" t="s">
        <v>3017</v>
      </c>
      <c r="D58" s="90" t="s">
        <v>53</v>
      </c>
      <c r="E58" s="91">
        <v>44437</v>
      </c>
      <c r="F58" s="92" t="s">
        <v>3040</v>
      </c>
      <c r="G58" s="91">
        <v>44441</v>
      </c>
      <c r="H58" s="93" t="s">
        <v>3041</v>
      </c>
      <c r="I58" s="94">
        <v>105</v>
      </c>
      <c r="J58" s="94">
        <v>17</v>
      </c>
      <c r="K58" s="94">
        <v>7</v>
      </c>
      <c r="L58" s="94">
        <v>2</v>
      </c>
      <c r="M58" s="95">
        <v>3.1237499999999998</v>
      </c>
      <c r="N58" s="96">
        <v>3</v>
      </c>
      <c r="O58" s="61">
        <v>3000</v>
      </c>
      <c r="P58" s="62">
        <f>Table2245236891011121314151617181920212224234567234568910111213141516171819202122232425262728[[#This Row],[PEMBULATAN]]*O58</f>
        <v>9000</v>
      </c>
    </row>
    <row r="59" spans="1:16" ht="32.25" customHeight="1" x14ac:dyDescent="0.2">
      <c r="A59" s="108"/>
      <c r="B59" s="72"/>
      <c r="C59" s="89" t="s">
        <v>3018</v>
      </c>
      <c r="D59" s="90" t="s">
        <v>53</v>
      </c>
      <c r="E59" s="91">
        <v>44437</v>
      </c>
      <c r="F59" s="92" t="s">
        <v>3040</v>
      </c>
      <c r="G59" s="91">
        <v>44441</v>
      </c>
      <c r="H59" s="93" t="s">
        <v>3041</v>
      </c>
      <c r="I59" s="94">
        <v>70</v>
      </c>
      <c r="J59" s="94">
        <v>53</v>
      </c>
      <c r="K59" s="94">
        <v>8</v>
      </c>
      <c r="L59" s="94">
        <v>7</v>
      </c>
      <c r="M59" s="95">
        <v>7.42</v>
      </c>
      <c r="N59" s="96">
        <v>7</v>
      </c>
      <c r="O59" s="61">
        <v>3000</v>
      </c>
      <c r="P59" s="62">
        <f>Table2245236891011121314151617181920212224234567234568910111213141516171819202122232425262728[[#This Row],[PEMBULATAN]]*O59</f>
        <v>21000</v>
      </c>
    </row>
    <row r="60" spans="1:16" ht="32.25" customHeight="1" x14ac:dyDescent="0.2">
      <c r="A60" s="108"/>
      <c r="B60" s="72"/>
      <c r="C60" s="89" t="s">
        <v>3019</v>
      </c>
      <c r="D60" s="90" t="s">
        <v>53</v>
      </c>
      <c r="E60" s="91">
        <v>44437</v>
      </c>
      <c r="F60" s="92" t="s">
        <v>3040</v>
      </c>
      <c r="G60" s="91">
        <v>44441</v>
      </c>
      <c r="H60" s="93" t="s">
        <v>3041</v>
      </c>
      <c r="I60" s="94">
        <v>83</v>
      </c>
      <c r="J60" s="94">
        <v>32</v>
      </c>
      <c r="K60" s="94">
        <v>57</v>
      </c>
      <c r="L60" s="94">
        <v>24</v>
      </c>
      <c r="M60" s="95">
        <v>37.847999999999999</v>
      </c>
      <c r="N60" s="96">
        <v>38</v>
      </c>
      <c r="O60" s="61">
        <v>3000</v>
      </c>
      <c r="P60" s="62">
        <f>Table2245236891011121314151617181920212224234567234568910111213141516171819202122232425262728[[#This Row],[PEMBULATAN]]*O60</f>
        <v>114000</v>
      </c>
    </row>
    <row r="61" spans="1:16" ht="32.25" customHeight="1" x14ac:dyDescent="0.2">
      <c r="A61" s="108"/>
      <c r="B61" s="72"/>
      <c r="C61" s="89" t="s">
        <v>3020</v>
      </c>
      <c r="D61" s="90" t="s">
        <v>53</v>
      </c>
      <c r="E61" s="91">
        <v>44437</v>
      </c>
      <c r="F61" s="92" t="s">
        <v>3040</v>
      </c>
      <c r="G61" s="91">
        <v>44441</v>
      </c>
      <c r="H61" s="93" t="s">
        <v>3041</v>
      </c>
      <c r="I61" s="94">
        <v>86</v>
      </c>
      <c r="J61" s="94">
        <v>55</v>
      </c>
      <c r="K61" s="94">
        <v>22</v>
      </c>
      <c r="L61" s="94">
        <v>8</v>
      </c>
      <c r="M61" s="95">
        <v>26.015000000000001</v>
      </c>
      <c r="N61" s="96">
        <v>26</v>
      </c>
      <c r="O61" s="61">
        <v>3000</v>
      </c>
      <c r="P61" s="62">
        <f>Table2245236891011121314151617181920212224234567234568910111213141516171819202122232425262728[[#This Row],[PEMBULATAN]]*O61</f>
        <v>78000</v>
      </c>
    </row>
    <row r="62" spans="1:16" ht="32.25" customHeight="1" x14ac:dyDescent="0.2">
      <c r="A62" s="108"/>
      <c r="B62" s="72"/>
      <c r="C62" s="89" t="s">
        <v>3021</v>
      </c>
      <c r="D62" s="90" t="s">
        <v>53</v>
      </c>
      <c r="E62" s="91">
        <v>44437</v>
      </c>
      <c r="F62" s="92" t="s">
        <v>3040</v>
      </c>
      <c r="G62" s="91">
        <v>44441</v>
      </c>
      <c r="H62" s="93" t="s">
        <v>3041</v>
      </c>
      <c r="I62" s="94">
        <v>52</v>
      </c>
      <c r="J62" s="94">
        <v>21</v>
      </c>
      <c r="K62" s="94">
        <v>50</v>
      </c>
      <c r="L62" s="94">
        <v>8</v>
      </c>
      <c r="M62" s="95">
        <v>13.65</v>
      </c>
      <c r="N62" s="96">
        <v>14</v>
      </c>
      <c r="O62" s="61">
        <v>3000</v>
      </c>
      <c r="P62" s="62">
        <f>Table2245236891011121314151617181920212224234567234568910111213141516171819202122232425262728[[#This Row],[PEMBULATAN]]*O62</f>
        <v>42000</v>
      </c>
    </row>
    <row r="63" spans="1:16" ht="32.25" customHeight="1" x14ac:dyDescent="0.2">
      <c r="A63" s="108"/>
      <c r="B63" s="72"/>
      <c r="C63" s="89" t="s">
        <v>3022</v>
      </c>
      <c r="D63" s="90" t="s">
        <v>53</v>
      </c>
      <c r="E63" s="91">
        <v>44437</v>
      </c>
      <c r="F63" s="92" t="s">
        <v>3040</v>
      </c>
      <c r="G63" s="91">
        <v>44441</v>
      </c>
      <c r="H63" s="93" t="s">
        <v>3041</v>
      </c>
      <c r="I63" s="94">
        <v>40</v>
      </c>
      <c r="J63" s="94">
        <v>39</v>
      </c>
      <c r="K63" s="94">
        <v>63</v>
      </c>
      <c r="L63" s="94">
        <v>18</v>
      </c>
      <c r="M63" s="95">
        <v>24.57</v>
      </c>
      <c r="N63" s="96">
        <v>25</v>
      </c>
      <c r="O63" s="61">
        <v>3000</v>
      </c>
      <c r="P63" s="62">
        <f>Table2245236891011121314151617181920212224234567234568910111213141516171819202122232425262728[[#This Row],[PEMBULATAN]]*O63</f>
        <v>75000</v>
      </c>
    </row>
    <row r="64" spans="1:16" ht="32.25" customHeight="1" x14ac:dyDescent="0.2">
      <c r="A64" s="108"/>
      <c r="B64" s="72"/>
      <c r="C64" s="89" t="s">
        <v>3023</v>
      </c>
      <c r="D64" s="90" t="s">
        <v>53</v>
      </c>
      <c r="E64" s="91">
        <v>44437</v>
      </c>
      <c r="F64" s="92" t="s">
        <v>3040</v>
      </c>
      <c r="G64" s="91">
        <v>44441</v>
      </c>
      <c r="H64" s="93" t="s">
        <v>3041</v>
      </c>
      <c r="I64" s="94">
        <v>56</v>
      </c>
      <c r="J64" s="94">
        <v>15</v>
      </c>
      <c r="K64" s="94">
        <v>31</v>
      </c>
      <c r="L64" s="94">
        <v>4</v>
      </c>
      <c r="M64" s="95">
        <v>6.51</v>
      </c>
      <c r="N64" s="96">
        <v>7</v>
      </c>
      <c r="O64" s="61">
        <v>3000</v>
      </c>
      <c r="P64" s="62">
        <f>Table2245236891011121314151617181920212224234567234568910111213141516171819202122232425262728[[#This Row],[PEMBULATAN]]*O64</f>
        <v>21000</v>
      </c>
    </row>
    <row r="65" spans="1:16" ht="32.25" customHeight="1" x14ac:dyDescent="0.2">
      <c r="A65" s="108"/>
      <c r="B65" s="72"/>
      <c r="C65" s="89" t="s">
        <v>3024</v>
      </c>
      <c r="D65" s="90" t="s">
        <v>53</v>
      </c>
      <c r="E65" s="91">
        <v>44437</v>
      </c>
      <c r="F65" s="92" t="s">
        <v>3040</v>
      </c>
      <c r="G65" s="91">
        <v>44441</v>
      </c>
      <c r="H65" s="93" t="s">
        <v>3041</v>
      </c>
      <c r="I65" s="94">
        <v>62</v>
      </c>
      <c r="J65" s="94">
        <v>38</v>
      </c>
      <c r="K65" s="94">
        <v>9</v>
      </c>
      <c r="L65" s="94">
        <v>4</v>
      </c>
      <c r="M65" s="95">
        <v>5.3010000000000002</v>
      </c>
      <c r="N65" s="96">
        <v>5</v>
      </c>
      <c r="O65" s="61">
        <v>3000</v>
      </c>
      <c r="P65" s="62">
        <f>Table2245236891011121314151617181920212224234567234568910111213141516171819202122232425262728[[#This Row],[PEMBULATAN]]*O65</f>
        <v>15000</v>
      </c>
    </row>
    <row r="66" spans="1:16" ht="32.25" customHeight="1" x14ac:dyDescent="0.2">
      <c r="A66" s="108"/>
      <c r="B66" s="72"/>
      <c r="C66" s="89" t="s">
        <v>3025</v>
      </c>
      <c r="D66" s="90" t="s">
        <v>53</v>
      </c>
      <c r="E66" s="91">
        <v>44437</v>
      </c>
      <c r="F66" s="92" t="s">
        <v>3040</v>
      </c>
      <c r="G66" s="91">
        <v>44441</v>
      </c>
      <c r="H66" s="93" t="s">
        <v>3041</v>
      </c>
      <c r="I66" s="94">
        <v>30</v>
      </c>
      <c r="J66" s="94">
        <v>30</v>
      </c>
      <c r="K66" s="94">
        <v>30</v>
      </c>
      <c r="L66" s="94">
        <v>25</v>
      </c>
      <c r="M66" s="95">
        <v>6.75</v>
      </c>
      <c r="N66" s="96">
        <v>25</v>
      </c>
      <c r="O66" s="61">
        <v>3000</v>
      </c>
      <c r="P66" s="62">
        <f>Table2245236891011121314151617181920212224234567234568910111213141516171819202122232425262728[[#This Row],[PEMBULATAN]]*O66</f>
        <v>75000</v>
      </c>
    </row>
    <row r="67" spans="1:16" ht="32.25" customHeight="1" x14ac:dyDescent="0.2">
      <c r="A67" s="108"/>
      <c r="B67" s="72"/>
      <c r="C67" s="89" t="s">
        <v>3026</v>
      </c>
      <c r="D67" s="90" t="s">
        <v>53</v>
      </c>
      <c r="E67" s="91">
        <v>44437</v>
      </c>
      <c r="F67" s="92" t="s">
        <v>3040</v>
      </c>
      <c r="G67" s="91">
        <v>44441</v>
      </c>
      <c r="H67" s="93" t="s">
        <v>3041</v>
      </c>
      <c r="I67" s="94">
        <v>51</v>
      </c>
      <c r="J67" s="94">
        <v>49</v>
      </c>
      <c r="K67" s="94">
        <v>13</v>
      </c>
      <c r="L67" s="94">
        <v>5</v>
      </c>
      <c r="M67" s="95">
        <v>8.1217500000000005</v>
      </c>
      <c r="N67" s="96">
        <v>8</v>
      </c>
      <c r="O67" s="61">
        <v>3000</v>
      </c>
      <c r="P67" s="62">
        <f>Table2245236891011121314151617181920212224234567234568910111213141516171819202122232425262728[[#This Row],[PEMBULATAN]]*O67</f>
        <v>24000</v>
      </c>
    </row>
    <row r="68" spans="1:16" ht="32.25" customHeight="1" x14ac:dyDescent="0.2">
      <c r="A68" s="108"/>
      <c r="B68" s="72"/>
      <c r="C68" s="89" t="s">
        <v>3027</v>
      </c>
      <c r="D68" s="90" t="s">
        <v>53</v>
      </c>
      <c r="E68" s="91">
        <v>44437</v>
      </c>
      <c r="F68" s="92" t="s">
        <v>3040</v>
      </c>
      <c r="G68" s="91">
        <v>44441</v>
      </c>
      <c r="H68" s="93" t="s">
        <v>3041</v>
      </c>
      <c r="I68" s="94">
        <v>50</v>
      </c>
      <c r="J68" s="94">
        <v>42</v>
      </c>
      <c r="K68" s="94">
        <v>33</v>
      </c>
      <c r="L68" s="94">
        <v>16</v>
      </c>
      <c r="M68" s="95">
        <v>17.324999999999999</v>
      </c>
      <c r="N68" s="96">
        <v>17</v>
      </c>
      <c r="O68" s="61">
        <v>3000</v>
      </c>
      <c r="P68" s="62">
        <f>Table2245236891011121314151617181920212224234567234568910111213141516171819202122232425262728[[#This Row],[PEMBULATAN]]*O68</f>
        <v>51000</v>
      </c>
    </row>
    <row r="69" spans="1:16" ht="32.25" customHeight="1" x14ac:dyDescent="0.2">
      <c r="A69" s="108"/>
      <c r="B69" s="72"/>
      <c r="C69" s="89" t="s">
        <v>3028</v>
      </c>
      <c r="D69" s="90" t="s">
        <v>53</v>
      </c>
      <c r="E69" s="91">
        <v>44437</v>
      </c>
      <c r="F69" s="92" t="s">
        <v>3040</v>
      </c>
      <c r="G69" s="91">
        <v>44441</v>
      </c>
      <c r="H69" s="93" t="s">
        <v>3041</v>
      </c>
      <c r="I69" s="94">
        <v>29</v>
      </c>
      <c r="J69" s="94">
        <v>40</v>
      </c>
      <c r="K69" s="94">
        <v>24</v>
      </c>
      <c r="L69" s="94">
        <v>3</v>
      </c>
      <c r="M69" s="95">
        <v>6.96</v>
      </c>
      <c r="N69" s="96">
        <v>7</v>
      </c>
      <c r="O69" s="61">
        <v>3000</v>
      </c>
      <c r="P69" s="62">
        <f>Table2245236891011121314151617181920212224234567234568910111213141516171819202122232425262728[[#This Row],[PEMBULATAN]]*O69</f>
        <v>21000</v>
      </c>
    </row>
    <row r="70" spans="1:16" ht="32.25" customHeight="1" x14ac:dyDescent="0.2">
      <c r="A70" s="108"/>
      <c r="B70" s="72"/>
      <c r="C70" s="89" t="s">
        <v>3029</v>
      </c>
      <c r="D70" s="90" t="s">
        <v>53</v>
      </c>
      <c r="E70" s="91">
        <v>44437</v>
      </c>
      <c r="F70" s="92" t="s">
        <v>3040</v>
      </c>
      <c r="G70" s="91">
        <v>44441</v>
      </c>
      <c r="H70" s="93" t="s">
        <v>3041</v>
      </c>
      <c r="I70" s="94">
        <v>44</v>
      </c>
      <c r="J70" s="94">
        <v>21</v>
      </c>
      <c r="K70" s="94">
        <v>28</v>
      </c>
      <c r="L70" s="94">
        <v>9</v>
      </c>
      <c r="M70" s="95">
        <v>6.468</v>
      </c>
      <c r="N70" s="96">
        <v>9</v>
      </c>
      <c r="O70" s="61">
        <v>3000</v>
      </c>
      <c r="P70" s="62">
        <f>Table2245236891011121314151617181920212224234567234568910111213141516171819202122232425262728[[#This Row],[PEMBULATAN]]*O70</f>
        <v>27000</v>
      </c>
    </row>
    <row r="71" spans="1:16" ht="32.25" customHeight="1" x14ac:dyDescent="0.2">
      <c r="A71" s="108"/>
      <c r="B71" s="72"/>
      <c r="C71" s="89" t="s">
        <v>3030</v>
      </c>
      <c r="D71" s="90" t="s">
        <v>53</v>
      </c>
      <c r="E71" s="91">
        <v>44437</v>
      </c>
      <c r="F71" s="92" t="s">
        <v>3040</v>
      </c>
      <c r="G71" s="91">
        <v>44441</v>
      </c>
      <c r="H71" s="93" t="s">
        <v>3041</v>
      </c>
      <c r="I71" s="94">
        <v>78</v>
      </c>
      <c r="J71" s="94">
        <v>43</v>
      </c>
      <c r="K71" s="94">
        <v>41</v>
      </c>
      <c r="L71" s="94">
        <v>20</v>
      </c>
      <c r="M71" s="95">
        <v>34.378500000000003</v>
      </c>
      <c r="N71" s="96">
        <v>34</v>
      </c>
      <c r="O71" s="61">
        <v>3000</v>
      </c>
      <c r="P71" s="62">
        <f>Table2245236891011121314151617181920212224234567234568910111213141516171819202122232425262728[[#This Row],[PEMBULATAN]]*O71</f>
        <v>102000</v>
      </c>
    </row>
    <row r="72" spans="1:16" ht="32.25" customHeight="1" x14ac:dyDescent="0.2">
      <c r="A72" s="108"/>
      <c r="B72" s="72"/>
      <c r="C72" s="89" t="s">
        <v>3031</v>
      </c>
      <c r="D72" s="90" t="s">
        <v>53</v>
      </c>
      <c r="E72" s="91">
        <v>44437</v>
      </c>
      <c r="F72" s="92" t="s">
        <v>3040</v>
      </c>
      <c r="G72" s="91">
        <v>44441</v>
      </c>
      <c r="H72" s="93" t="s">
        <v>3041</v>
      </c>
      <c r="I72" s="94">
        <v>105</v>
      </c>
      <c r="J72" s="94">
        <v>46</v>
      </c>
      <c r="K72" s="94">
        <v>30</v>
      </c>
      <c r="L72" s="94">
        <v>40</v>
      </c>
      <c r="M72" s="95">
        <v>36.225000000000001</v>
      </c>
      <c r="N72" s="96">
        <v>40</v>
      </c>
      <c r="O72" s="61">
        <v>3000</v>
      </c>
      <c r="P72" s="62">
        <f>Table2245236891011121314151617181920212224234567234568910111213141516171819202122232425262728[[#This Row],[PEMBULATAN]]*O72</f>
        <v>120000</v>
      </c>
    </row>
    <row r="73" spans="1:16" ht="32.25" customHeight="1" x14ac:dyDescent="0.2">
      <c r="A73" s="108"/>
      <c r="B73" s="72"/>
      <c r="C73" s="89" t="s">
        <v>3032</v>
      </c>
      <c r="D73" s="90" t="s">
        <v>53</v>
      </c>
      <c r="E73" s="91">
        <v>44437</v>
      </c>
      <c r="F73" s="92" t="s">
        <v>3040</v>
      </c>
      <c r="G73" s="91">
        <v>44441</v>
      </c>
      <c r="H73" s="93" t="s">
        <v>3041</v>
      </c>
      <c r="I73" s="94">
        <v>107</v>
      </c>
      <c r="J73" s="94">
        <v>63</v>
      </c>
      <c r="K73" s="94">
        <v>20</v>
      </c>
      <c r="L73" s="94">
        <v>12</v>
      </c>
      <c r="M73" s="95">
        <v>33.704999999999998</v>
      </c>
      <c r="N73" s="96">
        <v>34</v>
      </c>
      <c r="O73" s="61">
        <v>3000</v>
      </c>
      <c r="P73" s="62">
        <f>Table2245236891011121314151617181920212224234567234568910111213141516171819202122232425262728[[#This Row],[PEMBULATAN]]*O73</f>
        <v>102000</v>
      </c>
    </row>
    <row r="74" spans="1:16" ht="32.25" customHeight="1" x14ac:dyDescent="0.2">
      <c r="A74" s="108"/>
      <c r="B74" s="72"/>
      <c r="C74" s="84" t="s">
        <v>3033</v>
      </c>
      <c r="D74" s="75" t="s">
        <v>53</v>
      </c>
      <c r="E74" s="13">
        <v>44437</v>
      </c>
      <c r="F74" s="73" t="s">
        <v>3040</v>
      </c>
      <c r="G74" s="13">
        <v>44441</v>
      </c>
      <c r="H74" s="74" t="s">
        <v>3041</v>
      </c>
      <c r="I74" s="15">
        <v>90</v>
      </c>
      <c r="J74" s="15">
        <v>60</v>
      </c>
      <c r="K74" s="15">
        <v>27</v>
      </c>
      <c r="L74" s="15">
        <v>15</v>
      </c>
      <c r="M74" s="79">
        <v>36.450000000000003</v>
      </c>
      <c r="N74" s="69">
        <v>36</v>
      </c>
      <c r="O74" s="61">
        <v>3000</v>
      </c>
      <c r="P74" s="62">
        <f>Table2245236891011121314151617181920212224234567234568910111213141516171819202122232425262728[[#This Row],[PEMBULATAN]]*O74</f>
        <v>108000</v>
      </c>
    </row>
    <row r="75" spans="1:16" ht="32.25" customHeight="1" x14ac:dyDescent="0.2">
      <c r="A75" s="108"/>
      <c r="B75" s="72"/>
      <c r="C75" s="84" t="s">
        <v>3034</v>
      </c>
      <c r="D75" s="75" t="s">
        <v>53</v>
      </c>
      <c r="E75" s="13">
        <v>44437</v>
      </c>
      <c r="F75" s="73" t="s">
        <v>3040</v>
      </c>
      <c r="G75" s="13">
        <v>44441</v>
      </c>
      <c r="H75" s="74" t="s">
        <v>3041</v>
      </c>
      <c r="I75" s="15">
        <v>86</v>
      </c>
      <c r="J75" s="15">
        <v>62</v>
      </c>
      <c r="K75" s="15">
        <v>40</v>
      </c>
      <c r="L75" s="15">
        <v>8</v>
      </c>
      <c r="M75" s="79">
        <v>53.32</v>
      </c>
      <c r="N75" s="69">
        <v>53</v>
      </c>
      <c r="O75" s="61">
        <v>3000</v>
      </c>
      <c r="P75" s="62">
        <f>Table2245236891011121314151617181920212224234567234568910111213141516171819202122232425262728[[#This Row],[PEMBULATAN]]*O75</f>
        <v>159000</v>
      </c>
    </row>
    <row r="76" spans="1:16" ht="32.25" customHeight="1" x14ac:dyDescent="0.2">
      <c r="A76" s="108"/>
      <c r="B76" s="72"/>
      <c r="C76" s="84" t="s">
        <v>3035</v>
      </c>
      <c r="D76" s="75" t="s">
        <v>53</v>
      </c>
      <c r="E76" s="13">
        <v>44437</v>
      </c>
      <c r="F76" s="73" t="s">
        <v>3040</v>
      </c>
      <c r="G76" s="13">
        <v>44441</v>
      </c>
      <c r="H76" s="74" t="s">
        <v>3041</v>
      </c>
      <c r="I76" s="15">
        <v>98</v>
      </c>
      <c r="J76" s="15">
        <v>64</v>
      </c>
      <c r="K76" s="15">
        <v>20</v>
      </c>
      <c r="L76" s="15">
        <v>12</v>
      </c>
      <c r="M76" s="79">
        <v>31.36</v>
      </c>
      <c r="N76" s="69">
        <v>31</v>
      </c>
      <c r="O76" s="61">
        <v>3000</v>
      </c>
      <c r="P76" s="62">
        <f>Table2245236891011121314151617181920212224234567234568910111213141516171819202122232425262728[[#This Row],[PEMBULATAN]]*O76</f>
        <v>93000</v>
      </c>
    </row>
    <row r="77" spans="1:16" ht="32.25" customHeight="1" x14ac:dyDescent="0.2">
      <c r="A77" s="108"/>
      <c r="B77" s="72"/>
      <c r="C77" s="84" t="s">
        <v>3036</v>
      </c>
      <c r="D77" s="75" t="s">
        <v>53</v>
      </c>
      <c r="E77" s="13">
        <v>44437</v>
      </c>
      <c r="F77" s="73" t="s">
        <v>3040</v>
      </c>
      <c r="G77" s="13">
        <v>44441</v>
      </c>
      <c r="H77" s="74" t="s">
        <v>3041</v>
      </c>
      <c r="I77" s="15">
        <v>92</v>
      </c>
      <c r="J77" s="15">
        <v>66</v>
      </c>
      <c r="K77" s="15">
        <v>17</v>
      </c>
      <c r="L77" s="15">
        <v>11</v>
      </c>
      <c r="M77" s="79">
        <v>25.806000000000001</v>
      </c>
      <c r="N77" s="69">
        <v>26</v>
      </c>
      <c r="O77" s="61">
        <v>3000</v>
      </c>
      <c r="P77" s="62">
        <f>Table2245236891011121314151617181920212224234567234568910111213141516171819202122232425262728[[#This Row],[PEMBULATAN]]*O77</f>
        <v>78000</v>
      </c>
    </row>
    <row r="78" spans="1:16" ht="32.25" customHeight="1" x14ac:dyDescent="0.2">
      <c r="A78" s="108"/>
      <c r="B78" s="72"/>
      <c r="C78" s="84" t="s">
        <v>3037</v>
      </c>
      <c r="D78" s="75" t="s">
        <v>53</v>
      </c>
      <c r="E78" s="13">
        <v>44437</v>
      </c>
      <c r="F78" s="73" t="s">
        <v>3040</v>
      </c>
      <c r="G78" s="13">
        <v>44441</v>
      </c>
      <c r="H78" s="74" t="s">
        <v>3041</v>
      </c>
      <c r="I78" s="15">
        <v>94</v>
      </c>
      <c r="J78" s="15">
        <v>70</v>
      </c>
      <c r="K78" s="15">
        <v>20</v>
      </c>
      <c r="L78" s="15">
        <v>10</v>
      </c>
      <c r="M78" s="79">
        <v>32.9</v>
      </c>
      <c r="N78" s="69">
        <v>33</v>
      </c>
      <c r="O78" s="61">
        <v>3000</v>
      </c>
      <c r="P78" s="62">
        <f>Table2245236891011121314151617181920212224234567234568910111213141516171819202122232425262728[[#This Row],[PEMBULATAN]]*O78</f>
        <v>99000</v>
      </c>
    </row>
    <row r="79" spans="1:16" ht="32.25" customHeight="1" x14ac:dyDescent="0.2">
      <c r="A79" s="108"/>
      <c r="B79" s="72"/>
      <c r="C79" s="84" t="s">
        <v>3038</v>
      </c>
      <c r="D79" s="75" t="s">
        <v>53</v>
      </c>
      <c r="E79" s="13">
        <v>44437</v>
      </c>
      <c r="F79" s="73" t="s">
        <v>3040</v>
      </c>
      <c r="G79" s="13">
        <v>44441</v>
      </c>
      <c r="H79" s="74" t="s">
        <v>3041</v>
      </c>
      <c r="I79" s="15">
        <v>86</v>
      </c>
      <c r="J79" s="15">
        <v>60</v>
      </c>
      <c r="K79" s="15">
        <v>25</v>
      </c>
      <c r="L79" s="15">
        <v>2</v>
      </c>
      <c r="M79" s="79">
        <v>32.25</v>
      </c>
      <c r="N79" s="69">
        <v>32</v>
      </c>
      <c r="O79" s="61">
        <v>3000</v>
      </c>
      <c r="P79" s="62">
        <f>Table2245236891011121314151617181920212224234567234568910111213141516171819202122232425262728[[#This Row],[PEMBULATAN]]*O79</f>
        <v>96000</v>
      </c>
    </row>
    <row r="80" spans="1:16" ht="32.25" customHeight="1" x14ac:dyDescent="0.2">
      <c r="A80" s="108"/>
      <c r="B80" s="72"/>
      <c r="C80" s="84" t="s">
        <v>3039</v>
      </c>
      <c r="D80" s="75" t="s">
        <v>53</v>
      </c>
      <c r="E80" s="13">
        <v>44437</v>
      </c>
      <c r="F80" s="73" t="s">
        <v>3040</v>
      </c>
      <c r="G80" s="13">
        <v>44441</v>
      </c>
      <c r="H80" s="74" t="s">
        <v>3041</v>
      </c>
      <c r="I80" s="15">
        <v>94</v>
      </c>
      <c r="J80" s="15">
        <v>56</v>
      </c>
      <c r="K80" s="15">
        <v>22</v>
      </c>
      <c r="L80" s="15">
        <v>11</v>
      </c>
      <c r="M80" s="79">
        <v>28.952000000000002</v>
      </c>
      <c r="N80" s="69">
        <v>29</v>
      </c>
      <c r="O80" s="61">
        <v>3000</v>
      </c>
      <c r="P80" s="62">
        <f>Table2245236891011121314151617181920212224234567234568910111213141516171819202122232425262728[[#This Row],[PEMBULATAN]]*O80</f>
        <v>87000</v>
      </c>
    </row>
    <row r="81" spans="1:16" ht="22.5" customHeight="1" x14ac:dyDescent="0.2">
      <c r="A81" s="143" t="s">
        <v>33</v>
      </c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5"/>
      <c r="M81" s="76">
        <f>SUBTOTAL(109,Table2245236891011121314151617181920212224234567234568910111213141516171819202122232425262728[KG VOLUME])</f>
        <v>1516.6005000000002</v>
      </c>
      <c r="N81" s="65">
        <f>SUM(N3:N80)</f>
        <v>1578</v>
      </c>
      <c r="O81" s="146">
        <f>SUM(P3:P80)</f>
        <v>4734000</v>
      </c>
      <c r="P81" s="147"/>
    </row>
    <row r="82" spans="1:16" ht="22.5" customHeight="1" x14ac:dyDescent="0.2">
      <c r="A82" s="80"/>
      <c r="B82" s="53" t="s">
        <v>45</v>
      </c>
      <c r="C82" s="52"/>
      <c r="D82" s="54" t="s">
        <v>46</v>
      </c>
      <c r="E82" s="80"/>
      <c r="F82" s="80"/>
      <c r="G82" s="80"/>
      <c r="H82" s="80"/>
      <c r="I82" s="80"/>
      <c r="J82" s="80"/>
      <c r="K82" s="80"/>
      <c r="L82" s="80"/>
      <c r="M82" s="81"/>
      <c r="N82" s="83" t="s">
        <v>52</v>
      </c>
      <c r="O82" s="82"/>
      <c r="P82" s="82">
        <f>O81*10%</f>
        <v>473400</v>
      </c>
    </row>
    <row r="83" spans="1:16" ht="22.5" customHeight="1" thickBot="1" x14ac:dyDescent="0.25">
      <c r="A83" s="80"/>
      <c r="B83" s="53"/>
      <c r="C83" s="52"/>
      <c r="D83" s="54"/>
      <c r="E83" s="80"/>
      <c r="F83" s="80"/>
      <c r="G83" s="80"/>
      <c r="H83" s="80"/>
      <c r="I83" s="80"/>
      <c r="J83" s="80"/>
      <c r="K83" s="80"/>
      <c r="L83" s="80"/>
      <c r="M83" s="81"/>
      <c r="N83" s="103" t="s">
        <v>56</v>
      </c>
      <c r="O83" s="102"/>
      <c r="P83" s="102">
        <f>O81-P82</f>
        <v>4260600</v>
      </c>
    </row>
    <row r="84" spans="1:16" x14ac:dyDescent="0.2">
      <c r="A84" s="11"/>
      <c r="H84" s="60"/>
      <c r="N84" s="59" t="s">
        <v>34</v>
      </c>
      <c r="P84" s="66">
        <f>P83*1%</f>
        <v>42606</v>
      </c>
    </row>
    <row r="85" spans="1:16" ht="15.75" thickBot="1" x14ac:dyDescent="0.25">
      <c r="A85" s="11"/>
      <c r="H85" s="60"/>
      <c r="N85" s="59" t="s">
        <v>55</v>
      </c>
      <c r="P85" s="68">
        <f>P83*2%</f>
        <v>85212</v>
      </c>
    </row>
    <row r="86" spans="1:16" x14ac:dyDescent="0.2">
      <c r="A86" s="11"/>
      <c r="H86" s="60"/>
      <c r="N86" s="63" t="s">
        <v>35</v>
      </c>
      <c r="O86" s="64"/>
      <c r="P86" s="67">
        <f>P83+P84-P85</f>
        <v>4217994</v>
      </c>
    </row>
    <row r="87" spans="1:16" x14ac:dyDescent="0.2">
      <c r="B87" s="53"/>
      <c r="C87" s="52"/>
      <c r="D87" s="54"/>
    </row>
    <row r="89" spans="1:16" x14ac:dyDescent="0.2">
      <c r="A89" s="11"/>
      <c r="H89" s="60"/>
      <c r="P89" s="68"/>
    </row>
    <row r="90" spans="1:16" x14ac:dyDescent="0.2">
      <c r="A90" s="11"/>
      <c r="H90" s="60"/>
      <c r="O90" s="55"/>
      <c r="P90" s="68"/>
    </row>
    <row r="91" spans="1:16" s="3" customFormat="1" x14ac:dyDescent="0.25">
      <c r="A91" s="11"/>
      <c r="B91" s="2"/>
      <c r="C91" s="2"/>
      <c r="E91" s="12"/>
      <c r="H91" s="60"/>
      <c r="N91" s="14"/>
      <c r="O91" s="14"/>
      <c r="P91" s="14"/>
    </row>
    <row r="92" spans="1:16" s="3" customFormat="1" x14ac:dyDescent="0.25">
      <c r="A92" s="11"/>
      <c r="B92" s="2"/>
      <c r="C92" s="2"/>
      <c r="E92" s="12"/>
      <c r="H92" s="60"/>
      <c r="N92" s="14"/>
      <c r="O92" s="14"/>
      <c r="P92" s="14"/>
    </row>
    <row r="93" spans="1:16" s="3" customFormat="1" x14ac:dyDescent="0.25">
      <c r="A93" s="11"/>
      <c r="B93" s="2"/>
      <c r="C93" s="2"/>
      <c r="E93" s="12"/>
      <c r="H93" s="60"/>
      <c r="N93" s="14"/>
      <c r="O93" s="14"/>
      <c r="P93" s="14"/>
    </row>
    <row r="94" spans="1:16" s="3" customFormat="1" x14ac:dyDescent="0.25">
      <c r="A94" s="11"/>
      <c r="B94" s="2"/>
      <c r="C94" s="2"/>
      <c r="E94" s="12"/>
      <c r="H94" s="60"/>
      <c r="N94" s="14"/>
      <c r="O94" s="14"/>
      <c r="P94" s="14"/>
    </row>
    <row r="95" spans="1:16" s="3" customFormat="1" x14ac:dyDescent="0.25">
      <c r="A95" s="11"/>
      <c r="B95" s="2"/>
      <c r="C95" s="2"/>
      <c r="E95" s="12"/>
      <c r="H95" s="60"/>
      <c r="N95" s="14"/>
      <c r="O95" s="14"/>
      <c r="P95" s="14"/>
    </row>
    <row r="96" spans="1:16" s="3" customFormat="1" x14ac:dyDescent="0.25">
      <c r="A96" s="11"/>
      <c r="B96" s="2"/>
      <c r="C96" s="2"/>
      <c r="E96" s="12"/>
      <c r="H96" s="60"/>
      <c r="N96" s="14"/>
      <c r="O96" s="14"/>
      <c r="P96" s="14"/>
    </row>
    <row r="97" spans="1:16" s="3" customFormat="1" x14ac:dyDescent="0.25">
      <c r="A97" s="11"/>
      <c r="B97" s="2"/>
      <c r="C97" s="2"/>
      <c r="E97" s="12"/>
      <c r="H97" s="60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0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0"/>
      <c r="N99" s="14"/>
      <c r="O99" s="14"/>
      <c r="P99" s="14"/>
    </row>
    <row r="100" spans="1:16" s="3" customFormat="1" x14ac:dyDescent="0.25">
      <c r="A100" s="11"/>
      <c r="B100" s="2"/>
      <c r="C100" s="2"/>
      <c r="E100" s="12"/>
      <c r="H100" s="60"/>
      <c r="N100" s="14"/>
      <c r="O100" s="14"/>
      <c r="P100" s="14"/>
    </row>
    <row r="101" spans="1:16" s="3" customFormat="1" x14ac:dyDescent="0.25">
      <c r="A101" s="11"/>
      <c r="B101" s="2"/>
      <c r="C101" s="2"/>
      <c r="E101" s="12"/>
      <c r="H101" s="60"/>
      <c r="N101" s="14"/>
      <c r="O101" s="14"/>
      <c r="P101" s="14"/>
    </row>
    <row r="102" spans="1:16" s="3" customFormat="1" x14ac:dyDescent="0.25">
      <c r="A102" s="11"/>
      <c r="B102" s="2"/>
      <c r="C102" s="2"/>
      <c r="E102" s="12"/>
      <c r="H102" s="60"/>
      <c r="N102" s="14"/>
      <c r="O102" s="14"/>
      <c r="P102" s="14"/>
    </row>
  </sheetData>
  <mergeCells count="3">
    <mergeCell ref="A3:A4"/>
    <mergeCell ref="A81:L81"/>
    <mergeCell ref="O81:P81"/>
  </mergeCells>
  <conditionalFormatting sqref="B3">
    <cfRule type="duplicateValues" dxfId="22" priority="1"/>
  </conditionalFormatting>
  <conditionalFormatting sqref="B4:B80">
    <cfRule type="duplicateValues" dxfId="21" priority="7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G6" sqref="G5:G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41" t="s">
        <v>4250</v>
      </c>
      <c r="B3" s="71" t="s">
        <v>3042</v>
      </c>
      <c r="C3" s="9" t="s">
        <v>3043</v>
      </c>
      <c r="D3" s="73" t="s">
        <v>54</v>
      </c>
      <c r="E3" s="13">
        <v>44437</v>
      </c>
      <c r="F3" s="73" t="s">
        <v>3052</v>
      </c>
      <c r="G3" s="13">
        <v>44442</v>
      </c>
      <c r="H3" s="10" t="s">
        <v>3053</v>
      </c>
      <c r="I3" s="1">
        <v>40</v>
      </c>
      <c r="J3" s="1">
        <v>40</v>
      </c>
      <c r="K3" s="1">
        <v>77</v>
      </c>
      <c r="L3" s="1">
        <v>10</v>
      </c>
      <c r="M3" s="78">
        <v>30.8</v>
      </c>
      <c r="N3" s="8">
        <v>31</v>
      </c>
      <c r="O3" s="61">
        <v>3000</v>
      </c>
      <c r="P3" s="62">
        <f>Table224523689101112131415161718192021222423456723456891011121314151617181920212223242526272829[[#This Row],[PEMBULATAN]]*O3</f>
        <v>93000</v>
      </c>
    </row>
    <row r="4" spans="1:16" ht="36" customHeight="1" x14ac:dyDescent="0.2">
      <c r="A4" s="142"/>
      <c r="B4" s="72"/>
      <c r="C4" s="9" t="s">
        <v>3044</v>
      </c>
      <c r="D4" s="73" t="s">
        <v>54</v>
      </c>
      <c r="E4" s="13">
        <v>44437</v>
      </c>
      <c r="F4" s="73" t="s">
        <v>3052</v>
      </c>
      <c r="G4" s="13">
        <v>44442</v>
      </c>
      <c r="H4" s="10" t="s">
        <v>3053</v>
      </c>
      <c r="I4" s="1">
        <v>40</v>
      </c>
      <c r="J4" s="1">
        <v>40</v>
      </c>
      <c r="K4" s="1">
        <v>77</v>
      </c>
      <c r="L4" s="1">
        <v>10</v>
      </c>
      <c r="M4" s="78">
        <v>30.8</v>
      </c>
      <c r="N4" s="8">
        <v>31</v>
      </c>
      <c r="O4" s="61">
        <v>3000</v>
      </c>
      <c r="P4" s="62">
        <f>Table224523689101112131415161718192021222423456723456891011121314151617181920212223242526272829[[#This Row],[PEMBULATAN]]*O4</f>
        <v>93000</v>
      </c>
    </row>
    <row r="5" spans="1:16" ht="36" customHeight="1" x14ac:dyDescent="0.2">
      <c r="A5" s="108"/>
      <c r="B5" s="72"/>
      <c r="C5" s="84" t="s">
        <v>3045</v>
      </c>
      <c r="D5" s="75" t="s">
        <v>54</v>
      </c>
      <c r="E5" s="13">
        <v>44437</v>
      </c>
      <c r="F5" s="73" t="s">
        <v>3052</v>
      </c>
      <c r="G5" s="13">
        <v>44442</v>
      </c>
      <c r="H5" s="74" t="s">
        <v>3053</v>
      </c>
      <c r="I5" s="15">
        <v>35</v>
      </c>
      <c r="J5" s="15">
        <v>34</v>
      </c>
      <c r="K5" s="15">
        <v>20</v>
      </c>
      <c r="L5" s="15">
        <v>12</v>
      </c>
      <c r="M5" s="79">
        <v>5.95</v>
      </c>
      <c r="N5" s="69">
        <v>12</v>
      </c>
      <c r="O5" s="61">
        <v>3000</v>
      </c>
      <c r="P5" s="62">
        <f>Table224523689101112131415161718192021222423456723456891011121314151617181920212223242526272829[[#This Row],[PEMBULATAN]]*O5</f>
        <v>36000</v>
      </c>
    </row>
    <row r="6" spans="1:16" ht="36" customHeight="1" x14ac:dyDescent="0.2">
      <c r="A6" s="108"/>
      <c r="B6" s="72"/>
      <c r="C6" s="89" t="s">
        <v>3046</v>
      </c>
      <c r="D6" s="90" t="s">
        <v>54</v>
      </c>
      <c r="E6" s="91">
        <v>44437</v>
      </c>
      <c r="F6" s="92" t="s">
        <v>3052</v>
      </c>
      <c r="G6" s="91">
        <v>44442</v>
      </c>
      <c r="H6" s="93" t="s">
        <v>3053</v>
      </c>
      <c r="I6" s="94">
        <v>32</v>
      </c>
      <c r="J6" s="94">
        <v>22</v>
      </c>
      <c r="K6" s="94">
        <v>50</v>
      </c>
      <c r="L6" s="94">
        <v>8</v>
      </c>
      <c r="M6" s="95">
        <v>8.8000000000000007</v>
      </c>
      <c r="N6" s="96">
        <v>9</v>
      </c>
      <c r="O6" s="61">
        <v>3000</v>
      </c>
      <c r="P6" s="62">
        <f>Table224523689101112131415161718192021222423456723456891011121314151617181920212223242526272829[[#This Row],[PEMBULATAN]]*O6</f>
        <v>27000</v>
      </c>
    </row>
    <row r="7" spans="1:16" ht="36" customHeight="1" x14ac:dyDescent="0.2">
      <c r="A7" s="108"/>
      <c r="B7" s="72"/>
      <c r="C7" s="89" t="s">
        <v>3047</v>
      </c>
      <c r="D7" s="90" t="s">
        <v>54</v>
      </c>
      <c r="E7" s="91">
        <v>44437</v>
      </c>
      <c r="F7" s="92" t="s">
        <v>3052</v>
      </c>
      <c r="G7" s="91">
        <v>44442</v>
      </c>
      <c r="H7" s="93" t="s">
        <v>3053</v>
      </c>
      <c r="I7" s="94">
        <v>55</v>
      </c>
      <c r="J7" s="94">
        <v>38</v>
      </c>
      <c r="K7" s="94">
        <v>8</v>
      </c>
      <c r="L7" s="94">
        <v>11</v>
      </c>
      <c r="M7" s="95">
        <v>4.18</v>
      </c>
      <c r="N7" s="96">
        <v>11</v>
      </c>
      <c r="O7" s="61">
        <v>3000</v>
      </c>
      <c r="P7" s="62">
        <f>Table224523689101112131415161718192021222423456723456891011121314151617181920212223242526272829[[#This Row],[PEMBULATAN]]*O7</f>
        <v>33000</v>
      </c>
    </row>
    <row r="8" spans="1:16" ht="36" customHeight="1" x14ac:dyDescent="0.2">
      <c r="A8" s="108"/>
      <c r="B8" s="72"/>
      <c r="C8" s="89" t="s">
        <v>3048</v>
      </c>
      <c r="D8" s="90" t="s">
        <v>54</v>
      </c>
      <c r="E8" s="91">
        <v>44437</v>
      </c>
      <c r="F8" s="92" t="s">
        <v>3052</v>
      </c>
      <c r="G8" s="91">
        <v>44442</v>
      </c>
      <c r="H8" s="93" t="s">
        <v>3053</v>
      </c>
      <c r="I8" s="94">
        <v>45</v>
      </c>
      <c r="J8" s="94">
        <v>35</v>
      </c>
      <c r="K8" s="94">
        <v>30</v>
      </c>
      <c r="L8" s="94">
        <v>10</v>
      </c>
      <c r="M8" s="95">
        <v>11.8125</v>
      </c>
      <c r="N8" s="96">
        <v>12</v>
      </c>
      <c r="O8" s="61">
        <v>3000</v>
      </c>
      <c r="P8" s="62">
        <f>Table224523689101112131415161718192021222423456723456891011121314151617181920212223242526272829[[#This Row],[PEMBULATAN]]*O8</f>
        <v>36000</v>
      </c>
    </row>
    <row r="9" spans="1:16" ht="36" customHeight="1" x14ac:dyDescent="0.2">
      <c r="A9" s="108"/>
      <c r="B9" s="72"/>
      <c r="C9" s="89" t="s">
        <v>3049</v>
      </c>
      <c r="D9" s="90" t="s">
        <v>54</v>
      </c>
      <c r="E9" s="91">
        <v>44437</v>
      </c>
      <c r="F9" s="92" t="s">
        <v>3052</v>
      </c>
      <c r="G9" s="91">
        <v>44442</v>
      </c>
      <c r="H9" s="93" t="s">
        <v>3053</v>
      </c>
      <c r="I9" s="94">
        <v>37</v>
      </c>
      <c r="J9" s="94">
        <v>20</v>
      </c>
      <c r="K9" s="94">
        <v>7</v>
      </c>
      <c r="L9" s="94">
        <v>5</v>
      </c>
      <c r="M9" s="95">
        <v>1.2949999999999999</v>
      </c>
      <c r="N9" s="96">
        <v>5</v>
      </c>
      <c r="O9" s="61">
        <v>3000</v>
      </c>
      <c r="P9" s="62">
        <f>Table224523689101112131415161718192021222423456723456891011121314151617181920212223242526272829[[#This Row],[PEMBULATAN]]*O9</f>
        <v>15000</v>
      </c>
    </row>
    <row r="10" spans="1:16" ht="36" customHeight="1" x14ac:dyDescent="0.2">
      <c r="A10" s="108"/>
      <c r="B10" s="72"/>
      <c r="C10" s="89" t="s">
        <v>3050</v>
      </c>
      <c r="D10" s="90" t="s">
        <v>54</v>
      </c>
      <c r="E10" s="91">
        <v>44437</v>
      </c>
      <c r="F10" s="92" t="s">
        <v>3052</v>
      </c>
      <c r="G10" s="91">
        <v>44442</v>
      </c>
      <c r="H10" s="93" t="s">
        <v>3053</v>
      </c>
      <c r="I10" s="94">
        <v>35</v>
      </c>
      <c r="J10" s="94">
        <v>46</v>
      </c>
      <c r="K10" s="94">
        <v>12</v>
      </c>
      <c r="L10" s="94">
        <v>9</v>
      </c>
      <c r="M10" s="95">
        <v>4.83</v>
      </c>
      <c r="N10" s="96">
        <v>9</v>
      </c>
      <c r="O10" s="61">
        <v>3000</v>
      </c>
      <c r="P10" s="62">
        <f>Table224523689101112131415161718192021222423456723456891011121314151617181920212223242526272829[[#This Row],[PEMBULATAN]]*O10</f>
        <v>27000</v>
      </c>
    </row>
    <row r="11" spans="1:16" ht="36" customHeight="1" x14ac:dyDescent="0.2">
      <c r="A11" s="108"/>
      <c r="B11" s="72"/>
      <c r="C11" s="89" t="s">
        <v>3051</v>
      </c>
      <c r="D11" s="90" t="s">
        <v>54</v>
      </c>
      <c r="E11" s="91">
        <v>44437</v>
      </c>
      <c r="F11" s="92" t="s">
        <v>3052</v>
      </c>
      <c r="G11" s="91">
        <v>44442</v>
      </c>
      <c r="H11" s="93" t="s">
        <v>3053</v>
      </c>
      <c r="I11" s="94">
        <v>32</v>
      </c>
      <c r="J11" s="94">
        <v>22</v>
      </c>
      <c r="K11" s="94">
        <v>50</v>
      </c>
      <c r="L11" s="94">
        <v>8</v>
      </c>
      <c r="M11" s="95">
        <v>8.8000000000000007</v>
      </c>
      <c r="N11" s="96">
        <v>9</v>
      </c>
      <c r="O11" s="61">
        <v>3000</v>
      </c>
      <c r="P11" s="62">
        <f>Table224523689101112131415161718192021222423456723456891011121314151617181920212223242526272829[[#This Row],[PEMBULATAN]]*O11</f>
        <v>27000</v>
      </c>
    </row>
    <row r="12" spans="1:16" ht="22.5" customHeight="1" x14ac:dyDescent="0.2">
      <c r="A12" s="143" t="s">
        <v>33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5"/>
      <c r="M12" s="76">
        <f>SUBTOTAL(109,Table224523689101112131415161718192021222423456723456891011121314151617181920212223242526272829[KG VOLUME])</f>
        <v>107.2675</v>
      </c>
      <c r="N12" s="65">
        <f>SUM(N3:N11)</f>
        <v>129</v>
      </c>
      <c r="O12" s="146">
        <f>SUM(P3:P11)</f>
        <v>387000</v>
      </c>
      <c r="P12" s="147"/>
    </row>
    <row r="13" spans="1:16" ht="22.5" customHeight="1" x14ac:dyDescent="0.2">
      <c r="A13" s="80"/>
      <c r="B13" s="53" t="s">
        <v>45</v>
      </c>
      <c r="C13" s="52"/>
      <c r="D13" s="54" t="s">
        <v>46</v>
      </c>
      <c r="E13" s="80"/>
      <c r="F13" s="80"/>
      <c r="G13" s="80"/>
      <c r="H13" s="80"/>
      <c r="I13" s="80"/>
      <c r="J13" s="80"/>
      <c r="K13" s="80"/>
      <c r="L13" s="80"/>
      <c r="M13" s="81"/>
      <c r="N13" s="83" t="s">
        <v>52</v>
      </c>
      <c r="O13" s="82"/>
      <c r="P13" s="82">
        <f>O12*10%</f>
        <v>38700</v>
      </c>
    </row>
    <row r="14" spans="1:16" ht="22.5" customHeight="1" thickBot="1" x14ac:dyDescent="0.25">
      <c r="A14" s="80"/>
      <c r="B14" s="53"/>
      <c r="C14" s="52"/>
      <c r="D14" s="54"/>
      <c r="E14" s="80"/>
      <c r="F14" s="80"/>
      <c r="G14" s="80"/>
      <c r="H14" s="80"/>
      <c r="I14" s="80"/>
      <c r="J14" s="80"/>
      <c r="K14" s="80"/>
      <c r="L14" s="80"/>
      <c r="M14" s="81"/>
      <c r="N14" s="103" t="s">
        <v>56</v>
      </c>
      <c r="O14" s="102"/>
      <c r="P14" s="102">
        <f>O12-P13</f>
        <v>348300</v>
      </c>
    </row>
    <row r="15" spans="1:16" x14ac:dyDescent="0.2">
      <c r="A15" s="11"/>
      <c r="H15" s="60"/>
      <c r="N15" s="59" t="s">
        <v>34</v>
      </c>
      <c r="P15" s="66">
        <f>P14*1%</f>
        <v>3483</v>
      </c>
    </row>
    <row r="16" spans="1:16" ht="15.75" thickBot="1" x14ac:dyDescent="0.25">
      <c r="A16" s="11"/>
      <c r="H16" s="60"/>
      <c r="N16" s="59" t="s">
        <v>55</v>
      </c>
      <c r="P16" s="68">
        <f>P14*2%</f>
        <v>6966</v>
      </c>
    </row>
    <row r="17" spans="1:16" x14ac:dyDescent="0.2">
      <c r="A17" s="11"/>
      <c r="H17" s="60"/>
      <c r="N17" s="63" t="s">
        <v>35</v>
      </c>
      <c r="O17" s="64"/>
      <c r="P17" s="67">
        <f>P14+P15-P16</f>
        <v>344817</v>
      </c>
    </row>
    <row r="18" spans="1:16" x14ac:dyDescent="0.2">
      <c r="B18" s="53"/>
      <c r="C18" s="52"/>
      <c r="D18" s="54"/>
    </row>
    <row r="20" spans="1:16" x14ac:dyDescent="0.2">
      <c r="A20" s="11"/>
      <c r="H20" s="60"/>
      <c r="P20" s="68"/>
    </row>
    <row r="21" spans="1:16" x14ac:dyDescent="0.2">
      <c r="A21" s="11"/>
      <c r="H21" s="60"/>
      <c r="O21" s="55"/>
      <c r="P21" s="68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0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0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0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0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0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0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0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0"/>
      <c r="N33" s="14"/>
      <c r="O33" s="14"/>
      <c r="P33" s="14"/>
    </row>
  </sheetData>
  <mergeCells count="3">
    <mergeCell ref="A3:A4"/>
    <mergeCell ref="A12:L12"/>
    <mergeCell ref="O12:P12"/>
  </mergeCells>
  <conditionalFormatting sqref="B3">
    <cfRule type="duplicateValues" dxfId="20" priority="1"/>
  </conditionalFormatting>
  <conditionalFormatting sqref="B4:B11">
    <cfRule type="duplicateValues" dxfId="19" priority="7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L9" sqref="L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41" t="s">
        <v>4251</v>
      </c>
      <c r="B3" s="71" t="s">
        <v>3054</v>
      </c>
      <c r="C3" s="9" t="s">
        <v>3055</v>
      </c>
      <c r="D3" s="73" t="s">
        <v>54</v>
      </c>
      <c r="E3" s="13">
        <v>44437</v>
      </c>
      <c r="F3" s="73" t="s">
        <v>3052</v>
      </c>
      <c r="G3" s="13">
        <v>44442</v>
      </c>
      <c r="H3" s="10" t="s">
        <v>3053</v>
      </c>
      <c r="I3" s="1">
        <v>56</v>
      </c>
      <c r="J3" s="1">
        <v>32</v>
      </c>
      <c r="K3" s="1">
        <v>10</v>
      </c>
      <c r="L3" s="1">
        <v>10</v>
      </c>
      <c r="M3" s="78">
        <v>4.4800000000000004</v>
      </c>
      <c r="N3" s="8">
        <v>10</v>
      </c>
      <c r="O3" s="61">
        <v>3000</v>
      </c>
      <c r="P3" s="62">
        <f>Table22452368910111213141516171819202122242345672345689101112131415161718192021222324252627282930[[#This Row],[PEMBULATAN]]*O3</f>
        <v>30000</v>
      </c>
    </row>
    <row r="4" spans="1:16" ht="36" customHeight="1" x14ac:dyDescent="0.2">
      <c r="A4" s="142"/>
      <c r="B4" s="72"/>
      <c r="C4" s="9" t="s">
        <v>3056</v>
      </c>
      <c r="D4" s="73" t="s">
        <v>54</v>
      </c>
      <c r="E4" s="13">
        <v>44437</v>
      </c>
      <c r="F4" s="73" t="s">
        <v>3052</v>
      </c>
      <c r="G4" s="13">
        <v>44442</v>
      </c>
      <c r="H4" s="10" t="s">
        <v>3053</v>
      </c>
      <c r="I4" s="1">
        <v>44</v>
      </c>
      <c r="J4" s="1">
        <v>34</v>
      </c>
      <c r="K4" s="1">
        <v>19</v>
      </c>
      <c r="L4" s="1">
        <v>9</v>
      </c>
      <c r="M4" s="78">
        <v>7.1059999999999999</v>
      </c>
      <c r="N4" s="8">
        <v>9</v>
      </c>
      <c r="O4" s="61">
        <v>3000</v>
      </c>
      <c r="P4" s="62">
        <f>Table22452368910111213141516171819202122242345672345689101112131415161718192021222324252627282930[[#This Row],[PEMBULATAN]]*O4</f>
        <v>27000</v>
      </c>
    </row>
    <row r="5" spans="1:16" ht="36" customHeight="1" x14ac:dyDescent="0.2">
      <c r="A5" s="108"/>
      <c r="B5" s="72"/>
      <c r="C5" s="84" t="s">
        <v>3057</v>
      </c>
      <c r="D5" s="75" t="s">
        <v>54</v>
      </c>
      <c r="E5" s="13">
        <v>44437</v>
      </c>
      <c r="F5" s="73" t="s">
        <v>3052</v>
      </c>
      <c r="G5" s="13">
        <v>44442</v>
      </c>
      <c r="H5" s="74" t="s">
        <v>3053</v>
      </c>
      <c r="I5" s="15">
        <v>39</v>
      </c>
      <c r="J5" s="15">
        <v>30</v>
      </c>
      <c r="K5" s="15">
        <v>27</v>
      </c>
      <c r="L5" s="15">
        <v>10</v>
      </c>
      <c r="M5" s="79">
        <v>7.8975</v>
      </c>
      <c r="N5" s="69">
        <v>10</v>
      </c>
      <c r="O5" s="61">
        <v>3000</v>
      </c>
      <c r="P5" s="62">
        <f>Table22452368910111213141516171819202122242345672345689101112131415161718192021222324252627282930[[#This Row],[PEMBULATAN]]*O5</f>
        <v>30000</v>
      </c>
    </row>
    <row r="6" spans="1:16" ht="36" customHeight="1" x14ac:dyDescent="0.2">
      <c r="A6" s="108"/>
      <c r="B6" s="72"/>
      <c r="C6" s="89" t="s">
        <v>3058</v>
      </c>
      <c r="D6" s="90" t="s">
        <v>54</v>
      </c>
      <c r="E6" s="91">
        <v>44437</v>
      </c>
      <c r="F6" s="92" t="s">
        <v>3052</v>
      </c>
      <c r="G6" s="91">
        <v>44442</v>
      </c>
      <c r="H6" s="93" t="s">
        <v>3053</v>
      </c>
      <c r="I6" s="94">
        <v>35</v>
      </c>
      <c r="J6" s="94">
        <v>35</v>
      </c>
      <c r="K6" s="94">
        <v>18</v>
      </c>
      <c r="L6" s="94">
        <v>12</v>
      </c>
      <c r="M6" s="95">
        <v>5.5125000000000002</v>
      </c>
      <c r="N6" s="96">
        <v>12</v>
      </c>
      <c r="O6" s="61">
        <v>3000</v>
      </c>
      <c r="P6" s="62">
        <f>Table22452368910111213141516171819202122242345672345689101112131415161718192021222324252627282930[[#This Row],[PEMBULATAN]]*O6</f>
        <v>36000</v>
      </c>
    </row>
    <row r="7" spans="1:16" ht="36" customHeight="1" x14ac:dyDescent="0.2">
      <c r="A7" s="108"/>
      <c r="B7" s="72"/>
      <c r="C7" s="89" t="s">
        <v>3059</v>
      </c>
      <c r="D7" s="90" t="s">
        <v>54</v>
      </c>
      <c r="E7" s="91">
        <v>44437</v>
      </c>
      <c r="F7" s="92" t="s">
        <v>3052</v>
      </c>
      <c r="G7" s="91">
        <v>44442</v>
      </c>
      <c r="H7" s="93" t="s">
        <v>3053</v>
      </c>
      <c r="I7" s="94">
        <v>44</v>
      </c>
      <c r="J7" s="94">
        <v>34</v>
      </c>
      <c r="K7" s="94">
        <v>19</v>
      </c>
      <c r="L7" s="94">
        <v>9</v>
      </c>
      <c r="M7" s="95">
        <v>7.1059999999999999</v>
      </c>
      <c r="N7" s="96">
        <v>9</v>
      </c>
      <c r="O7" s="61">
        <v>3000</v>
      </c>
      <c r="P7" s="62">
        <f>Table22452368910111213141516171819202122242345672345689101112131415161718192021222324252627282930[[#This Row],[PEMBULATAN]]*O7</f>
        <v>27000</v>
      </c>
    </row>
    <row r="8" spans="1:16" ht="36" customHeight="1" x14ac:dyDescent="0.2">
      <c r="A8" s="108"/>
      <c r="B8" s="72"/>
      <c r="C8" s="89" t="s">
        <v>3060</v>
      </c>
      <c r="D8" s="90" t="s">
        <v>54</v>
      </c>
      <c r="E8" s="91">
        <v>44437</v>
      </c>
      <c r="F8" s="92" t="s">
        <v>3052</v>
      </c>
      <c r="G8" s="91">
        <v>44442</v>
      </c>
      <c r="H8" s="93" t="s">
        <v>3053</v>
      </c>
      <c r="I8" s="94">
        <v>55</v>
      </c>
      <c r="J8" s="94">
        <v>46</v>
      </c>
      <c r="K8" s="94">
        <v>8</v>
      </c>
      <c r="L8" s="94">
        <v>10</v>
      </c>
      <c r="M8" s="95">
        <v>5.0599999999999996</v>
      </c>
      <c r="N8" s="96">
        <v>10</v>
      </c>
      <c r="O8" s="61">
        <v>3000</v>
      </c>
      <c r="P8" s="62">
        <f>Table22452368910111213141516171819202122242345672345689101112131415161718192021222324252627282930[[#This Row],[PEMBULATAN]]*O8</f>
        <v>30000</v>
      </c>
    </row>
    <row r="9" spans="1:16" ht="36" customHeight="1" x14ac:dyDescent="0.2">
      <c r="A9" s="108"/>
      <c r="B9" s="72"/>
      <c r="C9" s="89" t="s">
        <v>3061</v>
      </c>
      <c r="D9" s="90" t="s">
        <v>54</v>
      </c>
      <c r="E9" s="91">
        <v>44437</v>
      </c>
      <c r="F9" s="92" t="s">
        <v>3052</v>
      </c>
      <c r="G9" s="91">
        <v>44442</v>
      </c>
      <c r="H9" s="93" t="s">
        <v>3053</v>
      </c>
      <c r="I9" s="94">
        <v>39</v>
      </c>
      <c r="J9" s="94">
        <v>30</v>
      </c>
      <c r="K9" s="94">
        <v>27</v>
      </c>
      <c r="L9" s="94">
        <v>10</v>
      </c>
      <c r="M9" s="95">
        <v>7.8975</v>
      </c>
      <c r="N9" s="96">
        <v>10</v>
      </c>
      <c r="O9" s="61">
        <v>3000</v>
      </c>
      <c r="P9" s="62">
        <f>Table22452368910111213141516171819202122242345672345689101112131415161718192021222324252627282930[[#This Row],[PEMBULATAN]]*O9</f>
        <v>30000</v>
      </c>
    </row>
    <row r="10" spans="1:16" ht="36" customHeight="1" x14ac:dyDescent="0.2">
      <c r="A10" s="108"/>
      <c r="B10" s="72"/>
      <c r="C10" s="89" t="s">
        <v>3062</v>
      </c>
      <c r="D10" s="90" t="s">
        <v>54</v>
      </c>
      <c r="E10" s="91">
        <v>44437</v>
      </c>
      <c r="F10" s="92" t="s">
        <v>3052</v>
      </c>
      <c r="G10" s="91">
        <v>44442</v>
      </c>
      <c r="H10" s="93" t="s">
        <v>3053</v>
      </c>
      <c r="I10" s="94">
        <v>57</v>
      </c>
      <c r="J10" s="94">
        <v>18</v>
      </c>
      <c r="K10" s="94">
        <v>18</v>
      </c>
      <c r="L10" s="94">
        <v>13</v>
      </c>
      <c r="M10" s="95">
        <v>4.617</v>
      </c>
      <c r="N10" s="96">
        <v>13</v>
      </c>
      <c r="O10" s="61">
        <v>3000</v>
      </c>
      <c r="P10" s="62">
        <f>Table22452368910111213141516171819202122242345672345689101112131415161718192021222324252627282930[[#This Row],[PEMBULATAN]]*O10</f>
        <v>39000</v>
      </c>
    </row>
    <row r="11" spans="1:16" ht="36" customHeight="1" x14ac:dyDescent="0.2">
      <c r="A11" s="108"/>
      <c r="B11" s="72"/>
      <c r="C11" s="89" t="s">
        <v>3063</v>
      </c>
      <c r="D11" s="90" t="s">
        <v>54</v>
      </c>
      <c r="E11" s="91">
        <v>44437</v>
      </c>
      <c r="F11" s="92" t="s">
        <v>3052</v>
      </c>
      <c r="G11" s="91">
        <v>44442</v>
      </c>
      <c r="H11" s="93" t="s">
        <v>3053</v>
      </c>
      <c r="I11" s="94">
        <v>32</v>
      </c>
      <c r="J11" s="94">
        <v>16</v>
      </c>
      <c r="K11" s="94">
        <v>16</v>
      </c>
      <c r="L11" s="94">
        <v>2</v>
      </c>
      <c r="M11" s="95">
        <v>2.048</v>
      </c>
      <c r="N11" s="96">
        <v>2</v>
      </c>
      <c r="O11" s="61">
        <v>3000</v>
      </c>
      <c r="P11" s="62">
        <f>Table22452368910111213141516171819202122242345672345689101112131415161718192021222324252627282930[[#This Row],[PEMBULATAN]]*O11</f>
        <v>6000</v>
      </c>
    </row>
    <row r="12" spans="1:16" ht="36" customHeight="1" x14ac:dyDescent="0.2">
      <c r="A12" s="108"/>
      <c r="B12" s="72"/>
      <c r="C12" s="89" t="s">
        <v>3064</v>
      </c>
      <c r="D12" s="90" t="s">
        <v>54</v>
      </c>
      <c r="E12" s="91">
        <v>44437</v>
      </c>
      <c r="F12" s="92" t="s">
        <v>3052</v>
      </c>
      <c r="G12" s="91">
        <v>44442</v>
      </c>
      <c r="H12" s="93" t="s">
        <v>3053</v>
      </c>
      <c r="I12" s="94">
        <v>35</v>
      </c>
      <c r="J12" s="94">
        <v>35</v>
      </c>
      <c r="K12" s="94">
        <v>18</v>
      </c>
      <c r="L12" s="94">
        <v>12</v>
      </c>
      <c r="M12" s="95">
        <v>5.5125000000000002</v>
      </c>
      <c r="N12" s="96">
        <v>12</v>
      </c>
      <c r="O12" s="61">
        <v>3000</v>
      </c>
      <c r="P12" s="62">
        <f>Table22452368910111213141516171819202122242345672345689101112131415161718192021222324252627282930[[#This Row],[PEMBULATAN]]*O12</f>
        <v>36000</v>
      </c>
    </row>
    <row r="13" spans="1:16" ht="22.5" customHeight="1" x14ac:dyDescent="0.2">
      <c r="A13" s="143" t="s">
        <v>33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5"/>
      <c r="M13" s="76">
        <f>SUBTOTAL(109,Table22452368910111213141516171819202122242345672345689101112131415161718192021222324252627282930[KG VOLUME])</f>
        <v>57.237000000000002</v>
      </c>
      <c r="N13" s="65">
        <f>SUM(N3:N12)</f>
        <v>97</v>
      </c>
      <c r="O13" s="146">
        <f>SUM(P3:P12)</f>
        <v>291000</v>
      </c>
      <c r="P13" s="147"/>
    </row>
    <row r="14" spans="1:16" ht="22.5" customHeight="1" x14ac:dyDescent="0.2">
      <c r="A14" s="80"/>
      <c r="B14" s="53" t="s">
        <v>45</v>
      </c>
      <c r="C14" s="52"/>
      <c r="D14" s="54" t="s">
        <v>46</v>
      </c>
      <c r="E14" s="80"/>
      <c r="F14" s="80"/>
      <c r="G14" s="80"/>
      <c r="H14" s="80"/>
      <c r="I14" s="80"/>
      <c r="J14" s="80"/>
      <c r="K14" s="80"/>
      <c r="L14" s="80"/>
      <c r="M14" s="81"/>
      <c r="N14" s="83" t="s">
        <v>52</v>
      </c>
      <c r="O14" s="82"/>
      <c r="P14" s="82">
        <f>O13*10%</f>
        <v>29100</v>
      </c>
    </row>
    <row r="15" spans="1:16" ht="22.5" customHeight="1" thickBot="1" x14ac:dyDescent="0.25">
      <c r="A15" s="80"/>
      <c r="B15" s="53"/>
      <c r="C15" s="52"/>
      <c r="D15" s="54"/>
      <c r="E15" s="80"/>
      <c r="F15" s="80"/>
      <c r="G15" s="80"/>
      <c r="H15" s="80"/>
      <c r="I15" s="80"/>
      <c r="J15" s="80"/>
      <c r="K15" s="80"/>
      <c r="L15" s="80"/>
      <c r="M15" s="81"/>
      <c r="N15" s="103" t="s">
        <v>56</v>
      </c>
      <c r="O15" s="102"/>
      <c r="P15" s="102">
        <f>O13-P14</f>
        <v>261900</v>
      </c>
    </row>
    <row r="16" spans="1:16" x14ac:dyDescent="0.2">
      <c r="A16" s="11"/>
      <c r="H16" s="60"/>
      <c r="N16" s="59" t="s">
        <v>34</v>
      </c>
      <c r="P16" s="66">
        <f>P15*1%</f>
        <v>2619</v>
      </c>
    </row>
    <row r="17" spans="1:16" ht="15.75" thickBot="1" x14ac:dyDescent="0.25">
      <c r="A17" s="11"/>
      <c r="H17" s="60"/>
      <c r="N17" s="59" t="s">
        <v>55</v>
      </c>
      <c r="P17" s="68">
        <f>P15*2%</f>
        <v>5238</v>
      </c>
    </row>
    <row r="18" spans="1:16" x14ac:dyDescent="0.2">
      <c r="A18" s="11"/>
      <c r="H18" s="60"/>
      <c r="N18" s="63" t="s">
        <v>35</v>
      </c>
      <c r="O18" s="64"/>
      <c r="P18" s="67">
        <f>P15+P16-P17</f>
        <v>259281</v>
      </c>
    </row>
    <row r="19" spans="1:16" x14ac:dyDescent="0.2">
      <c r="B19" s="53"/>
      <c r="C19" s="52"/>
      <c r="D19" s="54"/>
    </row>
    <row r="21" spans="1:16" x14ac:dyDescent="0.2">
      <c r="A21" s="11"/>
      <c r="H21" s="60"/>
      <c r="P21" s="68"/>
    </row>
    <row r="22" spans="1:16" x14ac:dyDescent="0.2">
      <c r="A22" s="11"/>
      <c r="H22" s="60"/>
      <c r="O22" s="55"/>
      <c r="P22" s="68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0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0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0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0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0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0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0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0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0"/>
      <c r="N34" s="14"/>
      <c r="O34" s="14"/>
      <c r="P34" s="14"/>
    </row>
  </sheetData>
  <mergeCells count="3">
    <mergeCell ref="A3:A4"/>
    <mergeCell ref="A13:L13"/>
    <mergeCell ref="O13:P13"/>
  </mergeCells>
  <conditionalFormatting sqref="B3">
    <cfRule type="duplicateValues" dxfId="18" priority="1"/>
  </conditionalFormatting>
  <conditionalFormatting sqref="B4:B12">
    <cfRule type="duplicateValues" dxfId="17" priority="7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E13" sqref="E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07" t="s">
        <v>4225</v>
      </c>
      <c r="B3" s="71" t="s">
        <v>3306</v>
      </c>
      <c r="C3" s="9" t="s">
        <v>3307</v>
      </c>
      <c r="D3" s="73" t="s">
        <v>53</v>
      </c>
      <c r="E3" s="13">
        <v>44429</v>
      </c>
      <c r="F3" s="73" t="s">
        <v>57</v>
      </c>
      <c r="G3" s="13">
        <v>44436.916666666664</v>
      </c>
      <c r="H3" s="10" t="s">
        <v>3305</v>
      </c>
      <c r="I3" s="1">
        <v>65</v>
      </c>
      <c r="J3" s="1">
        <v>50</v>
      </c>
      <c r="K3" s="1">
        <v>22</v>
      </c>
      <c r="L3" s="1">
        <v>7</v>
      </c>
      <c r="M3" s="78">
        <v>17.875</v>
      </c>
      <c r="N3" s="8">
        <v>18</v>
      </c>
      <c r="O3" s="61">
        <v>3000</v>
      </c>
      <c r="P3" s="62">
        <f>Table224523689101112131415161718192021222423456723[[#This Row],[PEMBULATAN]]*O3</f>
        <v>54000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6">
        <f>SUBTOTAL(109,Table224523689101112131415161718192021222423456723[KG VOLUME])</f>
        <v>17.875</v>
      </c>
      <c r="N4" s="65">
        <f>SUM(N3:N3)</f>
        <v>18</v>
      </c>
      <c r="O4" s="146">
        <f>SUM(P3:P3)</f>
        <v>54000</v>
      </c>
      <c r="P4" s="147"/>
    </row>
    <row r="5" spans="1:16" ht="22.5" customHeight="1" x14ac:dyDescent="0.2">
      <c r="A5" s="80"/>
      <c r="B5" s="53" t="s">
        <v>45</v>
      </c>
      <c r="C5" s="52"/>
      <c r="D5" s="54" t="s">
        <v>46</v>
      </c>
      <c r="E5" s="80"/>
      <c r="F5" s="80"/>
      <c r="G5" s="80"/>
      <c r="H5" s="80"/>
      <c r="I5" s="80"/>
      <c r="J5" s="80"/>
      <c r="K5" s="80"/>
      <c r="L5" s="80"/>
      <c r="M5" s="81"/>
      <c r="N5" s="83" t="s">
        <v>52</v>
      </c>
      <c r="O5" s="82"/>
      <c r="P5" s="82">
        <f>O4*10%</f>
        <v>5400</v>
      </c>
    </row>
    <row r="6" spans="1:16" ht="22.5" customHeight="1" thickBot="1" x14ac:dyDescent="0.25">
      <c r="A6" s="80"/>
      <c r="B6" s="53"/>
      <c r="C6" s="52"/>
      <c r="D6" s="54"/>
      <c r="E6" s="80"/>
      <c r="F6" s="80"/>
      <c r="G6" s="80"/>
      <c r="H6" s="80"/>
      <c r="I6" s="80"/>
      <c r="J6" s="80"/>
      <c r="K6" s="80"/>
      <c r="L6" s="80"/>
      <c r="M6" s="81"/>
      <c r="N6" s="103" t="s">
        <v>56</v>
      </c>
      <c r="O6" s="102"/>
      <c r="P6" s="102">
        <f>O4-P5</f>
        <v>48600</v>
      </c>
    </row>
    <row r="7" spans="1:16" x14ac:dyDescent="0.2">
      <c r="A7" s="11"/>
      <c r="H7" s="60"/>
      <c r="N7" s="59" t="s">
        <v>34</v>
      </c>
      <c r="P7" s="66">
        <f>P6*1%</f>
        <v>486</v>
      </c>
    </row>
    <row r="8" spans="1:16" ht="15.75" thickBot="1" x14ac:dyDescent="0.25">
      <c r="A8" s="11"/>
      <c r="H8" s="60"/>
      <c r="N8" s="59" t="s">
        <v>55</v>
      </c>
      <c r="P8" s="68">
        <f>P6*2%</f>
        <v>972</v>
      </c>
    </row>
    <row r="9" spans="1:16" x14ac:dyDescent="0.2">
      <c r="A9" s="11"/>
      <c r="H9" s="60"/>
      <c r="N9" s="63" t="s">
        <v>35</v>
      </c>
      <c r="O9" s="64"/>
      <c r="P9" s="67">
        <f>P6+P7-P8</f>
        <v>48114</v>
      </c>
    </row>
    <row r="10" spans="1:16" x14ac:dyDescent="0.2">
      <c r="B10" s="53"/>
      <c r="C10" s="52"/>
      <c r="D10" s="54"/>
    </row>
    <row r="12" spans="1:16" x14ac:dyDescent="0.2">
      <c r="A12" s="11"/>
      <c r="H12" s="60"/>
      <c r="P12" s="68"/>
    </row>
    <row r="13" spans="1:16" x14ac:dyDescent="0.2">
      <c r="A13" s="11"/>
      <c r="H13" s="60"/>
      <c r="O13" s="55"/>
      <c r="P13" s="68"/>
    </row>
    <row r="14" spans="1:16" s="3" customFormat="1" x14ac:dyDescent="0.25">
      <c r="A14" s="11"/>
      <c r="B14" s="2"/>
      <c r="C14" s="2"/>
      <c r="E14" s="12"/>
      <c r="H14" s="60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0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0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0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</sheetData>
  <mergeCells count="2">
    <mergeCell ref="A4:L4"/>
    <mergeCell ref="O4:P4"/>
  </mergeCells>
  <conditionalFormatting sqref="B3">
    <cfRule type="duplicateValues" dxfId="6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54"/>
  <sheetViews>
    <sheetView zoomScale="110" zoomScaleNormal="110" workbookViewId="0">
      <pane xSplit="3" ySplit="2" topLeftCell="D131" activePane="bottomRight" state="frozen"/>
      <selection activeCell="F3" sqref="F3"/>
      <selection pane="topRight" activeCell="F3" sqref="F3"/>
      <selection pane="bottomLeft" activeCell="F3" sqref="F3"/>
      <selection pane="bottomRight" activeCell="D137" sqref="D1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9.25" customHeight="1" x14ac:dyDescent="0.2">
      <c r="A3" s="141" t="s">
        <v>4252</v>
      </c>
      <c r="B3" s="71" t="s">
        <v>3308</v>
      </c>
      <c r="C3" s="9" t="s">
        <v>3309</v>
      </c>
      <c r="D3" s="73" t="s">
        <v>53</v>
      </c>
      <c r="E3" s="13">
        <v>44437</v>
      </c>
      <c r="F3" s="73" t="s">
        <v>3440</v>
      </c>
      <c r="G3" s="13">
        <v>44442</v>
      </c>
      <c r="H3" s="10" t="s">
        <v>3053</v>
      </c>
      <c r="I3" s="1">
        <v>50</v>
      </c>
      <c r="J3" s="1">
        <v>33</v>
      </c>
      <c r="K3" s="1">
        <v>25</v>
      </c>
      <c r="L3" s="1">
        <v>5</v>
      </c>
      <c r="M3" s="78">
        <v>10.3125</v>
      </c>
      <c r="N3" s="8">
        <v>11</v>
      </c>
      <c r="O3" s="61">
        <v>3000</v>
      </c>
      <c r="P3" s="62">
        <f>Table2245236891011121314151617181920212224234567234568910111213141516171819202122232425262728293031[[#This Row],[PEMBULATAN]]*O3</f>
        <v>33000</v>
      </c>
    </row>
    <row r="4" spans="1:16" ht="29.25" customHeight="1" x14ac:dyDescent="0.2">
      <c r="A4" s="142"/>
      <c r="B4" s="72"/>
      <c r="C4" s="9" t="s">
        <v>3310</v>
      </c>
      <c r="D4" s="73" t="s">
        <v>53</v>
      </c>
      <c r="E4" s="13">
        <v>44437</v>
      </c>
      <c r="F4" s="73" t="s">
        <v>3440</v>
      </c>
      <c r="G4" s="13">
        <v>44442</v>
      </c>
      <c r="H4" s="10" t="s">
        <v>3053</v>
      </c>
      <c r="I4" s="1">
        <v>90</v>
      </c>
      <c r="J4" s="1">
        <v>64</v>
      </c>
      <c r="K4" s="1">
        <v>25</v>
      </c>
      <c r="L4" s="1">
        <v>5</v>
      </c>
      <c r="M4" s="78">
        <v>36</v>
      </c>
      <c r="N4" s="8">
        <v>36</v>
      </c>
      <c r="O4" s="61">
        <v>3000</v>
      </c>
      <c r="P4" s="62">
        <f>Table2245236891011121314151617181920212224234567234568910111213141516171819202122232425262728293031[[#This Row],[PEMBULATAN]]*O4</f>
        <v>108000</v>
      </c>
    </row>
    <row r="5" spans="1:16" ht="29.25" customHeight="1" x14ac:dyDescent="0.2">
      <c r="A5" s="108"/>
      <c r="B5" s="72"/>
      <c r="C5" s="84" t="s">
        <v>3311</v>
      </c>
      <c r="D5" s="75" t="s">
        <v>53</v>
      </c>
      <c r="E5" s="13">
        <v>44437</v>
      </c>
      <c r="F5" s="73" t="s">
        <v>3440</v>
      </c>
      <c r="G5" s="13">
        <v>44442</v>
      </c>
      <c r="H5" s="74" t="s">
        <v>3053</v>
      </c>
      <c r="I5" s="15">
        <v>82</v>
      </c>
      <c r="J5" s="15">
        <v>33</v>
      </c>
      <c r="K5" s="15">
        <v>50</v>
      </c>
      <c r="L5" s="15">
        <v>16</v>
      </c>
      <c r="M5" s="79">
        <v>33.825000000000003</v>
      </c>
      <c r="N5" s="69">
        <v>34</v>
      </c>
      <c r="O5" s="61">
        <v>3000</v>
      </c>
      <c r="P5" s="62">
        <f>Table2245236891011121314151617181920212224234567234568910111213141516171819202122232425262728293031[[#This Row],[PEMBULATAN]]*O5</f>
        <v>102000</v>
      </c>
    </row>
    <row r="6" spans="1:16" ht="29.25" customHeight="1" x14ac:dyDescent="0.2">
      <c r="A6" s="108"/>
      <c r="B6" s="72"/>
      <c r="C6" s="89" t="s">
        <v>3312</v>
      </c>
      <c r="D6" s="90" t="s">
        <v>53</v>
      </c>
      <c r="E6" s="91">
        <v>44437</v>
      </c>
      <c r="F6" s="92" t="s">
        <v>3440</v>
      </c>
      <c r="G6" s="91">
        <v>44442</v>
      </c>
      <c r="H6" s="93" t="s">
        <v>3053</v>
      </c>
      <c r="I6" s="94">
        <v>60</v>
      </c>
      <c r="J6" s="94">
        <v>48</v>
      </c>
      <c r="K6" s="94">
        <v>27</v>
      </c>
      <c r="L6" s="94">
        <v>13</v>
      </c>
      <c r="M6" s="95">
        <v>19.440000000000001</v>
      </c>
      <c r="N6" s="96">
        <v>20</v>
      </c>
      <c r="O6" s="61">
        <v>3000</v>
      </c>
      <c r="P6" s="62">
        <f>Table2245236891011121314151617181920212224234567234568910111213141516171819202122232425262728293031[[#This Row],[PEMBULATAN]]*O6</f>
        <v>60000</v>
      </c>
    </row>
    <row r="7" spans="1:16" ht="29.25" customHeight="1" x14ac:dyDescent="0.2">
      <c r="A7" s="108"/>
      <c r="B7" s="72"/>
      <c r="C7" s="89" t="s">
        <v>3313</v>
      </c>
      <c r="D7" s="90" t="s">
        <v>53</v>
      </c>
      <c r="E7" s="91">
        <v>44437</v>
      </c>
      <c r="F7" s="92" t="s">
        <v>3440</v>
      </c>
      <c r="G7" s="91">
        <v>44442</v>
      </c>
      <c r="H7" s="93" t="s">
        <v>3053</v>
      </c>
      <c r="I7" s="94">
        <v>81</v>
      </c>
      <c r="J7" s="94">
        <v>52</v>
      </c>
      <c r="K7" s="94">
        <v>33</v>
      </c>
      <c r="L7" s="94">
        <v>12</v>
      </c>
      <c r="M7" s="95">
        <v>34.749000000000002</v>
      </c>
      <c r="N7" s="96">
        <v>35</v>
      </c>
      <c r="O7" s="61">
        <v>3000</v>
      </c>
      <c r="P7" s="62">
        <f>Table2245236891011121314151617181920212224234567234568910111213141516171819202122232425262728293031[[#This Row],[PEMBULATAN]]*O7</f>
        <v>105000</v>
      </c>
    </row>
    <row r="8" spans="1:16" ht="29.25" customHeight="1" x14ac:dyDescent="0.2">
      <c r="A8" s="108"/>
      <c r="B8" s="72"/>
      <c r="C8" s="89" t="s">
        <v>3314</v>
      </c>
      <c r="D8" s="90" t="s">
        <v>53</v>
      </c>
      <c r="E8" s="91">
        <v>44437</v>
      </c>
      <c r="F8" s="92" t="s">
        <v>3440</v>
      </c>
      <c r="G8" s="91">
        <v>44442</v>
      </c>
      <c r="H8" s="93" t="s">
        <v>3053</v>
      </c>
      <c r="I8" s="94">
        <v>76</v>
      </c>
      <c r="J8" s="94">
        <v>53</v>
      </c>
      <c r="K8" s="94">
        <v>18</v>
      </c>
      <c r="L8" s="94">
        <v>8</v>
      </c>
      <c r="M8" s="95">
        <v>18.126000000000001</v>
      </c>
      <c r="N8" s="96">
        <v>18</v>
      </c>
      <c r="O8" s="61">
        <v>3000</v>
      </c>
      <c r="P8" s="62">
        <f>Table2245236891011121314151617181920212224234567234568910111213141516171819202122232425262728293031[[#This Row],[PEMBULATAN]]*O8</f>
        <v>54000</v>
      </c>
    </row>
    <row r="9" spans="1:16" ht="29.25" customHeight="1" x14ac:dyDescent="0.2">
      <c r="A9" s="108"/>
      <c r="B9" s="72"/>
      <c r="C9" s="89" t="s">
        <v>3315</v>
      </c>
      <c r="D9" s="90" t="s">
        <v>53</v>
      </c>
      <c r="E9" s="91">
        <v>44437</v>
      </c>
      <c r="F9" s="92" t="s">
        <v>3440</v>
      </c>
      <c r="G9" s="91">
        <v>44442</v>
      </c>
      <c r="H9" s="93" t="s">
        <v>3053</v>
      </c>
      <c r="I9" s="94">
        <v>24</v>
      </c>
      <c r="J9" s="94">
        <v>85</v>
      </c>
      <c r="K9" s="94">
        <v>59</v>
      </c>
      <c r="L9" s="94">
        <v>7</v>
      </c>
      <c r="M9" s="95">
        <v>30.09</v>
      </c>
      <c r="N9" s="96">
        <v>30</v>
      </c>
      <c r="O9" s="61">
        <v>3000</v>
      </c>
      <c r="P9" s="62">
        <f>Table2245236891011121314151617181920212224234567234568910111213141516171819202122232425262728293031[[#This Row],[PEMBULATAN]]*O9</f>
        <v>90000</v>
      </c>
    </row>
    <row r="10" spans="1:16" ht="29.25" customHeight="1" x14ac:dyDescent="0.2">
      <c r="A10" s="108"/>
      <c r="B10" s="72"/>
      <c r="C10" s="89" t="s">
        <v>3316</v>
      </c>
      <c r="D10" s="90" t="s">
        <v>53</v>
      </c>
      <c r="E10" s="91">
        <v>44437</v>
      </c>
      <c r="F10" s="92" t="s">
        <v>3440</v>
      </c>
      <c r="G10" s="91">
        <v>44442</v>
      </c>
      <c r="H10" s="93" t="s">
        <v>3053</v>
      </c>
      <c r="I10" s="94">
        <v>87</v>
      </c>
      <c r="J10" s="94">
        <v>53</v>
      </c>
      <c r="K10" s="94">
        <v>22</v>
      </c>
      <c r="L10" s="94">
        <v>6</v>
      </c>
      <c r="M10" s="95">
        <v>25.360499999999998</v>
      </c>
      <c r="N10" s="96">
        <v>26</v>
      </c>
      <c r="O10" s="61">
        <v>3000</v>
      </c>
      <c r="P10" s="62">
        <f>Table2245236891011121314151617181920212224234567234568910111213141516171819202122232425262728293031[[#This Row],[PEMBULATAN]]*O10</f>
        <v>78000</v>
      </c>
    </row>
    <row r="11" spans="1:16" ht="29.25" customHeight="1" x14ac:dyDescent="0.2">
      <c r="A11" s="108"/>
      <c r="B11" s="72"/>
      <c r="C11" s="89" t="s">
        <v>3317</v>
      </c>
      <c r="D11" s="90" t="s">
        <v>53</v>
      </c>
      <c r="E11" s="91">
        <v>44437</v>
      </c>
      <c r="F11" s="92" t="s">
        <v>3440</v>
      </c>
      <c r="G11" s="91">
        <v>44442</v>
      </c>
      <c r="H11" s="93" t="s">
        <v>3053</v>
      </c>
      <c r="I11" s="94">
        <v>76</v>
      </c>
      <c r="J11" s="94">
        <v>50</v>
      </c>
      <c r="K11" s="94">
        <v>26</v>
      </c>
      <c r="L11" s="94">
        <v>4</v>
      </c>
      <c r="M11" s="95">
        <v>24.7</v>
      </c>
      <c r="N11" s="96">
        <v>25</v>
      </c>
      <c r="O11" s="61">
        <v>3000</v>
      </c>
      <c r="P11" s="62">
        <f>Table2245236891011121314151617181920212224234567234568910111213141516171819202122232425262728293031[[#This Row],[PEMBULATAN]]*O11</f>
        <v>75000</v>
      </c>
    </row>
    <row r="12" spans="1:16" ht="29.25" customHeight="1" x14ac:dyDescent="0.2">
      <c r="A12" s="108"/>
      <c r="B12" s="72"/>
      <c r="C12" s="89" t="s">
        <v>3318</v>
      </c>
      <c r="D12" s="90" t="s">
        <v>53</v>
      </c>
      <c r="E12" s="91">
        <v>44437</v>
      </c>
      <c r="F12" s="92" t="s">
        <v>3440</v>
      </c>
      <c r="G12" s="91">
        <v>44442</v>
      </c>
      <c r="H12" s="93" t="s">
        <v>3053</v>
      </c>
      <c r="I12" s="94">
        <v>96</v>
      </c>
      <c r="J12" s="94">
        <v>67</v>
      </c>
      <c r="K12" s="94">
        <v>26</v>
      </c>
      <c r="L12" s="94">
        <v>26</v>
      </c>
      <c r="M12" s="95">
        <v>41.808</v>
      </c>
      <c r="N12" s="96">
        <v>42</v>
      </c>
      <c r="O12" s="61">
        <v>3000</v>
      </c>
      <c r="P12" s="62">
        <f>Table2245236891011121314151617181920212224234567234568910111213141516171819202122232425262728293031[[#This Row],[PEMBULATAN]]*O12</f>
        <v>126000</v>
      </c>
    </row>
    <row r="13" spans="1:16" ht="29.25" customHeight="1" x14ac:dyDescent="0.2">
      <c r="A13" s="108"/>
      <c r="B13" s="72"/>
      <c r="C13" s="89" t="s">
        <v>3319</v>
      </c>
      <c r="D13" s="90" t="s">
        <v>53</v>
      </c>
      <c r="E13" s="91">
        <v>44437</v>
      </c>
      <c r="F13" s="92" t="s">
        <v>3440</v>
      </c>
      <c r="G13" s="91">
        <v>44442</v>
      </c>
      <c r="H13" s="93" t="s">
        <v>3053</v>
      </c>
      <c r="I13" s="94">
        <v>60</v>
      </c>
      <c r="J13" s="94">
        <v>90</v>
      </c>
      <c r="K13" s="94">
        <v>32</v>
      </c>
      <c r="L13" s="94">
        <v>16</v>
      </c>
      <c r="M13" s="95">
        <v>43.2</v>
      </c>
      <c r="N13" s="96">
        <v>43</v>
      </c>
      <c r="O13" s="61">
        <v>3000</v>
      </c>
      <c r="P13" s="62">
        <f>Table2245236891011121314151617181920212224234567234568910111213141516171819202122232425262728293031[[#This Row],[PEMBULATAN]]*O13</f>
        <v>129000</v>
      </c>
    </row>
    <row r="14" spans="1:16" ht="29.25" customHeight="1" x14ac:dyDescent="0.2">
      <c r="A14" s="108"/>
      <c r="B14" s="72"/>
      <c r="C14" s="89" t="s">
        <v>3320</v>
      </c>
      <c r="D14" s="90" t="s">
        <v>53</v>
      </c>
      <c r="E14" s="91">
        <v>44437</v>
      </c>
      <c r="F14" s="92" t="s">
        <v>3440</v>
      </c>
      <c r="G14" s="91">
        <v>44442</v>
      </c>
      <c r="H14" s="93" t="s">
        <v>3053</v>
      </c>
      <c r="I14" s="94">
        <v>87</v>
      </c>
      <c r="J14" s="94">
        <v>55</v>
      </c>
      <c r="K14" s="94">
        <v>27</v>
      </c>
      <c r="L14" s="94">
        <v>8</v>
      </c>
      <c r="M14" s="95">
        <v>32.298749999999998</v>
      </c>
      <c r="N14" s="96">
        <v>33</v>
      </c>
      <c r="O14" s="61">
        <v>3000</v>
      </c>
      <c r="P14" s="62">
        <f>Table2245236891011121314151617181920212224234567234568910111213141516171819202122232425262728293031[[#This Row],[PEMBULATAN]]*O14</f>
        <v>99000</v>
      </c>
    </row>
    <row r="15" spans="1:16" ht="29.25" customHeight="1" x14ac:dyDescent="0.2">
      <c r="A15" s="108"/>
      <c r="B15" s="72"/>
      <c r="C15" s="89" t="s">
        <v>3321</v>
      </c>
      <c r="D15" s="90" t="s">
        <v>53</v>
      </c>
      <c r="E15" s="91">
        <v>44437</v>
      </c>
      <c r="F15" s="92" t="s">
        <v>3440</v>
      </c>
      <c r="G15" s="91">
        <v>44442</v>
      </c>
      <c r="H15" s="93" t="s">
        <v>3053</v>
      </c>
      <c r="I15" s="94">
        <v>92</v>
      </c>
      <c r="J15" s="94">
        <v>50</v>
      </c>
      <c r="K15" s="94">
        <v>30</v>
      </c>
      <c r="L15" s="94">
        <v>13</v>
      </c>
      <c r="M15" s="95">
        <v>34.5</v>
      </c>
      <c r="N15" s="96">
        <v>35</v>
      </c>
      <c r="O15" s="61">
        <v>3000</v>
      </c>
      <c r="P15" s="62">
        <f>Table2245236891011121314151617181920212224234567234568910111213141516171819202122232425262728293031[[#This Row],[PEMBULATAN]]*O15</f>
        <v>105000</v>
      </c>
    </row>
    <row r="16" spans="1:16" ht="29.25" customHeight="1" x14ac:dyDescent="0.2">
      <c r="A16" s="108"/>
      <c r="B16" s="72"/>
      <c r="C16" s="89" t="s">
        <v>3322</v>
      </c>
      <c r="D16" s="90" t="s">
        <v>53</v>
      </c>
      <c r="E16" s="91">
        <v>44437</v>
      </c>
      <c r="F16" s="92" t="s">
        <v>3440</v>
      </c>
      <c r="G16" s="91">
        <v>44442</v>
      </c>
      <c r="H16" s="93" t="s">
        <v>3053</v>
      </c>
      <c r="I16" s="94">
        <v>98</v>
      </c>
      <c r="J16" s="94">
        <v>62</v>
      </c>
      <c r="K16" s="94">
        <v>31</v>
      </c>
      <c r="L16" s="94">
        <v>25</v>
      </c>
      <c r="M16" s="95">
        <v>47.088999999999999</v>
      </c>
      <c r="N16" s="96">
        <v>47</v>
      </c>
      <c r="O16" s="61">
        <v>3000</v>
      </c>
      <c r="P16" s="62">
        <f>Table2245236891011121314151617181920212224234567234568910111213141516171819202122232425262728293031[[#This Row],[PEMBULATAN]]*O16</f>
        <v>141000</v>
      </c>
    </row>
    <row r="17" spans="1:16" ht="29.25" customHeight="1" x14ac:dyDescent="0.2">
      <c r="A17" s="108"/>
      <c r="B17" s="72"/>
      <c r="C17" s="89" t="s">
        <v>3323</v>
      </c>
      <c r="D17" s="90" t="s">
        <v>53</v>
      </c>
      <c r="E17" s="91">
        <v>44437</v>
      </c>
      <c r="F17" s="92" t="s">
        <v>3440</v>
      </c>
      <c r="G17" s="91">
        <v>44442</v>
      </c>
      <c r="H17" s="93" t="s">
        <v>3053</v>
      </c>
      <c r="I17" s="94">
        <v>91</v>
      </c>
      <c r="J17" s="94">
        <v>59</v>
      </c>
      <c r="K17" s="94">
        <v>28</v>
      </c>
      <c r="L17" s="94">
        <v>19</v>
      </c>
      <c r="M17" s="95">
        <v>37.582999999999998</v>
      </c>
      <c r="N17" s="96">
        <v>38</v>
      </c>
      <c r="O17" s="61">
        <v>3000</v>
      </c>
      <c r="P17" s="62">
        <f>Table2245236891011121314151617181920212224234567234568910111213141516171819202122232425262728293031[[#This Row],[PEMBULATAN]]*O17</f>
        <v>114000</v>
      </c>
    </row>
    <row r="18" spans="1:16" ht="29.25" customHeight="1" x14ac:dyDescent="0.2">
      <c r="A18" s="108"/>
      <c r="B18" s="72"/>
      <c r="C18" s="89" t="s">
        <v>3324</v>
      </c>
      <c r="D18" s="90" t="s">
        <v>53</v>
      </c>
      <c r="E18" s="91">
        <v>44437</v>
      </c>
      <c r="F18" s="92" t="s">
        <v>3440</v>
      </c>
      <c r="G18" s="91">
        <v>44442</v>
      </c>
      <c r="H18" s="93" t="s">
        <v>3053</v>
      </c>
      <c r="I18" s="94">
        <v>96</v>
      </c>
      <c r="J18" s="94">
        <v>47</v>
      </c>
      <c r="K18" s="94">
        <v>30</v>
      </c>
      <c r="L18" s="94">
        <v>11</v>
      </c>
      <c r="M18" s="95">
        <v>33.840000000000003</v>
      </c>
      <c r="N18" s="96">
        <v>34</v>
      </c>
      <c r="O18" s="61">
        <v>3000</v>
      </c>
      <c r="P18" s="62">
        <f>Table2245236891011121314151617181920212224234567234568910111213141516171819202122232425262728293031[[#This Row],[PEMBULATAN]]*O18</f>
        <v>102000</v>
      </c>
    </row>
    <row r="19" spans="1:16" ht="29.25" customHeight="1" x14ac:dyDescent="0.2">
      <c r="A19" s="108"/>
      <c r="B19" s="72"/>
      <c r="C19" s="89" t="s">
        <v>3325</v>
      </c>
      <c r="D19" s="90" t="s">
        <v>53</v>
      </c>
      <c r="E19" s="91">
        <v>44437</v>
      </c>
      <c r="F19" s="92" t="s">
        <v>3440</v>
      </c>
      <c r="G19" s="91">
        <v>44442</v>
      </c>
      <c r="H19" s="93" t="s">
        <v>3053</v>
      </c>
      <c r="I19" s="94">
        <v>100</v>
      </c>
      <c r="J19" s="94">
        <v>62</v>
      </c>
      <c r="K19" s="94">
        <v>28</v>
      </c>
      <c r="L19" s="94">
        <v>25</v>
      </c>
      <c r="M19" s="95">
        <v>43.4</v>
      </c>
      <c r="N19" s="96">
        <v>44</v>
      </c>
      <c r="O19" s="61">
        <v>3000</v>
      </c>
      <c r="P19" s="62">
        <f>Table2245236891011121314151617181920212224234567234568910111213141516171819202122232425262728293031[[#This Row],[PEMBULATAN]]*O19</f>
        <v>132000</v>
      </c>
    </row>
    <row r="20" spans="1:16" ht="29.25" customHeight="1" x14ac:dyDescent="0.2">
      <c r="A20" s="108"/>
      <c r="B20" s="72"/>
      <c r="C20" s="89" t="s">
        <v>3326</v>
      </c>
      <c r="D20" s="90" t="s">
        <v>53</v>
      </c>
      <c r="E20" s="91">
        <v>44437</v>
      </c>
      <c r="F20" s="92" t="s">
        <v>3440</v>
      </c>
      <c r="G20" s="91">
        <v>44442</v>
      </c>
      <c r="H20" s="93" t="s">
        <v>3053</v>
      </c>
      <c r="I20" s="94">
        <v>78</v>
      </c>
      <c r="J20" s="94">
        <v>56</v>
      </c>
      <c r="K20" s="94">
        <v>21</v>
      </c>
      <c r="L20" s="94">
        <v>10</v>
      </c>
      <c r="M20" s="95">
        <v>22.931999999999999</v>
      </c>
      <c r="N20" s="96">
        <v>23</v>
      </c>
      <c r="O20" s="61">
        <v>3000</v>
      </c>
      <c r="P20" s="62">
        <f>Table2245236891011121314151617181920212224234567234568910111213141516171819202122232425262728293031[[#This Row],[PEMBULATAN]]*O20</f>
        <v>69000</v>
      </c>
    </row>
    <row r="21" spans="1:16" ht="29.25" customHeight="1" x14ac:dyDescent="0.2">
      <c r="A21" s="108"/>
      <c r="B21" s="72"/>
      <c r="C21" s="89" t="s">
        <v>3327</v>
      </c>
      <c r="D21" s="90" t="s">
        <v>53</v>
      </c>
      <c r="E21" s="91">
        <v>44437</v>
      </c>
      <c r="F21" s="92" t="s">
        <v>3440</v>
      </c>
      <c r="G21" s="91">
        <v>44442</v>
      </c>
      <c r="H21" s="93" t="s">
        <v>3053</v>
      </c>
      <c r="I21" s="94">
        <v>89</v>
      </c>
      <c r="J21" s="94">
        <v>61</v>
      </c>
      <c r="K21" s="94">
        <v>35</v>
      </c>
      <c r="L21" s="94">
        <v>13</v>
      </c>
      <c r="M21" s="95">
        <v>47.503749999999997</v>
      </c>
      <c r="N21" s="96">
        <v>48</v>
      </c>
      <c r="O21" s="61">
        <v>3000</v>
      </c>
      <c r="P21" s="62">
        <f>Table2245236891011121314151617181920212224234567234568910111213141516171819202122232425262728293031[[#This Row],[PEMBULATAN]]*O21</f>
        <v>144000</v>
      </c>
    </row>
    <row r="22" spans="1:16" ht="29.25" customHeight="1" x14ac:dyDescent="0.2">
      <c r="A22" s="108"/>
      <c r="B22" s="72"/>
      <c r="C22" s="89" t="s">
        <v>3328</v>
      </c>
      <c r="D22" s="90" t="s">
        <v>53</v>
      </c>
      <c r="E22" s="91">
        <v>44437</v>
      </c>
      <c r="F22" s="92" t="s">
        <v>3440</v>
      </c>
      <c r="G22" s="91">
        <v>44442</v>
      </c>
      <c r="H22" s="93" t="s">
        <v>3053</v>
      </c>
      <c r="I22" s="94">
        <v>80</v>
      </c>
      <c r="J22" s="94">
        <v>59</v>
      </c>
      <c r="K22" s="94">
        <v>20</v>
      </c>
      <c r="L22" s="94">
        <v>13</v>
      </c>
      <c r="M22" s="95">
        <v>23.6</v>
      </c>
      <c r="N22" s="96">
        <v>24</v>
      </c>
      <c r="O22" s="61">
        <v>3000</v>
      </c>
      <c r="P22" s="62">
        <f>Table2245236891011121314151617181920212224234567234568910111213141516171819202122232425262728293031[[#This Row],[PEMBULATAN]]*O22</f>
        <v>72000</v>
      </c>
    </row>
    <row r="23" spans="1:16" ht="29.25" customHeight="1" x14ac:dyDescent="0.2">
      <c r="A23" s="108"/>
      <c r="B23" s="72"/>
      <c r="C23" s="89" t="s">
        <v>3329</v>
      </c>
      <c r="D23" s="90" t="s">
        <v>53</v>
      </c>
      <c r="E23" s="91">
        <v>44437</v>
      </c>
      <c r="F23" s="92" t="s">
        <v>3440</v>
      </c>
      <c r="G23" s="91">
        <v>44442</v>
      </c>
      <c r="H23" s="93" t="s">
        <v>3053</v>
      </c>
      <c r="I23" s="94">
        <v>105</v>
      </c>
      <c r="J23" s="94">
        <v>64</v>
      </c>
      <c r="K23" s="94">
        <v>32</v>
      </c>
      <c r="L23" s="94">
        <v>10</v>
      </c>
      <c r="M23" s="95">
        <v>53.76</v>
      </c>
      <c r="N23" s="96">
        <v>54</v>
      </c>
      <c r="O23" s="61">
        <v>3000</v>
      </c>
      <c r="P23" s="62">
        <f>Table2245236891011121314151617181920212224234567234568910111213141516171819202122232425262728293031[[#This Row],[PEMBULATAN]]*O23</f>
        <v>162000</v>
      </c>
    </row>
    <row r="24" spans="1:16" ht="29.25" customHeight="1" x14ac:dyDescent="0.2">
      <c r="A24" s="108"/>
      <c r="B24" s="72"/>
      <c r="C24" s="89" t="s">
        <v>3330</v>
      </c>
      <c r="D24" s="90" t="s">
        <v>53</v>
      </c>
      <c r="E24" s="91">
        <v>44437</v>
      </c>
      <c r="F24" s="92" t="s">
        <v>3440</v>
      </c>
      <c r="G24" s="91">
        <v>44442</v>
      </c>
      <c r="H24" s="93" t="s">
        <v>3053</v>
      </c>
      <c r="I24" s="94">
        <v>62</v>
      </c>
      <c r="J24" s="94">
        <v>57</v>
      </c>
      <c r="K24" s="94">
        <v>27</v>
      </c>
      <c r="L24" s="94">
        <v>10</v>
      </c>
      <c r="M24" s="95">
        <v>23.854500000000002</v>
      </c>
      <c r="N24" s="96">
        <v>24</v>
      </c>
      <c r="O24" s="61">
        <v>3000</v>
      </c>
      <c r="P24" s="62">
        <f>Table2245236891011121314151617181920212224234567234568910111213141516171819202122232425262728293031[[#This Row],[PEMBULATAN]]*O24</f>
        <v>72000</v>
      </c>
    </row>
    <row r="25" spans="1:16" ht="29.25" customHeight="1" x14ac:dyDescent="0.2">
      <c r="A25" s="108"/>
      <c r="B25" s="72"/>
      <c r="C25" s="89" t="s">
        <v>3331</v>
      </c>
      <c r="D25" s="90" t="s">
        <v>53</v>
      </c>
      <c r="E25" s="91">
        <v>44437</v>
      </c>
      <c r="F25" s="92" t="s">
        <v>3440</v>
      </c>
      <c r="G25" s="91">
        <v>44442</v>
      </c>
      <c r="H25" s="93" t="s">
        <v>3053</v>
      </c>
      <c r="I25" s="94">
        <v>78</v>
      </c>
      <c r="J25" s="94">
        <v>59</v>
      </c>
      <c r="K25" s="94">
        <v>19</v>
      </c>
      <c r="L25" s="94">
        <v>8</v>
      </c>
      <c r="M25" s="95">
        <v>21.859500000000001</v>
      </c>
      <c r="N25" s="96">
        <v>22</v>
      </c>
      <c r="O25" s="61">
        <v>3000</v>
      </c>
      <c r="P25" s="62">
        <f>Table2245236891011121314151617181920212224234567234568910111213141516171819202122232425262728293031[[#This Row],[PEMBULATAN]]*O25</f>
        <v>66000</v>
      </c>
    </row>
    <row r="26" spans="1:16" ht="29.25" customHeight="1" x14ac:dyDescent="0.2">
      <c r="A26" s="108"/>
      <c r="B26" s="72"/>
      <c r="C26" s="89" t="s">
        <v>3332</v>
      </c>
      <c r="D26" s="90" t="s">
        <v>53</v>
      </c>
      <c r="E26" s="91">
        <v>44437</v>
      </c>
      <c r="F26" s="92" t="s">
        <v>3440</v>
      </c>
      <c r="G26" s="91">
        <v>44442</v>
      </c>
      <c r="H26" s="93" t="s">
        <v>3053</v>
      </c>
      <c r="I26" s="94">
        <v>96</v>
      </c>
      <c r="J26" s="94">
        <v>61</v>
      </c>
      <c r="K26" s="94">
        <v>34</v>
      </c>
      <c r="L26" s="94">
        <v>16</v>
      </c>
      <c r="M26" s="95">
        <v>49.776000000000003</v>
      </c>
      <c r="N26" s="96">
        <v>50</v>
      </c>
      <c r="O26" s="61">
        <v>3000</v>
      </c>
      <c r="P26" s="62">
        <f>Table2245236891011121314151617181920212224234567234568910111213141516171819202122232425262728293031[[#This Row],[PEMBULATAN]]*O26</f>
        <v>150000</v>
      </c>
    </row>
    <row r="27" spans="1:16" ht="29.25" customHeight="1" x14ac:dyDescent="0.2">
      <c r="A27" s="108"/>
      <c r="B27" s="72"/>
      <c r="C27" s="89" t="s">
        <v>3333</v>
      </c>
      <c r="D27" s="90" t="s">
        <v>53</v>
      </c>
      <c r="E27" s="91">
        <v>44437</v>
      </c>
      <c r="F27" s="92" t="s">
        <v>3440</v>
      </c>
      <c r="G27" s="91">
        <v>44442</v>
      </c>
      <c r="H27" s="93" t="s">
        <v>3053</v>
      </c>
      <c r="I27" s="94">
        <v>55</v>
      </c>
      <c r="J27" s="94">
        <v>36</v>
      </c>
      <c r="K27" s="94">
        <v>22</v>
      </c>
      <c r="L27" s="94">
        <v>2</v>
      </c>
      <c r="M27" s="95">
        <v>10.89</v>
      </c>
      <c r="N27" s="96">
        <v>11</v>
      </c>
      <c r="O27" s="61">
        <v>3000</v>
      </c>
      <c r="P27" s="62">
        <f>Table2245236891011121314151617181920212224234567234568910111213141516171819202122232425262728293031[[#This Row],[PEMBULATAN]]*O27</f>
        <v>33000</v>
      </c>
    </row>
    <row r="28" spans="1:16" ht="29.25" customHeight="1" x14ac:dyDescent="0.2">
      <c r="A28" s="108"/>
      <c r="B28" s="72"/>
      <c r="C28" s="89" t="s">
        <v>3334</v>
      </c>
      <c r="D28" s="90" t="s">
        <v>53</v>
      </c>
      <c r="E28" s="91">
        <v>44437</v>
      </c>
      <c r="F28" s="92" t="s">
        <v>3440</v>
      </c>
      <c r="G28" s="91">
        <v>44442</v>
      </c>
      <c r="H28" s="93" t="s">
        <v>3053</v>
      </c>
      <c r="I28" s="94">
        <v>59</v>
      </c>
      <c r="J28" s="94">
        <v>36</v>
      </c>
      <c r="K28" s="94">
        <v>21</v>
      </c>
      <c r="L28" s="94">
        <v>6</v>
      </c>
      <c r="M28" s="95">
        <v>11.151</v>
      </c>
      <c r="N28" s="96">
        <v>11</v>
      </c>
      <c r="O28" s="61">
        <v>3000</v>
      </c>
      <c r="P28" s="62">
        <f>Table2245236891011121314151617181920212224234567234568910111213141516171819202122232425262728293031[[#This Row],[PEMBULATAN]]*O28</f>
        <v>33000</v>
      </c>
    </row>
    <row r="29" spans="1:16" ht="29.25" customHeight="1" x14ac:dyDescent="0.2">
      <c r="A29" s="108"/>
      <c r="B29" s="72"/>
      <c r="C29" s="89" t="s">
        <v>3335</v>
      </c>
      <c r="D29" s="90" t="s">
        <v>53</v>
      </c>
      <c r="E29" s="91">
        <v>44437</v>
      </c>
      <c r="F29" s="92" t="s">
        <v>3440</v>
      </c>
      <c r="G29" s="91">
        <v>44442</v>
      </c>
      <c r="H29" s="93" t="s">
        <v>3053</v>
      </c>
      <c r="I29" s="94">
        <v>90</v>
      </c>
      <c r="J29" s="94">
        <v>52</v>
      </c>
      <c r="K29" s="94">
        <v>33</v>
      </c>
      <c r="L29" s="94">
        <v>10</v>
      </c>
      <c r="M29" s="95">
        <v>38.61</v>
      </c>
      <c r="N29" s="96">
        <v>39</v>
      </c>
      <c r="O29" s="61">
        <v>3000</v>
      </c>
      <c r="P29" s="62">
        <f>Table2245236891011121314151617181920212224234567234568910111213141516171819202122232425262728293031[[#This Row],[PEMBULATAN]]*O29</f>
        <v>117000</v>
      </c>
    </row>
    <row r="30" spans="1:16" ht="29.25" customHeight="1" x14ac:dyDescent="0.2">
      <c r="A30" s="108"/>
      <c r="B30" s="72"/>
      <c r="C30" s="89" t="s">
        <v>3336</v>
      </c>
      <c r="D30" s="90" t="s">
        <v>53</v>
      </c>
      <c r="E30" s="91">
        <v>44437</v>
      </c>
      <c r="F30" s="92" t="s">
        <v>3440</v>
      </c>
      <c r="G30" s="91">
        <v>44442</v>
      </c>
      <c r="H30" s="93" t="s">
        <v>3053</v>
      </c>
      <c r="I30" s="94">
        <v>50</v>
      </c>
      <c r="J30" s="94">
        <v>39</v>
      </c>
      <c r="K30" s="94">
        <v>14</v>
      </c>
      <c r="L30" s="94">
        <v>4</v>
      </c>
      <c r="M30" s="95">
        <v>6.8250000000000002</v>
      </c>
      <c r="N30" s="96">
        <v>7</v>
      </c>
      <c r="O30" s="61">
        <v>3000</v>
      </c>
      <c r="P30" s="62">
        <f>Table2245236891011121314151617181920212224234567234568910111213141516171819202122232425262728293031[[#This Row],[PEMBULATAN]]*O30</f>
        <v>21000</v>
      </c>
    </row>
    <row r="31" spans="1:16" ht="29.25" customHeight="1" x14ac:dyDescent="0.2">
      <c r="A31" s="108"/>
      <c r="B31" s="72"/>
      <c r="C31" s="89" t="s">
        <v>3337</v>
      </c>
      <c r="D31" s="90" t="s">
        <v>53</v>
      </c>
      <c r="E31" s="91">
        <v>44437</v>
      </c>
      <c r="F31" s="92" t="s">
        <v>3440</v>
      </c>
      <c r="G31" s="91">
        <v>44442</v>
      </c>
      <c r="H31" s="93" t="s">
        <v>3053</v>
      </c>
      <c r="I31" s="94">
        <v>103</v>
      </c>
      <c r="J31" s="94">
        <v>63</v>
      </c>
      <c r="K31" s="94">
        <v>21</v>
      </c>
      <c r="L31" s="94">
        <v>12</v>
      </c>
      <c r="M31" s="95">
        <v>34.067250000000001</v>
      </c>
      <c r="N31" s="96">
        <v>34</v>
      </c>
      <c r="O31" s="61">
        <v>3000</v>
      </c>
      <c r="P31" s="62">
        <f>Table2245236891011121314151617181920212224234567234568910111213141516171819202122232425262728293031[[#This Row],[PEMBULATAN]]*O31</f>
        <v>102000</v>
      </c>
    </row>
    <row r="32" spans="1:16" ht="29.25" customHeight="1" x14ac:dyDescent="0.2">
      <c r="A32" s="108"/>
      <c r="B32" s="72"/>
      <c r="C32" s="89" t="s">
        <v>3338</v>
      </c>
      <c r="D32" s="90" t="s">
        <v>53</v>
      </c>
      <c r="E32" s="91">
        <v>44437</v>
      </c>
      <c r="F32" s="92" t="s">
        <v>3440</v>
      </c>
      <c r="G32" s="91">
        <v>44442</v>
      </c>
      <c r="H32" s="93" t="s">
        <v>3053</v>
      </c>
      <c r="I32" s="94">
        <v>89</v>
      </c>
      <c r="J32" s="94">
        <v>58</v>
      </c>
      <c r="K32" s="94">
        <v>33</v>
      </c>
      <c r="L32" s="94">
        <v>25</v>
      </c>
      <c r="M32" s="95">
        <v>42.586500000000001</v>
      </c>
      <c r="N32" s="96">
        <v>43</v>
      </c>
      <c r="O32" s="61">
        <v>3000</v>
      </c>
      <c r="P32" s="62">
        <f>Table2245236891011121314151617181920212224234567234568910111213141516171819202122232425262728293031[[#This Row],[PEMBULATAN]]*O32</f>
        <v>129000</v>
      </c>
    </row>
    <row r="33" spans="1:16" ht="29.25" customHeight="1" x14ac:dyDescent="0.2">
      <c r="A33" s="108"/>
      <c r="B33" s="72"/>
      <c r="C33" s="89" t="s">
        <v>3339</v>
      </c>
      <c r="D33" s="90" t="s">
        <v>53</v>
      </c>
      <c r="E33" s="91">
        <v>44437</v>
      </c>
      <c r="F33" s="92" t="s">
        <v>3440</v>
      </c>
      <c r="G33" s="91">
        <v>44442</v>
      </c>
      <c r="H33" s="93" t="s">
        <v>3053</v>
      </c>
      <c r="I33" s="94">
        <v>60</v>
      </c>
      <c r="J33" s="94">
        <v>59</v>
      </c>
      <c r="K33" s="94">
        <v>23</v>
      </c>
      <c r="L33" s="94">
        <v>8</v>
      </c>
      <c r="M33" s="95">
        <v>20.355</v>
      </c>
      <c r="N33" s="96">
        <v>21</v>
      </c>
      <c r="O33" s="61">
        <v>3000</v>
      </c>
      <c r="P33" s="62">
        <f>Table2245236891011121314151617181920212224234567234568910111213141516171819202122232425262728293031[[#This Row],[PEMBULATAN]]*O33</f>
        <v>63000</v>
      </c>
    </row>
    <row r="34" spans="1:16" ht="29.25" customHeight="1" x14ac:dyDescent="0.2">
      <c r="A34" s="108"/>
      <c r="B34" s="72"/>
      <c r="C34" s="89" t="s">
        <v>3340</v>
      </c>
      <c r="D34" s="90" t="s">
        <v>53</v>
      </c>
      <c r="E34" s="91">
        <v>44437</v>
      </c>
      <c r="F34" s="92" t="s">
        <v>3440</v>
      </c>
      <c r="G34" s="91">
        <v>44442</v>
      </c>
      <c r="H34" s="93" t="s">
        <v>3053</v>
      </c>
      <c r="I34" s="94">
        <v>84</v>
      </c>
      <c r="J34" s="94">
        <v>57</v>
      </c>
      <c r="K34" s="94">
        <v>24</v>
      </c>
      <c r="L34" s="94">
        <v>11</v>
      </c>
      <c r="M34" s="95">
        <v>28.728000000000002</v>
      </c>
      <c r="N34" s="96">
        <v>29</v>
      </c>
      <c r="O34" s="61">
        <v>3000</v>
      </c>
      <c r="P34" s="62">
        <f>Table2245236891011121314151617181920212224234567234568910111213141516171819202122232425262728293031[[#This Row],[PEMBULATAN]]*O34</f>
        <v>87000</v>
      </c>
    </row>
    <row r="35" spans="1:16" ht="29.25" customHeight="1" x14ac:dyDescent="0.2">
      <c r="A35" s="108"/>
      <c r="B35" s="72"/>
      <c r="C35" s="89" t="s">
        <v>3341</v>
      </c>
      <c r="D35" s="90" t="s">
        <v>53</v>
      </c>
      <c r="E35" s="91">
        <v>44437</v>
      </c>
      <c r="F35" s="92" t="s">
        <v>3440</v>
      </c>
      <c r="G35" s="91">
        <v>44442</v>
      </c>
      <c r="H35" s="93" t="s">
        <v>3053</v>
      </c>
      <c r="I35" s="94">
        <v>90</v>
      </c>
      <c r="J35" s="94">
        <v>57</v>
      </c>
      <c r="K35" s="94">
        <v>22</v>
      </c>
      <c r="L35" s="94">
        <v>8</v>
      </c>
      <c r="M35" s="95">
        <v>28.215</v>
      </c>
      <c r="N35" s="96">
        <v>28</v>
      </c>
      <c r="O35" s="61">
        <v>3000</v>
      </c>
      <c r="P35" s="62">
        <f>Table2245236891011121314151617181920212224234567234568910111213141516171819202122232425262728293031[[#This Row],[PEMBULATAN]]*O35</f>
        <v>84000</v>
      </c>
    </row>
    <row r="36" spans="1:16" ht="29.25" customHeight="1" x14ac:dyDescent="0.2">
      <c r="A36" s="108"/>
      <c r="B36" s="72"/>
      <c r="C36" s="89" t="s">
        <v>3342</v>
      </c>
      <c r="D36" s="90" t="s">
        <v>53</v>
      </c>
      <c r="E36" s="91">
        <v>44437</v>
      </c>
      <c r="F36" s="92" t="s">
        <v>3440</v>
      </c>
      <c r="G36" s="91">
        <v>44442</v>
      </c>
      <c r="H36" s="93" t="s">
        <v>3053</v>
      </c>
      <c r="I36" s="94">
        <v>81</v>
      </c>
      <c r="J36" s="94">
        <v>60</v>
      </c>
      <c r="K36" s="94">
        <v>20</v>
      </c>
      <c r="L36" s="94">
        <v>5</v>
      </c>
      <c r="M36" s="95">
        <v>24.3</v>
      </c>
      <c r="N36" s="96">
        <v>25</v>
      </c>
      <c r="O36" s="61">
        <v>3000</v>
      </c>
      <c r="P36" s="62">
        <f>Table2245236891011121314151617181920212224234567234568910111213141516171819202122232425262728293031[[#This Row],[PEMBULATAN]]*O36</f>
        <v>75000</v>
      </c>
    </row>
    <row r="37" spans="1:16" ht="29.25" customHeight="1" x14ac:dyDescent="0.2">
      <c r="A37" s="108"/>
      <c r="B37" s="72"/>
      <c r="C37" s="89" t="s">
        <v>3343</v>
      </c>
      <c r="D37" s="90" t="s">
        <v>53</v>
      </c>
      <c r="E37" s="91">
        <v>44437</v>
      </c>
      <c r="F37" s="92" t="s">
        <v>3440</v>
      </c>
      <c r="G37" s="91">
        <v>44442</v>
      </c>
      <c r="H37" s="93" t="s">
        <v>3053</v>
      </c>
      <c r="I37" s="94">
        <v>90</v>
      </c>
      <c r="J37" s="94">
        <v>62</v>
      </c>
      <c r="K37" s="94">
        <v>36</v>
      </c>
      <c r="L37" s="94">
        <v>20</v>
      </c>
      <c r="M37" s="95">
        <v>50.22</v>
      </c>
      <c r="N37" s="96">
        <v>50</v>
      </c>
      <c r="O37" s="61">
        <v>3000</v>
      </c>
      <c r="P37" s="62">
        <f>Table2245236891011121314151617181920212224234567234568910111213141516171819202122232425262728293031[[#This Row],[PEMBULATAN]]*O37</f>
        <v>150000</v>
      </c>
    </row>
    <row r="38" spans="1:16" ht="29.25" customHeight="1" x14ac:dyDescent="0.2">
      <c r="A38" s="108"/>
      <c r="B38" s="72"/>
      <c r="C38" s="89" t="s">
        <v>3344</v>
      </c>
      <c r="D38" s="90" t="s">
        <v>53</v>
      </c>
      <c r="E38" s="91">
        <v>44437</v>
      </c>
      <c r="F38" s="92" t="s">
        <v>3440</v>
      </c>
      <c r="G38" s="91">
        <v>44442</v>
      </c>
      <c r="H38" s="93" t="s">
        <v>3053</v>
      </c>
      <c r="I38" s="94">
        <v>93</v>
      </c>
      <c r="J38" s="94">
        <v>57</v>
      </c>
      <c r="K38" s="94">
        <v>26</v>
      </c>
      <c r="L38" s="94">
        <v>19</v>
      </c>
      <c r="M38" s="95">
        <v>34.456499999999998</v>
      </c>
      <c r="N38" s="96">
        <v>35</v>
      </c>
      <c r="O38" s="61">
        <v>3000</v>
      </c>
      <c r="P38" s="62">
        <f>Table2245236891011121314151617181920212224234567234568910111213141516171819202122232425262728293031[[#This Row],[PEMBULATAN]]*O38</f>
        <v>105000</v>
      </c>
    </row>
    <row r="39" spans="1:16" ht="29.25" customHeight="1" x14ac:dyDescent="0.2">
      <c r="A39" s="108"/>
      <c r="B39" s="72"/>
      <c r="C39" s="89" t="s">
        <v>3345</v>
      </c>
      <c r="D39" s="90" t="s">
        <v>53</v>
      </c>
      <c r="E39" s="91">
        <v>44437</v>
      </c>
      <c r="F39" s="92" t="s">
        <v>3440</v>
      </c>
      <c r="G39" s="91">
        <v>44442</v>
      </c>
      <c r="H39" s="93" t="s">
        <v>3053</v>
      </c>
      <c r="I39" s="94">
        <v>100</v>
      </c>
      <c r="J39" s="94">
        <v>61</v>
      </c>
      <c r="K39" s="94">
        <v>26</v>
      </c>
      <c r="L39" s="94">
        <v>27</v>
      </c>
      <c r="M39" s="95">
        <v>39.65</v>
      </c>
      <c r="N39" s="96">
        <v>40</v>
      </c>
      <c r="O39" s="61">
        <v>3000</v>
      </c>
      <c r="P39" s="62">
        <f>Table2245236891011121314151617181920212224234567234568910111213141516171819202122232425262728293031[[#This Row],[PEMBULATAN]]*O39</f>
        <v>120000</v>
      </c>
    </row>
    <row r="40" spans="1:16" ht="29.25" customHeight="1" x14ac:dyDescent="0.2">
      <c r="A40" s="108"/>
      <c r="B40" s="72"/>
      <c r="C40" s="89" t="s">
        <v>3346</v>
      </c>
      <c r="D40" s="90" t="s">
        <v>53</v>
      </c>
      <c r="E40" s="91">
        <v>44437</v>
      </c>
      <c r="F40" s="92" t="s">
        <v>3440</v>
      </c>
      <c r="G40" s="91">
        <v>44442</v>
      </c>
      <c r="H40" s="93" t="s">
        <v>3053</v>
      </c>
      <c r="I40" s="94">
        <v>84</v>
      </c>
      <c r="J40" s="94">
        <v>59</v>
      </c>
      <c r="K40" s="94">
        <v>25</v>
      </c>
      <c r="L40" s="94">
        <v>16</v>
      </c>
      <c r="M40" s="95">
        <v>30.975000000000001</v>
      </c>
      <c r="N40" s="96">
        <v>31</v>
      </c>
      <c r="O40" s="61">
        <v>3000</v>
      </c>
      <c r="P40" s="62">
        <f>Table2245236891011121314151617181920212224234567234568910111213141516171819202122232425262728293031[[#This Row],[PEMBULATAN]]*O40</f>
        <v>93000</v>
      </c>
    </row>
    <row r="41" spans="1:16" ht="29.25" customHeight="1" x14ac:dyDescent="0.2">
      <c r="A41" s="108"/>
      <c r="B41" s="72"/>
      <c r="C41" s="89" t="s">
        <v>3347</v>
      </c>
      <c r="D41" s="90" t="s">
        <v>53</v>
      </c>
      <c r="E41" s="91">
        <v>44437</v>
      </c>
      <c r="F41" s="92" t="s">
        <v>3440</v>
      </c>
      <c r="G41" s="91">
        <v>44442</v>
      </c>
      <c r="H41" s="93" t="s">
        <v>3053</v>
      </c>
      <c r="I41" s="94">
        <v>97</v>
      </c>
      <c r="J41" s="94">
        <v>58</v>
      </c>
      <c r="K41" s="94">
        <v>28</v>
      </c>
      <c r="L41" s="94">
        <v>16</v>
      </c>
      <c r="M41" s="95">
        <v>39.381999999999998</v>
      </c>
      <c r="N41" s="96">
        <v>40</v>
      </c>
      <c r="O41" s="61">
        <v>3000</v>
      </c>
      <c r="P41" s="62">
        <f>Table2245236891011121314151617181920212224234567234568910111213141516171819202122232425262728293031[[#This Row],[PEMBULATAN]]*O41</f>
        <v>120000</v>
      </c>
    </row>
    <row r="42" spans="1:16" ht="29.25" customHeight="1" x14ac:dyDescent="0.2">
      <c r="A42" s="108"/>
      <c r="B42" s="72"/>
      <c r="C42" s="89" t="s">
        <v>3348</v>
      </c>
      <c r="D42" s="90" t="s">
        <v>53</v>
      </c>
      <c r="E42" s="91">
        <v>44437</v>
      </c>
      <c r="F42" s="92" t="s">
        <v>3440</v>
      </c>
      <c r="G42" s="91">
        <v>44442</v>
      </c>
      <c r="H42" s="93" t="s">
        <v>3053</v>
      </c>
      <c r="I42" s="94">
        <v>97</v>
      </c>
      <c r="J42" s="94">
        <v>58</v>
      </c>
      <c r="K42" s="94">
        <v>22</v>
      </c>
      <c r="L42" s="94">
        <v>11</v>
      </c>
      <c r="M42" s="95">
        <v>30.943000000000001</v>
      </c>
      <c r="N42" s="96">
        <v>31</v>
      </c>
      <c r="O42" s="61">
        <v>3000</v>
      </c>
      <c r="P42" s="62">
        <f>Table2245236891011121314151617181920212224234567234568910111213141516171819202122232425262728293031[[#This Row],[PEMBULATAN]]*O42</f>
        <v>93000</v>
      </c>
    </row>
    <row r="43" spans="1:16" ht="29.25" customHeight="1" x14ac:dyDescent="0.2">
      <c r="A43" s="108"/>
      <c r="B43" s="72"/>
      <c r="C43" s="89" t="s">
        <v>3349</v>
      </c>
      <c r="D43" s="90" t="s">
        <v>53</v>
      </c>
      <c r="E43" s="91">
        <v>44437</v>
      </c>
      <c r="F43" s="92" t="s">
        <v>3440</v>
      </c>
      <c r="G43" s="91">
        <v>44442</v>
      </c>
      <c r="H43" s="93" t="s">
        <v>3053</v>
      </c>
      <c r="I43" s="94">
        <v>99</v>
      </c>
      <c r="J43" s="94">
        <v>54</v>
      </c>
      <c r="K43" s="94">
        <v>30</v>
      </c>
      <c r="L43" s="94">
        <v>21</v>
      </c>
      <c r="M43" s="95">
        <v>40.094999999999999</v>
      </c>
      <c r="N43" s="96">
        <v>40</v>
      </c>
      <c r="O43" s="61">
        <v>3000</v>
      </c>
      <c r="P43" s="62">
        <f>Table2245236891011121314151617181920212224234567234568910111213141516171819202122232425262728293031[[#This Row],[PEMBULATAN]]*O43</f>
        <v>120000</v>
      </c>
    </row>
    <row r="44" spans="1:16" ht="29.25" customHeight="1" x14ac:dyDescent="0.2">
      <c r="A44" s="108"/>
      <c r="B44" s="72"/>
      <c r="C44" s="89" t="s">
        <v>3350</v>
      </c>
      <c r="D44" s="90" t="s">
        <v>53</v>
      </c>
      <c r="E44" s="91">
        <v>44437</v>
      </c>
      <c r="F44" s="92" t="s">
        <v>3440</v>
      </c>
      <c r="G44" s="91">
        <v>44442</v>
      </c>
      <c r="H44" s="93" t="s">
        <v>3053</v>
      </c>
      <c r="I44" s="94">
        <v>47</v>
      </c>
      <c r="J44" s="94">
        <v>38</v>
      </c>
      <c r="K44" s="94">
        <v>10</v>
      </c>
      <c r="L44" s="94">
        <v>2</v>
      </c>
      <c r="M44" s="95">
        <v>4.4649999999999999</v>
      </c>
      <c r="N44" s="96">
        <v>5</v>
      </c>
      <c r="O44" s="61">
        <v>3000</v>
      </c>
      <c r="P44" s="62">
        <f>Table2245236891011121314151617181920212224234567234568910111213141516171819202122232425262728293031[[#This Row],[PEMBULATAN]]*O44</f>
        <v>15000</v>
      </c>
    </row>
    <row r="45" spans="1:16" ht="29.25" customHeight="1" x14ac:dyDescent="0.2">
      <c r="A45" s="108"/>
      <c r="B45" s="72"/>
      <c r="C45" s="89" t="s">
        <v>3351</v>
      </c>
      <c r="D45" s="90" t="s">
        <v>53</v>
      </c>
      <c r="E45" s="91">
        <v>44437</v>
      </c>
      <c r="F45" s="92" t="s">
        <v>3440</v>
      </c>
      <c r="G45" s="91">
        <v>44442</v>
      </c>
      <c r="H45" s="93" t="s">
        <v>3053</v>
      </c>
      <c r="I45" s="94">
        <v>96</v>
      </c>
      <c r="J45" s="94">
        <v>61</v>
      </c>
      <c r="K45" s="94">
        <v>21</v>
      </c>
      <c r="L45" s="94">
        <v>5</v>
      </c>
      <c r="M45" s="95">
        <v>30.744</v>
      </c>
      <c r="N45" s="96">
        <v>31</v>
      </c>
      <c r="O45" s="61">
        <v>3000</v>
      </c>
      <c r="P45" s="62">
        <f>Table2245236891011121314151617181920212224234567234568910111213141516171819202122232425262728293031[[#This Row],[PEMBULATAN]]*O45</f>
        <v>93000</v>
      </c>
    </row>
    <row r="46" spans="1:16" ht="29.25" customHeight="1" x14ac:dyDescent="0.2">
      <c r="A46" s="108"/>
      <c r="B46" s="72"/>
      <c r="C46" s="89" t="s">
        <v>3352</v>
      </c>
      <c r="D46" s="90" t="s">
        <v>53</v>
      </c>
      <c r="E46" s="91">
        <v>44437</v>
      </c>
      <c r="F46" s="92" t="s">
        <v>3440</v>
      </c>
      <c r="G46" s="91">
        <v>44442</v>
      </c>
      <c r="H46" s="93" t="s">
        <v>3053</v>
      </c>
      <c r="I46" s="94">
        <v>23</v>
      </c>
      <c r="J46" s="94">
        <v>20</v>
      </c>
      <c r="K46" s="94">
        <v>9</v>
      </c>
      <c r="L46" s="94">
        <v>1</v>
      </c>
      <c r="M46" s="95">
        <v>1.0349999999999999</v>
      </c>
      <c r="N46" s="96">
        <v>1</v>
      </c>
      <c r="O46" s="61">
        <v>3000</v>
      </c>
      <c r="P46" s="62">
        <f>Table2245236891011121314151617181920212224234567234568910111213141516171819202122232425262728293031[[#This Row],[PEMBULATAN]]*O46</f>
        <v>3000</v>
      </c>
    </row>
    <row r="47" spans="1:16" ht="29.25" customHeight="1" x14ac:dyDescent="0.2">
      <c r="A47" s="108"/>
      <c r="B47" s="72"/>
      <c r="C47" s="89" t="s">
        <v>3353</v>
      </c>
      <c r="D47" s="90" t="s">
        <v>53</v>
      </c>
      <c r="E47" s="91">
        <v>44437</v>
      </c>
      <c r="F47" s="92" t="s">
        <v>3440</v>
      </c>
      <c r="G47" s="91">
        <v>44442</v>
      </c>
      <c r="H47" s="93" t="s">
        <v>3053</v>
      </c>
      <c r="I47" s="94">
        <v>90</v>
      </c>
      <c r="J47" s="94">
        <v>59</v>
      </c>
      <c r="K47" s="94">
        <v>25</v>
      </c>
      <c r="L47" s="94">
        <v>14</v>
      </c>
      <c r="M47" s="95">
        <v>33.1875</v>
      </c>
      <c r="N47" s="96">
        <v>33</v>
      </c>
      <c r="O47" s="61">
        <v>3000</v>
      </c>
      <c r="P47" s="62">
        <f>Table2245236891011121314151617181920212224234567234568910111213141516171819202122232425262728293031[[#This Row],[PEMBULATAN]]*O47</f>
        <v>99000</v>
      </c>
    </row>
    <row r="48" spans="1:16" ht="29.25" customHeight="1" x14ac:dyDescent="0.2">
      <c r="A48" s="108"/>
      <c r="B48" s="72"/>
      <c r="C48" s="89" t="s">
        <v>3354</v>
      </c>
      <c r="D48" s="90" t="s">
        <v>53</v>
      </c>
      <c r="E48" s="91">
        <v>44437</v>
      </c>
      <c r="F48" s="92" t="s">
        <v>3440</v>
      </c>
      <c r="G48" s="91">
        <v>44442</v>
      </c>
      <c r="H48" s="93" t="s">
        <v>3053</v>
      </c>
      <c r="I48" s="94">
        <v>97</v>
      </c>
      <c r="J48" s="94">
        <v>51</v>
      </c>
      <c r="K48" s="94">
        <v>38</v>
      </c>
      <c r="L48" s="94">
        <v>15</v>
      </c>
      <c r="M48" s="95">
        <v>46.996499999999997</v>
      </c>
      <c r="N48" s="96">
        <v>47</v>
      </c>
      <c r="O48" s="61">
        <v>3000</v>
      </c>
      <c r="P48" s="62">
        <f>Table2245236891011121314151617181920212224234567234568910111213141516171819202122232425262728293031[[#This Row],[PEMBULATAN]]*O48</f>
        <v>141000</v>
      </c>
    </row>
    <row r="49" spans="1:16" ht="29.25" customHeight="1" x14ac:dyDescent="0.2">
      <c r="A49" s="108"/>
      <c r="B49" s="72"/>
      <c r="C49" s="89" t="s">
        <v>3355</v>
      </c>
      <c r="D49" s="90" t="s">
        <v>53</v>
      </c>
      <c r="E49" s="91">
        <v>44437</v>
      </c>
      <c r="F49" s="92" t="s">
        <v>3440</v>
      </c>
      <c r="G49" s="91">
        <v>44442</v>
      </c>
      <c r="H49" s="93" t="s">
        <v>3053</v>
      </c>
      <c r="I49" s="94">
        <v>49</v>
      </c>
      <c r="J49" s="94">
        <v>31</v>
      </c>
      <c r="K49" s="94">
        <v>25</v>
      </c>
      <c r="L49" s="94">
        <v>2</v>
      </c>
      <c r="M49" s="95">
        <v>9.4937500000000004</v>
      </c>
      <c r="N49" s="96">
        <v>10</v>
      </c>
      <c r="O49" s="61">
        <v>3000</v>
      </c>
      <c r="P49" s="62">
        <f>Table2245236891011121314151617181920212224234567234568910111213141516171819202122232425262728293031[[#This Row],[PEMBULATAN]]*O49</f>
        <v>30000</v>
      </c>
    </row>
    <row r="50" spans="1:16" ht="29.25" customHeight="1" x14ac:dyDescent="0.2">
      <c r="A50" s="108"/>
      <c r="B50" s="72"/>
      <c r="C50" s="89" t="s">
        <v>3356</v>
      </c>
      <c r="D50" s="90" t="s">
        <v>53</v>
      </c>
      <c r="E50" s="91">
        <v>44437</v>
      </c>
      <c r="F50" s="92" t="s">
        <v>3440</v>
      </c>
      <c r="G50" s="91">
        <v>44442</v>
      </c>
      <c r="H50" s="93" t="s">
        <v>3053</v>
      </c>
      <c r="I50" s="94">
        <v>101</v>
      </c>
      <c r="J50" s="94">
        <v>9</v>
      </c>
      <c r="K50" s="94">
        <v>9</v>
      </c>
      <c r="L50" s="94">
        <v>4</v>
      </c>
      <c r="M50" s="95">
        <v>2.0452499999999998</v>
      </c>
      <c r="N50" s="96">
        <v>4</v>
      </c>
      <c r="O50" s="61">
        <v>3000</v>
      </c>
      <c r="P50" s="62">
        <f>Table2245236891011121314151617181920212224234567234568910111213141516171819202122232425262728293031[[#This Row],[PEMBULATAN]]*O50</f>
        <v>12000</v>
      </c>
    </row>
    <row r="51" spans="1:16" ht="29.25" customHeight="1" x14ac:dyDescent="0.2">
      <c r="A51" s="108"/>
      <c r="B51" s="72"/>
      <c r="C51" s="89" t="s">
        <v>3357</v>
      </c>
      <c r="D51" s="90" t="s">
        <v>53</v>
      </c>
      <c r="E51" s="91">
        <v>44437</v>
      </c>
      <c r="F51" s="92" t="s">
        <v>3440</v>
      </c>
      <c r="G51" s="91">
        <v>44442</v>
      </c>
      <c r="H51" s="93" t="s">
        <v>3053</v>
      </c>
      <c r="I51" s="94">
        <v>91</v>
      </c>
      <c r="J51" s="94">
        <v>63</v>
      </c>
      <c r="K51" s="94">
        <v>34</v>
      </c>
      <c r="L51" s="94">
        <v>10</v>
      </c>
      <c r="M51" s="95">
        <v>48.730499999999999</v>
      </c>
      <c r="N51" s="96">
        <v>49</v>
      </c>
      <c r="O51" s="61">
        <v>3000</v>
      </c>
      <c r="P51" s="62">
        <f>Table2245236891011121314151617181920212224234567234568910111213141516171819202122232425262728293031[[#This Row],[PEMBULATAN]]*O51</f>
        <v>147000</v>
      </c>
    </row>
    <row r="52" spans="1:16" ht="29.25" customHeight="1" x14ac:dyDescent="0.2">
      <c r="A52" s="108"/>
      <c r="B52" s="72"/>
      <c r="C52" s="89" t="s">
        <v>3358</v>
      </c>
      <c r="D52" s="90" t="s">
        <v>53</v>
      </c>
      <c r="E52" s="91">
        <v>44437</v>
      </c>
      <c r="F52" s="92" t="s">
        <v>3440</v>
      </c>
      <c r="G52" s="91">
        <v>44442</v>
      </c>
      <c r="H52" s="93" t="s">
        <v>3053</v>
      </c>
      <c r="I52" s="94">
        <v>59</v>
      </c>
      <c r="J52" s="94">
        <v>39</v>
      </c>
      <c r="K52" s="94">
        <v>22</v>
      </c>
      <c r="L52" s="94">
        <v>7</v>
      </c>
      <c r="M52" s="95">
        <v>12.6555</v>
      </c>
      <c r="N52" s="96">
        <v>13</v>
      </c>
      <c r="O52" s="61">
        <v>3000</v>
      </c>
      <c r="P52" s="62">
        <f>Table2245236891011121314151617181920212224234567234568910111213141516171819202122232425262728293031[[#This Row],[PEMBULATAN]]*O52</f>
        <v>39000</v>
      </c>
    </row>
    <row r="53" spans="1:16" ht="29.25" customHeight="1" x14ac:dyDescent="0.2">
      <c r="A53" s="108"/>
      <c r="B53" s="72"/>
      <c r="C53" s="89" t="s">
        <v>3359</v>
      </c>
      <c r="D53" s="90" t="s">
        <v>53</v>
      </c>
      <c r="E53" s="91">
        <v>44437</v>
      </c>
      <c r="F53" s="92" t="s">
        <v>3440</v>
      </c>
      <c r="G53" s="91">
        <v>44442</v>
      </c>
      <c r="H53" s="93" t="s">
        <v>3053</v>
      </c>
      <c r="I53" s="94">
        <v>90</v>
      </c>
      <c r="J53" s="94">
        <v>59</v>
      </c>
      <c r="K53" s="94">
        <v>45</v>
      </c>
      <c r="L53" s="94">
        <v>15</v>
      </c>
      <c r="M53" s="95">
        <v>59.737499999999997</v>
      </c>
      <c r="N53" s="96">
        <v>60</v>
      </c>
      <c r="O53" s="61">
        <v>3000</v>
      </c>
      <c r="P53" s="62">
        <f>Table2245236891011121314151617181920212224234567234568910111213141516171819202122232425262728293031[[#This Row],[PEMBULATAN]]*O53</f>
        <v>180000</v>
      </c>
    </row>
    <row r="54" spans="1:16" ht="29.25" customHeight="1" x14ac:dyDescent="0.2">
      <c r="A54" s="108"/>
      <c r="B54" s="72"/>
      <c r="C54" s="89" t="s">
        <v>3360</v>
      </c>
      <c r="D54" s="90" t="s">
        <v>53</v>
      </c>
      <c r="E54" s="91">
        <v>44437</v>
      </c>
      <c r="F54" s="92" t="s">
        <v>3440</v>
      </c>
      <c r="G54" s="91">
        <v>44442</v>
      </c>
      <c r="H54" s="93" t="s">
        <v>3053</v>
      </c>
      <c r="I54" s="94">
        <v>97</v>
      </c>
      <c r="J54" s="94">
        <v>58</v>
      </c>
      <c r="K54" s="94">
        <v>37</v>
      </c>
      <c r="L54" s="94">
        <v>20</v>
      </c>
      <c r="M54" s="95">
        <v>52.040500000000002</v>
      </c>
      <c r="N54" s="96">
        <v>52</v>
      </c>
      <c r="O54" s="61">
        <v>3000</v>
      </c>
      <c r="P54" s="62">
        <f>Table2245236891011121314151617181920212224234567234568910111213141516171819202122232425262728293031[[#This Row],[PEMBULATAN]]*O54</f>
        <v>156000</v>
      </c>
    </row>
    <row r="55" spans="1:16" ht="29.25" customHeight="1" x14ac:dyDescent="0.2">
      <c r="A55" s="108"/>
      <c r="B55" s="72"/>
      <c r="C55" s="89" t="s">
        <v>3361</v>
      </c>
      <c r="D55" s="90" t="s">
        <v>53</v>
      </c>
      <c r="E55" s="91">
        <v>44437</v>
      </c>
      <c r="F55" s="92" t="s">
        <v>3440</v>
      </c>
      <c r="G55" s="91">
        <v>44442</v>
      </c>
      <c r="H55" s="93" t="s">
        <v>3053</v>
      </c>
      <c r="I55" s="94">
        <v>95</v>
      </c>
      <c r="J55" s="94">
        <v>61</v>
      </c>
      <c r="K55" s="94">
        <v>32</v>
      </c>
      <c r="L55" s="94">
        <v>13</v>
      </c>
      <c r="M55" s="95">
        <v>46.36</v>
      </c>
      <c r="N55" s="96">
        <v>47</v>
      </c>
      <c r="O55" s="61">
        <v>3000</v>
      </c>
      <c r="P55" s="62">
        <f>Table2245236891011121314151617181920212224234567234568910111213141516171819202122232425262728293031[[#This Row],[PEMBULATAN]]*O55</f>
        <v>141000</v>
      </c>
    </row>
    <row r="56" spans="1:16" ht="29.25" customHeight="1" x14ac:dyDescent="0.2">
      <c r="A56" s="108"/>
      <c r="B56" s="72"/>
      <c r="C56" s="89" t="s">
        <v>3362</v>
      </c>
      <c r="D56" s="90" t="s">
        <v>53</v>
      </c>
      <c r="E56" s="91">
        <v>44437</v>
      </c>
      <c r="F56" s="92" t="s">
        <v>3440</v>
      </c>
      <c r="G56" s="91">
        <v>44442</v>
      </c>
      <c r="H56" s="93" t="s">
        <v>3053</v>
      </c>
      <c r="I56" s="94">
        <v>93</v>
      </c>
      <c r="J56" s="94">
        <v>62</v>
      </c>
      <c r="K56" s="94">
        <v>30</v>
      </c>
      <c r="L56" s="94">
        <v>11</v>
      </c>
      <c r="M56" s="95">
        <v>43.244999999999997</v>
      </c>
      <c r="N56" s="96">
        <v>43</v>
      </c>
      <c r="O56" s="61">
        <v>3000</v>
      </c>
      <c r="P56" s="62">
        <f>Table2245236891011121314151617181920212224234567234568910111213141516171819202122232425262728293031[[#This Row],[PEMBULATAN]]*O56</f>
        <v>129000</v>
      </c>
    </row>
    <row r="57" spans="1:16" ht="29.25" customHeight="1" x14ac:dyDescent="0.2">
      <c r="A57" s="108"/>
      <c r="B57" s="72"/>
      <c r="C57" s="89" t="s">
        <v>3363</v>
      </c>
      <c r="D57" s="90" t="s">
        <v>53</v>
      </c>
      <c r="E57" s="91">
        <v>44437</v>
      </c>
      <c r="F57" s="92" t="s">
        <v>3440</v>
      </c>
      <c r="G57" s="91">
        <v>44442</v>
      </c>
      <c r="H57" s="93" t="s">
        <v>3053</v>
      </c>
      <c r="I57" s="94">
        <v>76</v>
      </c>
      <c r="J57" s="94">
        <v>60</v>
      </c>
      <c r="K57" s="94">
        <v>24</v>
      </c>
      <c r="L57" s="94">
        <v>8</v>
      </c>
      <c r="M57" s="95">
        <v>27.36</v>
      </c>
      <c r="N57" s="96">
        <v>28</v>
      </c>
      <c r="O57" s="61">
        <v>3000</v>
      </c>
      <c r="P57" s="62">
        <f>Table2245236891011121314151617181920212224234567234568910111213141516171819202122232425262728293031[[#This Row],[PEMBULATAN]]*O57</f>
        <v>84000</v>
      </c>
    </row>
    <row r="58" spans="1:16" ht="29.25" customHeight="1" x14ac:dyDescent="0.2">
      <c r="A58" s="108"/>
      <c r="B58" s="72"/>
      <c r="C58" s="89" t="s">
        <v>3364</v>
      </c>
      <c r="D58" s="90" t="s">
        <v>53</v>
      </c>
      <c r="E58" s="91">
        <v>44437</v>
      </c>
      <c r="F58" s="92" t="s">
        <v>3440</v>
      </c>
      <c r="G58" s="91">
        <v>44442</v>
      </c>
      <c r="H58" s="93" t="s">
        <v>3053</v>
      </c>
      <c r="I58" s="94">
        <v>95</v>
      </c>
      <c r="J58" s="94">
        <v>52</v>
      </c>
      <c r="K58" s="94">
        <v>36</v>
      </c>
      <c r="L58" s="94">
        <v>16</v>
      </c>
      <c r="M58" s="95">
        <v>44.46</v>
      </c>
      <c r="N58" s="96">
        <v>45</v>
      </c>
      <c r="O58" s="61">
        <v>3000</v>
      </c>
      <c r="P58" s="62">
        <f>Table2245236891011121314151617181920212224234567234568910111213141516171819202122232425262728293031[[#This Row],[PEMBULATAN]]*O58</f>
        <v>135000</v>
      </c>
    </row>
    <row r="59" spans="1:16" ht="29.25" customHeight="1" x14ac:dyDescent="0.2">
      <c r="A59" s="108"/>
      <c r="B59" s="72"/>
      <c r="C59" s="89" t="s">
        <v>3365</v>
      </c>
      <c r="D59" s="90" t="s">
        <v>53</v>
      </c>
      <c r="E59" s="91">
        <v>44437</v>
      </c>
      <c r="F59" s="92" t="s">
        <v>3440</v>
      </c>
      <c r="G59" s="91">
        <v>44442</v>
      </c>
      <c r="H59" s="93" t="s">
        <v>3053</v>
      </c>
      <c r="I59" s="94">
        <v>97</v>
      </c>
      <c r="J59" s="94">
        <v>52</v>
      </c>
      <c r="K59" s="94">
        <v>16</v>
      </c>
      <c r="L59" s="94">
        <v>8</v>
      </c>
      <c r="M59" s="95">
        <v>20.175999999999998</v>
      </c>
      <c r="N59" s="96">
        <v>20</v>
      </c>
      <c r="O59" s="61">
        <v>3000</v>
      </c>
      <c r="P59" s="62">
        <f>Table2245236891011121314151617181920212224234567234568910111213141516171819202122232425262728293031[[#This Row],[PEMBULATAN]]*O59</f>
        <v>60000</v>
      </c>
    </row>
    <row r="60" spans="1:16" ht="29.25" customHeight="1" x14ac:dyDescent="0.2">
      <c r="A60" s="108"/>
      <c r="B60" s="72"/>
      <c r="C60" s="89" t="s">
        <v>3366</v>
      </c>
      <c r="D60" s="90" t="s">
        <v>53</v>
      </c>
      <c r="E60" s="91">
        <v>44437</v>
      </c>
      <c r="F60" s="92" t="s">
        <v>3440</v>
      </c>
      <c r="G60" s="91">
        <v>44442</v>
      </c>
      <c r="H60" s="93" t="s">
        <v>3053</v>
      </c>
      <c r="I60" s="94">
        <v>56</v>
      </c>
      <c r="J60" s="94">
        <v>58</v>
      </c>
      <c r="K60" s="94">
        <v>24</v>
      </c>
      <c r="L60" s="94">
        <v>32</v>
      </c>
      <c r="M60" s="95">
        <v>19.488</v>
      </c>
      <c r="N60" s="96">
        <v>32</v>
      </c>
      <c r="O60" s="61">
        <v>3000</v>
      </c>
      <c r="P60" s="62">
        <f>Table2245236891011121314151617181920212224234567234568910111213141516171819202122232425262728293031[[#This Row],[PEMBULATAN]]*O60</f>
        <v>96000</v>
      </c>
    </row>
    <row r="61" spans="1:16" ht="29.25" customHeight="1" x14ac:dyDescent="0.2">
      <c r="A61" s="108"/>
      <c r="B61" s="72"/>
      <c r="C61" s="89" t="s">
        <v>3367</v>
      </c>
      <c r="D61" s="90" t="s">
        <v>53</v>
      </c>
      <c r="E61" s="91">
        <v>44437</v>
      </c>
      <c r="F61" s="92" t="s">
        <v>3440</v>
      </c>
      <c r="G61" s="91">
        <v>44442</v>
      </c>
      <c r="H61" s="93" t="s">
        <v>3053</v>
      </c>
      <c r="I61" s="94">
        <v>84</v>
      </c>
      <c r="J61" s="94">
        <v>58</v>
      </c>
      <c r="K61" s="94">
        <v>31</v>
      </c>
      <c r="L61" s="94">
        <v>8</v>
      </c>
      <c r="M61" s="95">
        <v>37.758000000000003</v>
      </c>
      <c r="N61" s="96">
        <v>38</v>
      </c>
      <c r="O61" s="61">
        <v>3000</v>
      </c>
      <c r="P61" s="62">
        <f>Table2245236891011121314151617181920212224234567234568910111213141516171819202122232425262728293031[[#This Row],[PEMBULATAN]]*O61</f>
        <v>114000</v>
      </c>
    </row>
    <row r="62" spans="1:16" ht="29.25" customHeight="1" x14ac:dyDescent="0.2">
      <c r="A62" s="108"/>
      <c r="B62" s="72"/>
      <c r="C62" s="89" t="s">
        <v>3368</v>
      </c>
      <c r="D62" s="90" t="s">
        <v>53</v>
      </c>
      <c r="E62" s="91">
        <v>44437</v>
      </c>
      <c r="F62" s="92" t="s">
        <v>3440</v>
      </c>
      <c r="G62" s="91">
        <v>44442</v>
      </c>
      <c r="H62" s="93" t="s">
        <v>3053</v>
      </c>
      <c r="I62" s="94">
        <v>80</v>
      </c>
      <c r="J62" s="94">
        <v>46</v>
      </c>
      <c r="K62" s="94">
        <v>13</v>
      </c>
      <c r="L62" s="94">
        <v>2</v>
      </c>
      <c r="M62" s="95">
        <v>11.96</v>
      </c>
      <c r="N62" s="96">
        <v>12</v>
      </c>
      <c r="O62" s="61">
        <v>3000</v>
      </c>
      <c r="P62" s="62">
        <f>Table2245236891011121314151617181920212224234567234568910111213141516171819202122232425262728293031[[#This Row],[PEMBULATAN]]*O62</f>
        <v>36000</v>
      </c>
    </row>
    <row r="63" spans="1:16" ht="29.25" customHeight="1" x14ac:dyDescent="0.2">
      <c r="A63" s="108"/>
      <c r="B63" s="72"/>
      <c r="C63" s="89" t="s">
        <v>3369</v>
      </c>
      <c r="D63" s="90" t="s">
        <v>53</v>
      </c>
      <c r="E63" s="91">
        <v>44437</v>
      </c>
      <c r="F63" s="92" t="s">
        <v>3440</v>
      </c>
      <c r="G63" s="91">
        <v>44442</v>
      </c>
      <c r="H63" s="93" t="s">
        <v>3053</v>
      </c>
      <c r="I63" s="94">
        <v>74</v>
      </c>
      <c r="J63" s="94">
        <v>65</v>
      </c>
      <c r="K63" s="94">
        <v>24</v>
      </c>
      <c r="L63" s="94">
        <v>11</v>
      </c>
      <c r="M63" s="95">
        <v>28.86</v>
      </c>
      <c r="N63" s="96">
        <v>29</v>
      </c>
      <c r="O63" s="61">
        <v>3000</v>
      </c>
      <c r="P63" s="62">
        <f>Table2245236891011121314151617181920212224234567234568910111213141516171819202122232425262728293031[[#This Row],[PEMBULATAN]]*O63</f>
        <v>87000</v>
      </c>
    </row>
    <row r="64" spans="1:16" ht="29.25" customHeight="1" x14ac:dyDescent="0.2">
      <c r="A64" s="108"/>
      <c r="B64" s="72"/>
      <c r="C64" s="89" t="s">
        <v>3370</v>
      </c>
      <c r="D64" s="90" t="s">
        <v>53</v>
      </c>
      <c r="E64" s="91">
        <v>44437</v>
      </c>
      <c r="F64" s="92" t="s">
        <v>3440</v>
      </c>
      <c r="G64" s="91">
        <v>44442</v>
      </c>
      <c r="H64" s="93" t="s">
        <v>3053</v>
      </c>
      <c r="I64" s="94">
        <v>53</v>
      </c>
      <c r="J64" s="94">
        <v>62</v>
      </c>
      <c r="K64" s="94">
        <v>19</v>
      </c>
      <c r="L64" s="94">
        <v>4</v>
      </c>
      <c r="M64" s="95">
        <v>15.608499999999999</v>
      </c>
      <c r="N64" s="96">
        <v>16</v>
      </c>
      <c r="O64" s="61">
        <v>3000</v>
      </c>
      <c r="P64" s="62">
        <f>Table2245236891011121314151617181920212224234567234568910111213141516171819202122232425262728293031[[#This Row],[PEMBULATAN]]*O64</f>
        <v>48000</v>
      </c>
    </row>
    <row r="65" spans="1:16" ht="29.25" customHeight="1" x14ac:dyDescent="0.2">
      <c r="A65" s="108"/>
      <c r="B65" s="72"/>
      <c r="C65" s="89" t="s">
        <v>3371</v>
      </c>
      <c r="D65" s="90" t="s">
        <v>53</v>
      </c>
      <c r="E65" s="91">
        <v>44437</v>
      </c>
      <c r="F65" s="92" t="s">
        <v>3440</v>
      </c>
      <c r="G65" s="91">
        <v>44442</v>
      </c>
      <c r="H65" s="93" t="s">
        <v>3053</v>
      </c>
      <c r="I65" s="94">
        <v>46</v>
      </c>
      <c r="J65" s="94">
        <v>30</v>
      </c>
      <c r="K65" s="94">
        <v>12</v>
      </c>
      <c r="L65" s="94">
        <v>2</v>
      </c>
      <c r="M65" s="95">
        <v>4.1399999999999997</v>
      </c>
      <c r="N65" s="96">
        <v>4</v>
      </c>
      <c r="O65" s="61">
        <v>3000</v>
      </c>
      <c r="P65" s="62">
        <f>Table2245236891011121314151617181920212224234567234568910111213141516171819202122232425262728293031[[#This Row],[PEMBULATAN]]*O65</f>
        <v>12000</v>
      </c>
    </row>
    <row r="66" spans="1:16" ht="29.25" customHeight="1" x14ac:dyDescent="0.2">
      <c r="A66" s="108"/>
      <c r="B66" s="72"/>
      <c r="C66" s="89" t="s">
        <v>3372</v>
      </c>
      <c r="D66" s="90" t="s">
        <v>53</v>
      </c>
      <c r="E66" s="91">
        <v>44437</v>
      </c>
      <c r="F66" s="92" t="s">
        <v>3440</v>
      </c>
      <c r="G66" s="91">
        <v>44442</v>
      </c>
      <c r="H66" s="93" t="s">
        <v>3053</v>
      </c>
      <c r="I66" s="94">
        <v>100</v>
      </c>
      <c r="J66" s="94">
        <v>56</v>
      </c>
      <c r="K66" s="94">
        <v>33</v>
      </c>
      <c r="L66" s="94">
        <v>33</v>
      </c>
      <c r="M66" s="95">
        <v>46.2</v>
      </c>
      <c r="N66" s="96">
        <v>46</v>
      </c>
      <c r="O66" s="61">
        <v>3000</v>
      </c>
      <c r="P66" s="62">
        <f>Table2245236891011121314151617181920212224234567234568910111213141516171819202122232425262728293031[[#This Row],[PEMBULATAN]]*O66</f>
        <v>138000</v>
      </c>
    </row>
    <row r="67" spans="1:16" ht="29.25" customHeight="1" x14ac:dyDescent="0.2">
      <c r="A67" s="108"/>
      <c r="B67" s="72"/>
      <c r="C67" s="89" t="s">
        <v>3373</v>
      </c>
      <c r="D67" s="90" t="s">
        <v>53</v>
      </c>
      <c r="E67" s="91">
        <v>44437</v>
      </c>
      <c r="F67" s="92" t="s">
        <v>3440</v>
      </c>
      <c r="G67" s="91">
        <v>44442</v>
      </c>
      <c r="H67" s="93" t="s">
        <v>3053</v>
      </c>
      <c r="I67" s="94">
        <v>82</v>
      </c>
      <c r="J67" s="94">
        <v>58</v>
      </c>
      <c r="K67" s="94">
        <v>22</v>
      </c>
      <c r="L67" s="94">
        <v>13</v>
      </c>
      <c r="M67" s="95">
        <v>26.158000000000001</v>
      </c>
      <c r="N67" s="96">
        <v>26</v>
      </c>
      <c r="O67" s="61">
        <v>3000</v>
      </c>
      <c r="P67" s="62">
        <f>Table2245236891011121314151617181920212224234567234568910111213141516171819202122232425262728293031[[#This Row],[PEMBULATAN]]*O67</f>
        <v>78000</v>
      </c>
    </row>
    <row r="68" spans="1:16" ht="29.25" customHeight="1" x14ac:dyDescent="0.2">
      <c r="A68" s="108"/>
      <c r="B68" s="72"/>
      <c r="C68" s="89" t="s">
        <v>3374</v>
      </c>
      <c r="D68" s="90" t="s">
        <v>53</v>
      </c>
      <c r="E68" s="91">
        <v>44437</v>
      </c>
      <c r="F68" s="92" t="s">
        <v>3440</v>
      </c>
      <c r="G68" s="91">
        <v>44442</v>
      </c>
      <c r="H68" s="93" t="s">
        <v>3053</v>
      </c>
      <c r="I68" s="94">
        <v>70</v>
      </c>
      <c r="J68" s="94">
        <v>60</v>
      </c>
      <c r="K68" s="94">
        <v>17</v>
      </c>
      <c r="L68" s="94">
        <v>4</v>
      </c>
      <c r="M68" s="95">
        <v>17.850000000000001</v>
      </c>
      <c r="N68" s="96">
        <v>18</v>
      </c>
      <c r="O68" s="61">
        <v>3000</v>
      </c>
      <c r="P68" s="62">
        <f>Table2245236891011121314151617181920212224234567234568910111213141516171819202122232425262728293031[[#This Row],[PEMBULATAN]]*O68</f>
        <v>54000</v>
      </c>
    </row>
    <row r="69" spans="1:16" ht="29.25" customHeight="1" x14ac:dyDescent="0.2">
      <c r="A69" s="108"/>
      <c r="B69" s="72"/>
      <c r="C69" s="89" t="s">
        <v>3375</v>
      </c>
      <c r="D69" s="90" t="s">
        <v>53</v>
      </c>
      <c r="E69" s="91">
        <v>44437</v>
      </c>
      <c r="F69" s="92" t="s">
        <v>3440</v>
      </c>
      <c r="G69" s="91">
        <v>44442</v>
      </c>
      <c r="H69" s="93" t="s">
        <v>3053</v>
      </c>
      <c r="I69" s="94">
        <v>87</v>
      </c>
      <c r="J69" s="94">
        <v>44</v>
      </c>
      <c r="K69" s="94">
        <v>29</v>
      </c>
      <c r="L69" s="94">
        <v>7</v>
      </c>
      <c r="M69" s="95">
        <v>27.753</v>
      </c>
      <c r="N69" s="96">
        <v>28</v>
      </c>
      <c r="O69" s="61">
        <v>3000</v>
      </c>
      <c r="P69" s="62">
        <f>Table2245236891011121314151617181920212224234567234568910111213141516171819202122232425262728293031[[#This Row],[PEMBULATAN]]*O69</f>
        <v>84000</v>
      </c>
    </row>
    <row r="70" spans="1:16" ht="29.25" customHeight="1" x14ac:dyDescent="0.2">
      <c r="A70" s="108"/>
      <c r="B70" s="72"/>
      <c r="C70" s="89" t="s">
        <v>3376</v>
      </c>
      <c r="D70" s="90" t="s">
        <v>53</v>
      </c>
      <c r="E70" s="91">
        <v>44437</v>
      </c>
      <c r="F70" s="92" t="s">
        <v>3440</v>
      </c>
      <c r="G70" s="91">
        <v>44442</v>
      </c>
      <c r="H70" s="93" t="s">
        <v>3053</v>
      </c>
      <c r="I70" s="94">
        <v>84</v>
      </c>
      <c r="J70" s="94">
        <v>70</v>
      </c>
      <c r="K70" s="94">
        <v>28</v>
      </c>
      <c r="L70" s="94">
        <v>9</v>
      </c>
      <c r="M70" s="95">
        <v>41.16</v>
      </c>
      <c r="N70" s="96">
        <v>41</v>
      </c>
      <c r="O70" s="61">
        <v>3000</v>
      </c>
      <c r="P70" s="62">
        <f>Table2245236891011121314151617181920212224234567234568910111213141516171819202122232425262728293031[[#This Row],[PEMBULATAN]]*O70</f>
        <v>123000</v>
      </c>
    </row>
    <row r="71" spans="1:16" ht="29.25" customHeight="1" x14ac:dyDescent="0.2">
      <c r="A71" s="108"/>
      <c r="B71" s="72"/>
      <c r="C71" s="89" t="s">
        <v>3377</v>
      </c>
      <c r="D71" s="90" t="s">
        <v>53</v>
      </c>
      <c r="E71" s="91">
        <v>44437</v>
      </c>
      <c r="F71" s="92" t="s">
        <v>3440</v>
      </c>
      <c r="G71" s="91">
        <v>44442</v>
      </c>
      <c r="H71" s="93" t="s">
        <v>3053</v>
      </c>
      <c r="I71" s="94">
        <v>91</v>
      </c>
      <c r="J71" s="94">
        <v>55</v>
      </c>
      <c r="K71" s="94">
        <v>30</v>
      </c>
      <c r="L71" s="94">
        <v>11</v>
      </c>
      <c r="M71" s="95">
        <v>37.537500000000001</v>
      </c>
      <c r="N71" s="96">
        <v>38</v>
      </c>
      <c r="O71" s="61">
        <v>3000</v>
      </c>
      <c r="P71" s="62">
        <f>Table2245236891011121314151617181920212224234567234568910111213141516171819202122232425262728293031[[#This Row],[PEMBULATAN]]*O71</f>
        <v>114000</v>
      </c>
    </row>
    <row r="72" spans="1:16" ht="29.25" customHeight="1" x14ac:dyDescent="0.2">
      <c r="A72" s="108"/>
      <c r="B72" s="72"/>
      <c r="C72" s="89" t="s">
        <v>3378</v>
      </c>
      <c r="D72" s="90" t="s">
        <v>53</v>
      </c>
      <c r="E72" s="91">
        <v>44437</v>
      </c>
      <c r="F72" s="92" t="s">
        <v>3440</v>
      </c>
      <c r="G72" s="91">
        <v>44442</v>
      </c>
      <c r="H72" s="93" t="s">
        <v>3053</v>
      </c>
      <c r="I72" s="94">
        <v>85</v>
      </c>
      <c r="J72" s="94">
        <v>52</v>
      </c>
      <c r="K72" s="94">
        <v>22</v>
      </c>
      <c r="L72" s="94">
        <v>11</v>
      </c>
      <c r="M72" s="95">
        <v>24.31</v>
      </c>
      <c r="N72" s="96">
        <v>25</v>
      </c>
      <c r="O72" s="61">
        <v>3000</v>
      </c>
      <c r="P72" s="62">
        <f>Table2245236891011121314151617181920212224234567234568910111213141516171819202122232425262728293031[[#This Row],[PEMBULATAN]]*O72</f>
        <v>75000</v>
      </c>
    </row>
    <row r="73" spans="1:16" ht="29.25" customHeight="1" x14ac:dyDescent="0.2">
      <c r="A73" s="108"/>
      <c r="B73" s="72"/>
      <c r="C73" s="89" t="s">
        <v>3379</v>
      </c>
      <c r="D73" s="90" t="s">
        <v>53</v>
      </c>
      <c r="E73" s="91">
        <v>44437</v>
      </c>
      <c r="F73" s="92" t="s">
        <v>3440</v>
      </c>
      <c r="G73" s="91">
        <v>44442</v>
      </c>
      <c r="H73" s="93" t="s">
        <v>3053</v>
      </c>
      <c r="I73" s="94">
        <v>90</v>
      </c>
      <c r="J73" s="94">
        <v>51</v>
      </c>
      <c r="K73" s="94">
        <v>34</v>
      </c>
      <c r="L73" s="94">
        <v>89</v>
      </c>
      <c r="M73" s="95">
        <v>39.015000000000001</v>
      </c>
      <c r="N73" s="96">
        <v>89</v>
      </c>
      <c r="O73" s="61">
        <v>3000</v>
      </c>
      <c r="P73" s="62">
        <f>Table2245236891011121314151617181920212224234567234568910111213141516171819202122232425262728293031[[#This Row],[PEMBULATAN]]*O73</f>
        <v>267000</v>
      </c>
    </row>
    <row r="74" spans="1:16" ht="29.25" customHeight="1" x14ac:dyDescent="0.2">
      <c r="A74" s="108"/>
      <c r="B74" s="72"/>
      <c r="C74" s="84" t="s">
        <v>3380</v>
      </c>
      <c r="D74" s="75" t="s">
        <v>53</v>
      </c>
      <c r="E74" s="13">
        <v>44437</v>
      </c>
      <c r="F74" s="73" t="s">
        <v>3440</v>
      </c>
      <c r="G74" s="13">
        <v>44442</v>
      </c>
      <c r="H74" s="74" t="s">
        <v>3053</v>
      </c>
      <c r="I74" s="15">
        <v>58</v>
      </c>
      <c r="J74" s="15">
        <v>59</v>
      </c>
      <c r="K74" s="15">
        <v>21</v>
      </c>
      <c r="L74" s="15">
        <v>5</v>
      </c>
      <c r="M74" s="79">
        <v>17.965499999999999</v>
      </c>
      <c r="N74" s="69">
        <v>18</v>
      </c>
      <c r="O74" s="61">
        <v>3000</v>
      </c>
      <c r="P74" s="62">
        <f>Table2245236891011121314151617181920212224234567234568910111213141516171819202122232425262728293031[[#This Row],[PEMBULATAN]]*O74</f>
        <v>54000</v>
      </c>
    </row>
    <row r="75" spans="1:16" ht="29.25" customHeight="1" x14ac:dyDescent="0.2">
      <c r="A75" s="108"/>
      <c r="B75" s="72"/>
      <c r="C75" s="84" t="s">
        <v>3381</v>
      </c>
      <c r="D75" s="75" t="s">
        <v>53</v>
      </c>
      <c r="E75" s="13">
        <v>44437</v>
      </c>
      <c r="F75" s="73" t="s">
        <v>3440</v>
      </c>
      <c r="G75" s="13">
        <v>44442</v>
      </c>
      <c r="H75" s="74" t="s">
        <v>3053</v>
      </c>
      <c r="I75" s="15">
        <v>99</v>
      </c>
      <c r="J75" s="15">
        <v>48</v>
      </c>
      <c r="K75" s="15">
        <v>43</v>
      </c>
      <c r="L75" s="15">
        <v>10</v>
      </c>
      <c r="M75" s="79">
        <v>51.084000000000003</v>
      </c>
      <c r="N75" s="69">
        <v>51</v>
      </c>
      <c r="O75" s="61">
        <v>3000</v>
      </c>
      <c r="P75" s="62">
        <f>Table2245236891011121314151617181920212224234567234568910111213141516171819202122232425262728293031[[#This Row],[PEMBULATAN]]*O75</f>
        <v>153000</v>
      </c>
    </row>
    <row r="76" spans="1:16" ht="29.25" customHeight="1" x14ac:dyDescent="0.2">
      <c r="A76" s="108"/>
      <c r="B76" s="72"/>
      <c r="C76" s="84" t="s">
        <v>3382</v>
      </c>
      <c r="D76" s="75" t="s">
        <v>53</v>
      </c>
      <c r="E76" s="13">
        <v>44437</v>
      </c>
      <c r="F76" s="73" t="s">
        <v>3440</v>
      </c>
      <c r="G76" s="13">
        <v>44442</v>
      </c>
      <c r="H76" s="74" t="s">
        <v>3053</v>
      </c>
      <c r="I76" s="15">
        <v>45</v>
      </c>
      <c r="J76" s="15">
        <v>32</v>
      </c>
      <c r="K76" s="15">
        <v>11</v>
      </c>
      <c r="L76" s="15">
        <v>2</v>
      </c>
      <c r="M76" s="79">
        <v>3.96</v>
      </c>
      <c r="N76" s="69">
        <v>4</v>
      </c>
      <c r="O76" s="61">
        <v>3000</v>
      </c>
      <c r="P76" s="62">
        <f>Table2245236891011121314151617181920212224234567234568910111213141516171819202122232425262728293031[[#This Row],[PEMBULATAN]]*O76</f>
        <v>12000</v>
      </c>
    </row>
    <row r="77" spans="1:16" ht="29.25" customHeight="1" x14ac:dyDescent="0.2">
      <c r="A77" s="108"/>
      <c r="B77" s="72"/>
      <c r="C77" s="84" t="s">
        <v>3383</v>
      </c>
      <c r="D77" s="75" t="s">
        <v>53</v>
      </c>
      <c r="E77" s="13">
        <v>44437</v>
      </c>
      <c r="F77" s="73" t="s">
        <v>3440</v>
      </c>
      <c r="G77" s="13">
        <v>44442</v>
      </c>
      <c r="H77" s="74" t="s">
        <v>3053</v>
      </c>
      <c r="I77" s="15">
        <v>86</v>
      </c>
      <c r="J77" s="15">
        <v>29</v>
      </c>
      <c r="K77" s="15">
        <v>61</v>
      </c>
      <c r="L77" s="15">
        <v>13</v>
      </c>
      <c r="M77" s="79">
        <v>38.033499999999997</v>
      </c>
      <c r="N77" s="69">
        <v>38</v>
      </c>
      <c r="O77" s="61">
        <v>3000</v>
      </c>
      <c r="P77" s="62">
        <f>Table2245236891011121314151617181920212224234567234568910111213141516171819202122232425262728293031[[#This Row],[PEMBULATAN]]*O77</f>
        <v>114000</v>
      </c>
    </row>
    <row r="78" spans="1:16" ht="29.25" customHeight="1" x14ac:dyDescent="0.2">
      <c r="A78" s="108"/>
      <c r="B78" s="72"/>
      <c r="C78" s="84" t="s">
        <v>3384</v>
      </c>
      <c r="D78" s="75" t="s">
        <v>53</v>
      </c>
      <c r="E78" s="13">
        <v>44437</v>
      </c>
      <c r="F78" s="73" t="s">
        <v>3440</v>
      </c>
      <c r="G78" s="13">
        <v>44442</v>
      </c>
      <c r="H78" s="74" t="s">
        <v>3053</v>
      </c>
      <c r="I78" s="15">
        <v>80</v>
      </c>
      <c r="J78" s="15">
        <v>52</v>
      </c>
      <c r="K78" s="15">
        <v>59</v>
      </c>
      <c r="L78" s="15">
        <v>9</v>
      </c>
      <c r="M78" s="79">
        <v>61.36</v>
      </c>
      <c r="N78" s="69">
        <v>61</v>
      </c>
      <c r="O78" s="61">
        <v>3000</v>
      </c>
      <c r="P78" s="62">
        <f>Table2245236891011121314151617181920212224234567234568910111213141516171819202122232425262728293031[[#This Row],[PEMBULATAN]]*O78</f>
        <v>183000</v>
      </c>
    </row>
    <row r="79" spans="1:16" ht="29.25" customHeight="1" x14ac:dyDescent="0.2">
      <c r="A79" s="108"/>
      <c r="B79" s="72"/>
      <c r="C79" s="84" t="s">
        <v>3385</v>
      </c>
      <c r="D79" s="75" t="s">
        <v>53</v>
      </c>
      <c r="E79" s="13">
        <v>44437</v>
      </c>
      <c r="F79" s="73" t="s">
        <v>3440</v>
      </c>
      <c r="G79" s="13">
        <v>44442</v>
      </c>
      <c r="H79" s="74" t="s">
        <v>3053</v>
      </c>
      <c r="I79" s="15">
        <v>70</v>
      </c>
      <c r="J79" s="15">
        <v>57</v>
      </c>
      <c r="K79" s="15">
        <v>17</v>
      </c>
      <c r="L79" s="15">
        <v>5</v>
      </c>
      <c r="M79" s="79">
        <v>16.9575</v>
      </c>
      <c r="N79" s="69">
        <v>17</v>
      </c>
      <c r="O79" s="61">
        <v>3000</v>
      </c>
      <c r="P79" s="62">
        <f>Table2245236891011121314151617181920212224234567234568910111213141516171819202122232425262728293031[[#This Row],[PEMBULATAN]]*O79</f>
        <v>51000</v>
      </c>
    </row>
    <row r="80" spans="1:16" ht="29.25" customHeight="1" x14ac:dyDescent="0.2">
      <c r="A80" s="108"/>
      <c r="B80" s="72"/>
      <c r="C80" s="84" t="s">
        <v>3386</v>
      </c>
      <c r="D80" s="75" t="s">
        <v>53</v>
      </c>
      <c r="E80" s="13">
        <v>44437</v>
      </c>
      <c r="F80" s="73" t="s">
        <v>3440</v>
      </c>
      <c r="G80" s="13">
        <v>44442</v>
      </c>
      <c r="H80" s="74" t="s">
        <v>3053</v>
      </c>
      <c r="I80" s="15">
        <v>40</v>
      </c>
      <c r="J80" s="15">
        <v>31</v>
      </c>
      <c r="K80" s="15">
        <v>27</v>
      </c>
      <c r="L80" s="15">
        <v>3</v>
      </c>
      <c r="M80" s="79">
        <v>8.3699999999999992</v>
      </c>
      <c r="N80" s="69">
        <v>9</v>
      </c>
      <c r="O80" s="61">
        <v>3000</v>
      </c>
      <c r="P80" s="62">
        <f>Table2245236891011121314151617181920212224234567234568910111213141516171819202122232425262728293031[[#This Row],[PEMBULATAN]]*O80</f>
        <v>27000</v>
      </c>
    </row>
    <row r="81" spans="1:16" ht="29.25" customHeight="1" x14ac:dyDescent="0.2">
      <c r="A81" s="108"/>
      <c r="B81" s="72"/>
      <c r="C81" s="84" t="s">
        <v>3387</v>
      </c>
      <c r="D81" s="75" t="s">
        <v>53</v>
      </c>
      <c r="E81" s="13">
        <v>44437</v>
      </c>
      <c r="F81" s="73" t="s">
        <v>3440</v>
      </c>
      <c r="G81" s="13">
        <v>44442</v>
      </c>
      <c r="H81" s="74" t="s">
        <v>3053</v>
      </c>
      <c r="I81" s="15">
        <v>52</v>
      </c>
      <c r="J81" s="15">
        <v>23</v>
      </c>
      <c r="K81" s="15">
        <v>43</v>
      </c>
      <c r="L81" s="15">
        <v>2</v>
      </c>
      <c r="M81" s="79">
        <v>12.856999999999999</v>
      </c>
      <c r="N81" s="69">
        <v>13</v>
      </c>
      <c r="O81" s="61">
        <v>3000</v>
      </c>
      <c r="P81" s="62">
        <f>Table2245236891011121314151617181920212224234567234568910111213141516171819202122232425262728293031[[#This Row],[PEMBULATAN]]*O81</f>
        <v>39000</v>
      </c>
    </row>
    <row r="82" spans="1:16" ht="29.25" customHeight="1" x14ac:dyDescent="0.2">
      <c r="A82" s="108"/>
      <c r="B82" s="72"/>
      <c r="C82" s="84" t="s">
        <v>3388</v>
      </c>
      <c r="D82" s="75" t="s">
        <v>53</v>
      </c>
      <c r="E82" s="13">
        <v>44437</v>
      </c>
      <c r="F82" s="73" t="s">
        <v>3440</v>
      </c>
      <c r="G82" s="13">
        <v>44442</v>
      </c>
      <c r="H82" s="74" t="s">
        <v>3053</v>
      </c>
      <c r="I82" s="15">
        <v>52</v>
      </c>
      <c r="J82" s="15">
        <v>41</v>
      </c>
      <c r="K82" s="15">
        <v>40</v>
      </c>
      <c r="L82" s="15">
        <v>16</v>
      </c>
      <c r="M82" s="79">
        <v>21.32</v>
      </c>
      <c r="N82" s="69">
        <v>22</v>
      </c>
      <c r="O82" s="61">
        <v>3000</v>
      </c>
      <c r="P82" s="62">
        <f>Table2245236891011121314151617181920212224234567234568910111213141516171819202122232425262728293031[[#This Row],[PEMBULATAN]]*O82</f>
        <v>66000</v>
      </c>
    </row>
    <row r="83" spans="1:16" ht="29.25" customHeight="1" x14ac:dyDescent="0.2">
      <c r="A83" s="108"/>
      <c r="B83" s="72"/>
      <c r="C83" s="84" t="s">
        <v>3389</v>
      </c>
      <c r="D83" s="75" t="s">
        <v>53</v>
      </c>
      <c r="E83" s="13">
        <v>44437</v>
      </c>
      <c r="F83" s="73" t="s">
        <v>3440</v>
      </c>
      <c r="G83" s="13">
        <v>44442</v>
      </c>
      <c r="H83" s="74" t="s">
        <v>3053</v>
      </c>
      <c r="I83" s="15">
        <v>44</v>
      </c>
      <c r="J83" s="15">
        <v>18</v>
      </c>
      <c r="K83" s="15">
        <v>32</v>
      </c>
      <c r="L83" s="15">
        <v>8</v>
      </c>
      <c r="M83" s="79">
        <v>6.3360000000000003</v>
      </c>
      <c r="N83" s="69">
        <v>8</v>
      </c>
      <c r="O83" s="61">
        <v>3000</v>
      </c>
      <c r="P83" s="62">
        <f>Table2245236891011121314151617181920212224234567234568910111213141516171819202122232425262728293031[[#This Row],[PEMBULATAN]]*O83</f>
        <v>24000</v>
      </c>
    </row>
    <row r="84" spans="1:16" ht="29.25" customHeight="1" x14ac:dyDescent="0.2">
      <c r="A84" s="108"/>
      <c r="B84" s="72"/>
      <c r="C84" s="84" t="s">
        <v>3390</v>
      </c>
      <c r="D84" s="75" t="s">
        <v>53</v>
      </c>
      <c r="E84" s="13">
        <v>44437</v>
      </c>
      <c r="F84" s="73" t="s">
        <v>3440</v>
      </c>
      <c r="G84" s="13">
        <v>44442</v>
      </c>
      <c r="H84" s="74" t="s">
        <v>3053</v>
      </c>
      <c r="I84" s="15">
        <v>44</v>
      </c>
      <c r="J84" s="15">
        <v>32</v>
      </c>
      <c r="K84" s="15">
        <v>25</v>
      </c>
      <c r="L84" s="15">
        <v>4</v>
      </c>
      <c r="M84" s="79">
        <v>8.8000000000000007</v>
      </c>
      <c r="N84" s="69">
        <v>9</v>
      </c>
      <c r="O84" s="61">
        <v>3000</v>
      </c>
      <c r="P84" s="62">
        <f>Table2245236891011121314151617181920212224234567234568910111213141516171819202122232425262728293031[[#This Row],[PEMBULATAN]]*O84</f>
        <v>27000</v>
      </c>
    </row>
    <row r="85" spans="1:16" ht="29.25" customHeight="1" x14ac:dyDescent="0.2">
      <c r="A85" s="108"/>
      <c r="B85" s="72"/>
      <c r="C85" s="84" t="s">
        <v>3391</v>
      </c>
      <c r="D85" s="75" t="s">
        <v>53</v>
      </c>
      <c r="E85" s="13">
        <v>44437</v>
      </c>
      <c r="F85" s="73" t="s">
        <v>3440</v>
      </c>
      <c r="G85" s="13">
        <v>44442</v>
      </c>
      <c r="H85" s="74" t="s">
        <v>3053</v>
      </c>
      <c r="I85" s="15">
        <v>33</v>
      </c>
      <c r="J85" s="15">
        <v>28</v>
      </c>
      <c r="K85" s="15">
        <v>37</v>
      </c>
      <c r="L85" s="15">
        <v>3</v>
      </c>
      <c r="M85" s="79">
        <v>8.5470000000000006</v>
      </c>
      <c r="N85" s="69">
        <v>9</v>
      </c>
      <c r="O85" s="61">
        <v>3000</v>
      </c>
      <c r="P85" s="62">
        <f>Table2245236891011121314151617181920212224234567234568910111213141516171819202122232425262728293031[[#This Row],[PEMBULATAN]]*O85</f>
        <v>27000</v>
      </c>
    </row>
    <row r="86" spans="1:16" ht="29.25" customHeight="1" x14ac:dyDescent="0.2">
      <c r="A86" s="108"/>
      <c r="B86" s="72"/>
      <c r="C86" s="84" t="s">
        <v>3392</v>
      </c>
      <c r="D86" s="75" t="s">
        <v>53</v>
      </c>
      <c r="E86" s="13">
        <v>44437</v>
      </c>
      <c r="F86" s="73" t="s">
        <v>3440</v>
      </c>
      <c r="G86" s="13">
        <v>44442</v>
      </c>
      <c r="H86" s="74" t="s">
        <v>3053</v>
      </c>
      <c r="I86" s="15">
        <v>60</v>
      </c>
      <c r="J86" s="15">
        <v>46</v>
      </c>
      <c r="K86" s="15">
        <v>37</v>
      </c>
      <c r="L86" s="15">
        <v>16</v>
      </c>
      <c r="M86" s="79">
        <v>25.53</v>
      </c>
      <c r="N86" s="69">
        <v>26</v>
      </c>
      <c r="O86" s="61">
        <v>3000</v>
      </c>
      <c r="P86" s="62">
        <f>Table2245236891011121314151617181920212224234567234568910111213141516171819202122232425262728293031[[#This Row],[PEMBULATAN]]*O86</f>
        <v>78000</v>
      </c>
    </row>
    <row r="87" spans="1:16" ht="29.25" customHeight="1" x14ac:dyDescent="0.2">
      <c r="A87" s="108"/>
      <c r="B87" s="72"/>
      <c r="C87" s="84" t="s">
        <v>3393</v>
      </c>
      <c r="D87" s="75" t="s">
        <v>53</v>
      </c>
      <c r="E87" s="13">
        <v>44437</v>
      </c>
      <c r="F87" s="73" t="s">
        <v>3440</v>
      </c>
      <c r="G87" s="13">
        <v>44442</v>
      </c>
      <c r="H87" s="74" t="s">
        <v>3053</v>
      </c>
      <c r="I87" s="15">
        <v>53</v>
      </c>
      <c r="J87" s="15">
        <v>32</v>
      </c>
      <c r="K87" s="15">
        <v>33</v>
      </c>
      <c r="L87" s="15">
        <v>14</v>
      </c>
      <c r="M87" s="79">
        <v>13.992000000000001</v>
      </c>
      <c r="N87" s="69">
        <v>14</v>
      </c>
      <c r="O87" s="61">
        <v>3000</v>
      </c>
      <c r="P87" s="62">
        <f>Table2245236891011121314151617181920212224234567234568910111213141516171819202122232425262728293031[[#This Row],[PEMBULATAN]]*O87</f>
        <v>42000</v>
      </c>
    </row>
    <row r="88" spans="1:16" ht="29.25" customHeight="1" x14ac:dyDescent="0.2">
      <c r="A88" s="108"/>
      <c r="B88" s="72"/>
      <c r="C88" s="84" t="s">
        <v>3394</v>
      </c>
      <c r="D88" s="75" t="s">
        <v>53</v>
      </c>
      <c r="E88" s="13">
        <v>44437</v>
      </c>
      <c r="F88" s="73" t="s">
        <v>3440</v>
      </c>
      <c r="G88" s="13">
        <v>44442</v>
      </c>
      <c r="H88" s="74" t="s">
        <v>3053</v>
      </c>
      <c r="I88" s="15">
        <v>52</v>
      </c>
      <c r="J88" s="15">
        <v>41</v>
      </c>
      <c r="K88" s="15">
        <v>42</v>
      </c>
      <c r="L88" s="15">
        <v>14</v>
      </c>
      <c r="M88" s="79">
        <v>22.385999999999999</v>
      </c>
      <c r="N88" s="69">
        <v>23</v>
      </c>
      <c r="O88" s="61">
        <v>3000</v>
      </c>
      <c r="P88" s="62">
        <f>Table2245236891011121314151617181920212224234567234568910111213141516171819202122232425262728293031[[#This Row],[PEMBULATAN]]*O88</f>
        <v>69000</v>
      </c>
    </row>
    <row r="89" spans="1:16" ht="29.25" customHeight="1" x14ac:dyDescent="0.2">
      <c r="A89" s="108"/>
      <c r="B89" s="72"/>
      <c r="C89" s="84" t="s">
        <v>3395</v>
      </c>
      <c r="D89" s="75" t="s">
        <v>53</v>
      </c>
      <c r="E89" s="13">
        <v>44437</v>
      </c>
      <c r="F89" s="73" t="s">
        <v>3440</v>
      </c>
      <c r="G89" s="13">
        <v>44442</v>
      </c>
      <c r="H89" s="74" t="s">
        <v>3053</v>
      </c>
      <c r="I89" s="15">
        <v>30</v>
      </c>
      <c r="J89" s="15">
        <v>43</v>
      </c>
      <c r="K89" s="15">
        <v>20</v>
      </c>
      <c r="L89" s="15">
        <v>8</v>
      </c>
      <c r="M89" s="79">
        <v>6.45</v>
      </c>
      <c r="N89" s="69">
        <v>8</v>
      </c>
      <c r="O89" s="61">
        <v>3000</v>
      </c>
      <c r="P89" s="62">
        <f>Table2245236891011121314151617181920212224234567234568910111213141516171819202122232425262728293031[[#This Row],[PEMBULATAN]]*O89</f>
        <v>24000</v>
      </c>
    </row>
    <row r="90" spans="1:16" ht="29.25" customHeight="1" x14ac:dyDescent="0.2">
      <c r="A90" s="108"/>
      <c r="B90" s="72"/>
      <c r="C90" s="84" t="s">
        <v>3396</v>
      </c>
      <c r="D90" s="75" t="s">
        <v>53</v>
      </c>
      <c r="E90" s="13">
        <v>44437</v>
      </c>
      <c r="F90" s="73" t="s">
        <v>3440</v>
      </c>
      <c r="G90" s="13">
        <v>44442</v>
      </c>
      <c r="H90" s="74" t="s">
        <v>3053</v>
      </c>
      <c r="I90" s="15">
        <v>120</v>
      </c>
      <c r="J90" s="15">
        <v>4</v>
      </c>
      <c r="K90" s="15">
        <v>4</v>
      </c>
      <c r="L90" s="15">
        <v>2</v>
      </c>
      <c r="M90" s="79">
        <v>0.48</v>
      </c>
      <c r="N90" s="69">
        <v>2</v>
      </c>
      <c r="O90" s="61">
        <v>3000</v>
      </c>
      <c r="P90" s="62">
        <f>Table2245236891011121314151617181920212224234567234568910111213141516171819202122232425262728293031[[#This Row],[PEMBULATAN]]*O90</f>
        <v>6000</v>
      </c>
    </row>
    <row r="91" spans="1:16" ht="29.25" customHeight="1" x14ac:dyDescent="0.2">
      <c r="A91" s="108"/>
      <c r="B91" s="72"/>
      <c r="C91" s="84" t="s">
        <v>3397</v>
      </c>
      <c r="D91" s="75" t="s">
        <v>53</v>
      </c>
      <c r="E91" s="13">
        <v>44437</v>
      </c>
      <c r="F91" s="73" t="s">
        <v>3440</v>
      </c>
      <c r="G91" s="13">
        <v>44442</v>
      </c>
      <c r="H91" s="74" t="s">
        <v>3053</v>
      </c>
      <c r="I91" s="15">
        <v>146</v>
      </c>
      <c r="J91" s="15">
        <v>78</v>
      </c>
      <c r="K91" s="15">
        <v>23</v>
      </c>
      <c r="L91" s="15">
        <v>23</v>
      </c>
      <c r="M91" s="79">
        <v>65.480999999999995</v>
      </c>
      <c r="N91" s="69">
        <v>66</v>
      </c>
      <c r="O91" s="61">
        <v>3000</v>
      </c>
      <c r="P91" s="62">
        <f>Table2245236891011121314151617181920212224234567234568910111213141516171819202122232425262728293031[[#This Row],[PEMBULATAN]]*O91</f>
        <v>198000</v>
      </c>
    </row>
    <row r="92" spans="1:16" ht="29.25" customHeight="1" x14ac:dyDescent="0.2">
      <c r="A92" s="108"/>
      <c r="B92" s="72"/>
      <c r="C92" s="84" t="s">
        <v>3398</v>
      </c>
      <c r="D92" s="75" t="s">
        <v>53</v>
      </c>
      <c r="E92" s="13">
        <v>44437</v>
      </c>
      <c r="F92" s="73" t="s">
        <v>3440</v>
      </c>
      <c r="G92" s="13">
        <v>44442</v>
      </c>
      <c r="H92" s="74" t="s">
        <v>3053</v>
      </c>
      <c r="I92" s="15">
        <v>57</v>
      </c>
      <c r="J92" s="15">
        <v>31</v>
      </c>
      <c r="K92" s="15">
        <v>15</v>
      </c>
      <c r="L92" s="15">
        <v>3</v>
      </c>
      <c r="M92" s="79">
        <v>6.6262499999999998</v>
      </c>
      <c r="N92" s="69">
        <v>7</v>
      </c>
      <c r="O92" s="61">
        <v>3000</v>
      </c>
      <c r="P92" s="62">
        <f>Table2245236891011121314151617181920212224234567234568910111213141516171819202122232425262728293031[[#This Row],[PEMBULATAN]]*O92</f>
        <v>21000</v>
      </c>
    </row>
    <row r="93" spans="1:16" ht="29.25" customHeight="1" x14ac:dyDescent="0.2">
      <c r="A93" s="108"/>
      <c r="B93" s="72"/>
      <c r="C93" s="84" t="s">
        <v>3399</v>
      </c>
      <c r="D93" s="75" t="s">
        <v>53</v>
      </c>
      <c r="E93" s="13">
        <v>44437</v>
      </c>
      <c r="F93" s="73" t="s">
        <v>3440</v>
      </c>
      <c r="G93" s="13">
        <v>44442</v>
      </c>
      <c r="H93" s="74" t="s">
        <v>3053</v>
      </c>
      <c r="I93" s="15">
        <v>70</v>
      </c>
      <c r="J93" s="15">
        <v>8</v>
      </c>
      <c r="K93" s="15">
        <v>8</v>
      </c>
      <c r="L93" s="15">
        <v>1</v>
      </c>
      <c r="M93" s="79">
        <v>1.1200000000000001</v>
      </c>
      <c r="N93" s="69">
        <v>1</v>
      </c>
      <c r="O93" s="61">
        <v>3000</v>
      </c>
      <c r="P93" s="62">
        <f>Table2245236891011121314151617181920212224234567234568910111213141516171819202122232425262728293031[[#This Row],[PEMBULATAN]]*O93</f>
        <v>3000</v>
      </c>
    </row>
    <row r="94" spans="1:16" ht="29.25" customHeight="1" x14ac:dyDescent="0.2">
      <c r="A94" s="108"/>
      <c r="B94" s="72"/>
      <c r="C94" s="84" t="s">
        <v>3400</v>
      </c>
      <c r="D94" s="75" t="s">
        <v>53</v>
      </c>
      <c r="E94" s="13">
        <v>44437</v>
      </c>
      <c r="F94" s="73" t="s">
        <v>3440</v>
      </c>
      <c r="G94" s="13">
        <v>44442</v>
      </c>
      <c r="H94" s="74" t="s">
        <v>3053</v>
      </c>
      <c r="I94" s="15">
        <v>125</v>
      </c>
      <c r="J94" s="15">
        <v>8</v>
      </c>
      <c r="K94" s="15">
        <v>7</v>
      </c>
      <c r="L94" s="15">
        <v>2</v>
      </c>
      <c r="M94" s="79">
        <v>1.75</v>
      </c>
      <c r="N94" s="69">
        <v>2</v>
      </c>
      <c r="O94" s="61">
        <v>3000</v>
      </c>
      <c r="P94" s="62">
        <f>Table2245236891011121314151617181920212224234567234568910111213141516171819202122232425262728293031[[#This Row],[PEMBULATAN]]*O94</f>
        <v>6000</v>
      </c>
    </row>
    <row r="95" spans="1:16" ht="29.25" customHeight="1" x14ac:dyDescent="0.2">
      <c r="A95" s="108"/>
      <c r="B95" s="72"/>
      <c r="C95" s="84" t="s">
        <v>3401</v>
      </c>
      <c r="D95" s="75" t="s">
        <v>53</v>
      </c>
      <c r="E95" s="13">
        <v>44437</v>
      </c>
      <c r="F95" s="73" t="s">
        <v>3440</v>
      </c>
      <c r="G95" s="13">
        <v>44442</v>
      </c>
      <c r="H95" s="74" t="s">
        <v>3053</v>
      </c>
      <c r="I95" s="15">
        <v>27</v>
      </c>
      <c r="J95" s="15">
        <v>30</v>
      </c>
      <c r="K95" s="15">
        <v>26</v>
      </c>
      <c r="L95" s="15">
        <v>2</v>
      </c>
      <c r="M95" s="79">
        <v>5.2649999999999997</v>
      </c>
      <c r="N95" s="69">
        <v>5</v>
      </c>
      <c r="O95" s="61">
        <v>3000</v>
      </c>
      <c r="P95" s="62">
        <f>Table2245236891011121314151617181920212224234567234568910111213141516171819202122232425262728293031[[#This Row],[PEMBULATAN]]*O95</f>
        <v>15000</v>
      </c>
    </row>
    <row r="96" spans="1:16" ht="29.25" customHeight="1" x14ac:dyDescent="0.2">
      <c r="A96" s="108"/>
      <c r="B96" s="72"/>
      <c r="C96" s="84" t="s">
        <v>3402</v>
      </c>
      <c r="D96" s="75" t="s">
        <v>53</v>
      </c>
      <c r="E96" s="13">
        <v>44437</v>
      </c>
      <c r="F96" s="73" t="s">
        <v>3440</v>
      </c>
      <c r="G96" s="13">
        <v>44442</v>
      </c>
      <c r="H96" s="74" t="s">
        <v>3053</v>
      </c>
      <c r="I96" s="15">
        <v>53</v>
      </c>
      <c r="J96" s="15">
        <v>18</v>
      </c>
      <c r="K96" s="15">
        <v>10</v>
      </c>
      <c r="L96" s="15">
        <v>5</v>
      </c>
      <c r="M96" s="79">
        <v>2.3849999999999998</v>
      </c>
      <c r="N96" s="69">
        <v>5</v>
      </c>
      <c r="O96" s="61">
        <v>3000</v>
      </c>
      <c r="P96" s="62">
        <f>Table2245236891011121314151617181920212224234567234568910111213141516171819202122232425262728293031[[#This Row],[PEMBULATAN]]*O96</f>
        <v>15000</v>
      </c>
    </row>
    <row r="97" spans="1:16" ht="29.25" customHeight="1" x14ac:dyDescent="0.2">
      <c r="A97" s="108"/>
      <c r="B97" s="72"/>
      <c r="C97" s="84" t="s">
        <v>3403</v>
      </c>
      <c r="D97" s="75" t="s">
        <v>53</v>
      </c>
      <c r="E97" s="13">
        <v>44437</v>
      </c>
      <c r="F97" s="73" t="s">
        <v>3440</v>
      </c>
      <c r="G97" s="13">
        <v>44442</v>
      </c>
      <c r="H97" s="74" t="s">
        <v>3053</v>
      </c>
      <c r="I97" s="15">
        <v>32</v>
      </c>
      <c r="J97" s="15">
        <v>26</v>
      </c>
      <c r="K97" s="15">
        <v>29</v>
      </c>
      <c r="L97" s="15">
        <v>4</v>
      </c>
      <c r="M97" s="79">
        <v>6.032</v>
      </c>
      <c r="N97" s="69">
        <v>6</v>
      </c>
      <c r="O97" s="61">
        <v>3000</v>
      </c>
      <c r="P97" s="62">
        <f>Table2245236891011121314151617181920212224234567234568910111213141516171819202122232425262728293031[[#This Row],[PEMBULATAN]]*O97</f>
        <v>18000</v>
      </c>
    </row>
    <row r="98" spans="1:16" ht="29.25" customHeight="1" x14ac:dyDescent="0.2">
      <c r="A98" s="108"/>
      <c r="B98" s="72"/>
      <c r="C98" s="84" t="s">
        <v>3404</v>
      </c>
      <c r="D98" s="75" t="s">
        <v>53</v>
      </c>
      <c r="E98" s="13">
        <v>44437</v>
      </c>
      <c r="F98" s="73" t="s">
        <v>3440</v>
      </c>
      <c r="G98" s="13">
        <v>44442</v>
      </c>
      <c r="H98" s="74" t="s">
        <v>3053</v>
      </c>
      <c r="I98" s="15">
        <v>49</v>
      </c>
      <c r="J98" s="15">
        <v>60</v>
      </c>
      <c r="K98" s="15">
        <v>25</v>
      </c>
      <c r="L98" s="15">
        <v>3</v>
      </c>
      <c r="M98" s="79">
        <v>18.375</v>
      </c>
      <c r="N98" s="69">
        <v>19</v>
      </c>
      <c r="O98" s="61">
        <v>3000</v>
      </c>
      <c r="P98" s="62">
        <f>Table2245236891011121314151617181920212224234567234568910111213141516171819202122232425262728293031[[#This Row],[PEMBULATAN]]*O98</f>
        <v>57000</v>
      </c>
    </row>
    <row r="99" spans="1:16" ht="29.25" customHeight="1" x14ac:dyDescent="0.2">
      <c r="A99" s="108"/>
      <c r="B99" s="72"/>
      <c r="C99" s="84" t="s">
        <v>3405</v>
      </c>
      <c r="D99" s="75" t="s">
        <v>53</v>
      </c>
      <c r="E99" s="13">
        <v>44437</v>
      </c>
      <c r="F99" s="73" t="s">
        <v>3440</v>
      </c>
      <c r="G99" s="13">
        <v>44442</v>
      </c>
      <c r="H99" s="74" t="s">
        <v>3053</v>
      </c>
      <c r="I99" s="15">
        <v>43</v>
      </c>
      <c r="J99" s="15">
        <v>23</v>
      </c>
      <c r="K99" s="15">
        <v>14</v>
      </c>
      <c r="L99" s="15">
        <v>3</v>
      </c>
      <c r="M99" s="79">
        <v>3.4615</v>
      </c>
      <c r="N99" s="69">
        <v>4</v>
      </c>
      <c r="O99" s="61">
        <v>3000</v>
      </c>
      <c r="P99" s="62">
        <f>Table2245236891011121314151617181920212224234567234568910111213141516171819202122232425262728293031[[#This Row],[PEMBULATAN]]*O99</f>
        <v>12000</v>
      </c>
    </row>
    <row r="100" spans="1:16" ht="29.25" customHeight="1" x14ac:dyDescent="0.2">
      <c r="A100" s="108"/>
      <c r="B100" s="72"/>
      <c r="C100" s="84" t="s">
        <v>3406</v>
      </c>
      <c r="D100" s="75" t="s">
        <v>53</v>
      </c>
      <c r="E100" s="13">
        <v>44437</v>
      </c>
      <c r="F100" s="73" t="s">
        <v>3440</v>
      </c>
      <c r="G100" s="13">
        <v>44442</v>
      </c>
      <c r="H100" s="74" t="s">
        <v>3053</v>
      </c>
      <c r="I100" s="15">
        <v>73</v>
      </c>
      <c r="J100" s="15">
        <v>16</v>
      </c>
      <c r="K100" s="15">
        <v>15</v>
      </c>
      <c r="L100" s="15">
        <v>4</v>
      </c>
      <c r="M100" s="79">
        <v>4.38</v>
      </c>
      <c r="N100" s="69">
        <v>5</v>
      </c>
      <c r="O100" s="61">
        <v>3000</v>
      </c>
      <c r="P100" s="62">
        <f>Table2245236891011121314151617181920212224234567234568910111213141516171819202122232425262728293031[[#This Row],[PEMBULATAN]]*O100</f>
        <v>15000</v>
      </c>
    </row>
    <row r="101" spans="1:16" ht="29.25" customHeight="1" x14ac:dyDescent="0.2">
      <c r="A101" s="108"/>
      <c r="B101" s="72"/>
      <c r="C101" s="84" t="s">
        <v>3407</v>
      </c>
      <c r="D101" s="75" t="s">
        <v>53</v>
      </c>
      <c r="E101" s="13">
        <v>44437</v>
      </c>
      <c r="F101" s="73" t="s">
        <v>3440</v>
      </c>
      <c r="G101" s="13">
        <v>44442</v>
      </c>
      <c r="H101" s="74" t="s">
        <v>3053</v>
      </c>
      <c r="I101" s="15">
        <v>46</v>
      </c>
      <c r="J101" s="15">
        <v>36</v>
      </c>
      <c r="K101" s="15">
        <v>36</v>
      </c>
      <c r="L101" s="15">
        <v>10</v>
      </c>
      <c r="M101" s="79">
        <v>14.904</v>
      </c>
      <c r="N101" s="69">
        <v>15</v>
      </c>
      <c r="O101" s="61">
        <v>3000</v>
      </c>
      <c r="P101" s="62">
        <f>Table2245236891011121314151617181920212224234567234568910111213141516171819202122232425262728293031[[#This Row],[PEMBULATAN]]*O101</f>
        <v>45000</v>
      </c>
    </row>
    <row r="102" spans="1:16" ht="29.25" customHeight="1" x14ac:dyDescent="0.2">
      <c r="A102" s="108"/>
      <c r="B102" s="72"/>
      <c r="C102" s="84" t="s">
        <v>3408</v>
      </c>
      <c r="D102" s="75" t="s">
        <v>53</v>
      </c>
      <c r="E102" s="13">
        <v>44437</v>
      </c>
      <c r="F102" s="73" t="s">
        <v>3440</v>
      </c>
      <c r="G102" s="13">
        <v>44442</v>
      </c>
      <c r="H102" s="74" t="s">
        <v>3053</v>
      </c>
      <c r="I102" s="15">
        <v>69</v>
      </c>
      <c r="J102" s="15">
        <v>91</v>
      </c>
      <c r="K102" s="15">
        <v>2</v>
      </c>
      <c r="L102" s="15">
        <v>4</v>
      </c>
      <c r="M102" s="79">
        <v>3.1395</v>
      </c>
      <c r="N102" s="69">
        <v>4</v>
      </c>
      <c r="O102" s="61">
        <v>3000</v>
      </c>
      <c r="P102" s="62">
        <f>Table2245236891011121314151617181920212224234567234568910111213141516171819202122232425262728293031[[#This Row],[PEMBULATAN]]*O102</f>
        <v>12000</v>
      </c>
    </row>
    <row r="103" spans="1:16" ht="29.25" customHeight="1" x14ac:dyDescent="0.2">
      <c r="A103" s="108"/>
      <c r="B103" s="72"/>
      <c r="C103" s="84" t="s">
        <v>3409</v>
      </c>
      <c r="D103" s="75" t="s">
        <v>53</v>
      </c>
      <c r="E103" s="13">
        <v>44437</v>
      </c>
      <c r="F103" s="73" t="s">
        <v>3440</v>
      </c>
      <c r="G103" s="13">
        <v>44442</v>
      </c>
      <c r="H103" s="74" t="s">
        <v>3053</v>
      </c>
      <c r="I103" s="15">
        <v>65</v>
      </c>
      <c r="J103" s="15">
        <v>48</v>
      </c>
      <c r="K103" s="15">
        <v>7</v>
      </c>
      <c r="L103" s="15">
        <v>3</v>
      </c>
      <c r="M103" s="79">
        <v>5.46</v>
      </c>
      <c r="N103" s="69">
        <v>6</v>
      </c>
      <c r="O103" s="61">
        <v>3000</v>
      </c>
      <c r="P103" s="62">
        <f>Table2245236891011121314151617181920212224234567234568910111213141516171819202122232425262728293031[[#This Row],[PEMBULATAN]]*O103</f>
        <v>18000</v>
      </c>
    </row>
    <row r="104" spans="1:16" ht="29.25" customHeight="1" x14ac:dyDescent="0.2">
      <c r="A104" s="108"/>
      <c r="B104" s="72"/>
      <c r="C104" s="84" t="s">
        <v>3410</v>
      </c>
      <c r="D104" s="75" t="s">
        <v>53</v>
      </c>
      <c r="E104" s="13">
        <v>44437</v>
      </c>
      <c r="F104" s="73" t="s">
        <v>3440</v>
      </c>
      <c r="G104" s="13">
        <v>44442</v>
      </c>
      <c r="H104" s="74" t="s">
        <v>3053</v>
      </c>
      <c r="I104" s="15">
        <v>45</v>
      </c>
      <c r="J104" s="15">
        <v>39</v>
      </c>
      <c r="K104" s="15">
        <v>33</v>
      </c>
      <c r="L104" s="15">
        <v>4</v>
      </c>
      <c r="M104" s="79">
        <v>14.47875</v>
      </c>
      <c r="N104" s="69">
        <v>15</v>
      </c>
      <c r="O104" s="61">
        <v>3000</v>
      </c>
      <c r="P104" s="62">
        <f>Table2245236891011121314151617181920212224234567234568910111213141516171819202122232425262728293031[[#This Row],[PEMBULATAN]]*O104</f>
        <v>45000</v>
      </c>
    </row>
    <row r="105" spans="1:16" ht="29.25" customHeight="1" x14ac:dyDescent="0.2">
      <c r="A105" s="108"/>
      <c r="B105" s="72"/>
      <c r="C105" s="84" t="s">
        <v>3411</v>
      </c>
      <c r="D105" s="75" t="s">
        <v>53</v>
      </c>
      <c r="E105" s="13">
        <v>44437</v>
      </c>
      <c r="F105" s="73" t="s">
        <v>3440</v>
      </c>
      <c r="G105" s="13">
        <v>44442</v>
      </c>
      <c r="H105" s="74" t="s">
        <v>3053</v>
      </c>
      <c r="I105" s="15">
        <v>97</v>
      </c>
      <c r="J105" s="15">
        <v>28</v>
      </c>
      <c r="K105" s="15">
        <v>8</v>
      </c>
      <c r="L105" s="15">
        <v>3</v>
      </c>
      <c r="M105" s="79">
        <v>5.4320000000000004</v>
      </c>
      <c r="N105" s="69">
        <v>6</v>
      </c>
      <c r="O105" s="61">
        <v>3000</v>
      </c>
      <c r="P105" s="62">
        <f>Table2245236891011121314151617181920212224234567234568910111213141516171819202122232425262728293031[[#This Row],[PEMBULATAN]]*O105</f>
        <v>18000</v>
      </c>
    </row>
    <row r="106" spans="1:16" ht="29.25" customHeight="1" x14ac:dyDescent="0.2">
      <c r="A106" s="108"/>
      <c r="B106" s="72"/>
      <c r="C106" s="84" t="s">
        <v>3412</v>
      </c>
      <c r="D106" s="75" t="s">
        <v>53</v>
      </c>
      <c r="E106" s="13">
        <v>44437</v>
      </c>
      <c r="F106" s="73" t="s">
        <v>3440</v>
      </c>
      <c r="G106" s="13">
        <v>44442</v>
      </c>
      <c r="H106" s="74" t="s">
        <v>3053</v>
      </c>
      <c r="I106" s="15">
        <v>108</v>
      </c>
      <c r="J106" s="15">
        <v>10</v>
      </c>
      <c r="K106" s="15">
        <v>10</v>
      </c>
      <c r="L106" s="15">
        <v>18</v>
      </c>
      <c r="M106" s="79">
        <v>2.7</v>
      </c>
      <c r="N106" s="69">
        <v>18</v>
      </c>
      <c r="O106" s="61">
        <v>3000</v>
      </c>
      <c r="P106" s="62">
        <f>Table2245236891011121314151617181920212224234567234568910111213141516171819202122232425262728293031[[#This Row],[PEMBULATAN]]*O106</f>
        <v>54000</v>
      </c>
    </row>
    <row r="107" spans="1:16" ht="29.25" customHeight="1" x14ac:dyDescent="0.2">
      <c r="A107" s="108"/>
      <c r="B107" s="72"/>
      <c r="C107" s="84" t="s">
        <v>3413</v>
      </c>
      <c r="D107" s="75" t="s">
        <v>53</v>
      </c>
      <c r="E107" s="13">
        <v>44437</v>
      </c>
      <c r="F107" s="73" t="s">
        <v>3440</v>
      </c>
      <c r="G107" s="13">
        <v>44442</v>
      </c>
      <c r="H107" s="74" t="s">
        <v>3053</v>
      </c>
      <c r="I107" s="15">
        <v>118</v>
      </c>
      <c r="J107" s="15">
        <v>9</v>
      </c>
      <c r="K107" s="15">
        <v>9</v>
      </c>
      <c r="L107" s="15">
        <v>2</v>
      </c>
      <c r="M107" s="79">
        <v>2.3895</v>
      </c>
      <c r="N107" s="69">
        <v>3</v>
      </c>
      <c r="O107" s="61">
        <v>3000</v>
      </c>
      <c r="P107" s="62">
        <f>Table2245236891011121314151617181920212224234567234568910111213141516171819202122232425262728293031[[#This Row],[PEMBULATAN]]*O107</f>
        <v>9000</v>
      </c>
    </row>
    <row r="108" spans="1:16" ht="29.25" customHeight="1" x14ac:dyDescent="0.2">
      <c r="A108" s="108"/>
      <c r="B108" s="72"/>
      <c r="C108" s="84" t="s">
        <v>3414</v>
      </c>
      <c r="D108" s="75" t="s">
        <v>53</v>
      </c>
      <c r="E108" s="13">
        <v>44437</v>
      </c>
      <c r="F108" s="73" t="s">
        <v>3440</v>
      </c>
      <c r="G108" s="13">
        <v>44442</v>
      </c>
      <c r="H108" s="74" t="s">
        <v>3053</v>
      </c>
      <c r="I108" s="15">
        <v>170</v>
      </c>
      <c r="J108" s="15">
        <v>46</v>
      </c>
      <c r="K108" s="15">
        <v>9</v>
      </c>
      <c r="L108" s="15">
        <v>13</v>
      </c>
      <c r="M108" s="79">
        <v>17.594999999999999</v>
      </c>
      <c r="N108" s="69">
        <v>18</v>
      </c>
      <c r="O108" s="61">
        <v>3000</v>
      </c>
      <c r="P108" s="62">
        <f>Table2245236891011121314151617181920212224234567234568910111213141516171819202122232425262728293031[[#This Row],[PEMBULATAN]]*O108</f>
        <v>54000</v>
      </c>
    </row>
    <row r="109" spans="1:16" ht="29.25" customHeight="1" x14ac:dyDescent="0.2">
      <c r="A109" s="108"/>
      <c r="B109" s="72"/>
      <c r="C109" s="84" t="s">
        <v>3415</v>
      </c>
      <c r="D109" s="75" t="s">
        <v>53</v>
      </c>
      <c r="E109" s="13">
        <v>44437</v>
      </c>
      <c r="F109" s="73" t="s">
        <v>3440</v>
      </c>
      <c r="G109" s="13">
        <v>44442</v>
      </c>
      <c r="H109" s="74" t="s">
        <v>3053</v>
      </c>
      <c r="I109" s="15">
        <v>76</v>
      </c>
      <c r="J109" s="15">
        <v>51</v>
      </c>
      <c r="K109" s="15">
        <v>19</v>
      </c>
      <c r="L109" s="15">
        <v>10</v>
      </c>
      <c r="M109" s="79">
        <v>18.411000000000001</v>
      </c>
      <c r="N109" s="69">
        <v>19</v>
      </c>
      <c r="O109" s="61">
        <v>3000</v>
      </c>
      <c r="P109" s="62">
        <f>Table2245236891011121314151617181920212224234567234568910111213141516171819202122232425262728293031[[#This Row],[PEMBULATAN]]*O109</f>
        <v>57000</v>
      </c>
    </row>
    <row r="110" spans="1:16" ht="29.25" customHeight="1" x14ac:dyDescent="0.2">
      <c r="A110" s="108"/>
      <c r="B110" s="72"/>
      <c r="C110" s="84" t="s">
        <v>3416</v>
      </c>
      <c r="D110" s="75" t="s">
        <v>53</v>
      </c>
      <c r="E110" s="13">
        <v>44437</v>
      </c>
      <c r="F110" s="73" t="s">
        <v>3440</v>
      </c>
      <c r="G110" s="13">
        <v>44442</v>
      </c>
      <c r="H110" s="74" t="s">
        <v>3053</v>
      </c>
      <c r="I110" s="15">
        <v>102</v>
      </c>
      <c r="J110" s="15">
        <v>27</v>
      </c>
      <c r="K110" s="15">
        <v>17</v>
      </c>
      <c r="L110" s="15">
        <v>6</v>
      </c>
      <c r="M110" s="79">
        <v>11.704499999999999</v>
      </c>
      <c r="N110" s="69">
        <v>12</v>
      </c>
      <c r="O110" s="61">
        <v>3000</v>
      </c>
      <c r="P110" s="62">
        <f>Table2245236891011121314151617181920212224234567234568910111213141516171819202122232425262728293031[[#This Row],[PEMBULATAN]]*O110</f>
        <v>36000</v>
      </c>
    </row>
    <row r="111" spans="1:16" ht="29.25" customHeight="1" x14ac:dyDescent="0.2">
      <c r="A111" s="108"/>
      <c r="B111" s="72"/>
      <c r="C111" s="84" t="s">
        <v>3417</v>
      </c>
      <c r="D111" s="75" t="s">
        <v>53</v>
      </c>
      <c r="E111" s="13">
        <v>44437</v>
      </c>
      <c r="F111" s="73" t="s">
        <v>3440</v>
      </c>
      <c r="G111" s="13">
        <v>44442</v>
      </c>
      <c r="H111" s="74" t="s">
        <v>3053</v>
      </c>
      <c r="I111" s="15">
        <v>110</v>
      </c>
      <c r="J111" s="15">
        <v>20</v>
      </c>
      <c r="K111" s="15">
        <v>10</v>
      </c>
      <c r="L111" s="15">
        <v>2</v>
      </c>
      <c r="M111" s="79">
        <v>5.5</v>
      </c>
      <c r="N111" s="69">
        <v>6</v>
      </c>
      <c r="O111" s="61">
        <v>3000</v>
      </c>
      <c r="P111" s="62">
        <f>Table2245236891011121314151617181920212224234567234568910111213141516171819202122232425262728293031[[#This Row],[PEMBULATAN]]*O111</f>
        <v>18000</v>
      </c>
    </row>
    <row r="112" spans="1:16" ht="29.25" customHeight="1" x14ac:dyDescent="0.2">
      <c r="A112" s="108"/>
      <c r="B112" s="72"/>
      <c r="C112" s="84" t="s">
        <v>3418</v>
      </c>
      <c r="D112" s="75" t="s">
        <v>53</v>
      </c>
      <c r="E112" s="13">
        <v>44437</v>
      </c>
      <c r="F112" s="73" t="s">
        <v>3440</v>
      </c>
      <c r="G112" s="13">
        <v>44442</v>
      </c>
      <c r="H112" s="74" t="s">
        <v>3053</v>
      </c>
      <c r="I112" s="15">
        <v>152</v>
      </c>
      <c r="J112" s="15">
        <v>5</v>
      </c>
      <c r="K112" s="15">
        <v>5</v>
      </c>
      <c r="L112" s="15">
        <v>1</v>
      </c>
      <c r="M112" s="79">
        <v>0.95</v>
      </c>
      <c r="N112" s="69">
        <v>1</v>
      </c>
      <c r="O112" s="61">
        <v>3000</v>
      </c>
      <c r="P112" s="62">
        <f>Table2245236891011121314151617181920212224234567234568910111213141516171819202122232425262728293031[[#This Row],[PEMBULATAN]]*O112</f>
        <v>3000</v>
      </c>
    </row>
    <row r="113" spans="1:16" ht="29.25" customHeight="1" x14ac:dyDescent="0.2">
      <c r="A113" s="108"/>
      <c r="B113" s="72"/>
      <c r="C113" s="84" t="s">
        <v>3419</v>
      </c>
      <c r="D113" s="75" t="s">
        <v>53</v>
      </c>
      <c r="E113" s="13">
        <v>44437</v>
      </c>
      <c r="F113" s="73" t="s">
        <v>3440</v>
      </c>
      <c r="G113" s="13">
        <v>44442</v>
      </c>
      <c r="H113" s="74" t="s">
        <v>3053</v>
      </c>
      <c r="I113" s="15">
        <v>106</v>
      </c>
      <c r="J113" s="15">
        <v>6</v>
      </c>
      <c r="K113" s="15">
        <v>6</v>
      </c>
      <c r="L113" s="15">
        <v>1</v>
      </c>
      <c r="M113" s="79">
        <v>0.95399999999999996</v>
      </c>
      <c r="N113" s="69">
        <v>1</v>
      </c>
      <c r="O113" s="61">
        <v>3000</v>
      </c>
      <c r="P113" s="62">
        <f>Table2245236891011121314151617181920212224234567234568910111213141516171819202122232425262728293031[[#This Row],[PEMBULATAN]]*O113</f>
        <v>3000</v>
      </c>
    </row>
    <row r="114" spans="1:16" ht="29.25" customHeight="1" x14ac:dyDescent="0.2">
      <c r="A114" s="108"/>
      <c r="B114" s="72"/>
      <c r="C114" s="84" t="s">
        <v>3420</v>
      </c>
      <c r="D114" s="75" t="s">
        <v>53</v>
      </c>
      <c r="E114" s="13">
        <v>44437</v>
      </c>
      <c r="F114" s="73" t="s">
        <v>3440</v>
      </c>
      <c r="G114" s="13">
        <v>44442</v>
      </c>
      <c r="H114" s="74" t="s">
        <v>3053</v>
      </c>
      <c r="I114" s="15">
        <v>90</v>
      </c>
      <c r="J114" s="15">
        <v>28</v>
      </c>
      <c r="K114" s="15">
        <v>51</v>
      </c>
      <c r="L114" s="15">
        <v>20</v>
      </c>
      <c r="M114" s="79">
        <v>32.130000000000003</v>
      </c>
      <c r="N114" s="69">
        <v>32</v>
      </c>
      <c r="O114" s="61">
        <v>3000</v>
      </c>
      <c r="P114" s="62">
        <f>Table2245236891011121314151617181920212224234567234568910111213141516171819202122232425262728293031[[#This Row],[PEMBULATAN]]*O114</f>
        <v>96000</v>
      </c>
    </row>
    <row r="115" spans="1:16" ht="29.25" customHeight="1" x14ac:dyDescent="0.2">
      <c r="A115" s="108"/>
      <c r="B115" s="72"/>
      <c r="C115" s="84" t="s">
        <v>3421</v>
      </c>
      <c r="D115" s="75" t="s">
        <v>53</v>
      </c>
      <c r="E115" s="13">
        <v>44437</v>
      </c>
      <c r="F115" s="73" t="s">
        <v>3440</v>
      </c>
      <c r="G115" s="13">
        <v>44442</v>
      </c>
      <c r="H115" s="74" t="s">
        <v>3053</v>
      </c>
      <c r="I115" s="15">
        <v>55</v>
      </c>
      <c r="J115" s="15">
        <v>23</v>
      </c>
      <c r="K115" s="15">
        <v>23</v>
      </c>
      <c r="L115" s="15">
        <v>3</v>
      </c>
      <c r="M115" s="79">
        <v>7.2737499999999997</v>
      </c>
      <c r="N115" s="69">
        <v>7</v>
      </c>
      <c r="O115" s="61">
        <v>3000</v>
      </c>
      <c r="P115" s="62">
        <f>Table2245236891011121314151617181920212224234567234568910111213141516171819202122232425262728293031[[#This Row],[PEMBULATAN]]*O115</f>
        <v>21000</v>
      </c>
    </row>
    <row r="116" spans="1:16" ht="29.25" customHeight="1" x14ac:dyDescent="0.2">
      <c r="A116" s="108"/>
      <c r="B116" s="72"/>
      <c r="C116" s="84" t="s">
        <v>3422</v>
      </c>
      <c r="D116" s="75" t="s">
        <v>53</v>
      </c>
      <c r="E116" s="13">
        <v>44437</v>
      </c>
      <c r="F116" s="73" t="s">
        <v>3440</v>
      </c>
      <c r="G116" s="13">
        <v>44442</v>
      </c>
      <c r="H116" s="74" t="s">
        <v>3053</v>
      </c>
      <c r="I116" s="15">
        <v>54</v>
      </c>
      <c r="J116" s="15">
        <v>35</v>
      </c>
      <c r="K116" s="15">
        <v>23</v>
      </c>
      <c r="L116" s="15">
        <v>1</v>
      </c>
      <c r="M116" s="79">
        <v>10.8675</v>
      </c>
      <c r="N116" s="69">
        <v>11</v>
      </c>
      <c r="O116" s="61">
        <v>3000</v>
      </c>
      <c r="P116" s="62">
        <f>Table2245236891011121314151617181920212224234567234568910111213141516171819202122232425262728293031[[#This Row],[PEMBULATAN]]*O116</f>
        <v>33000</v>
      </c>
    </row>
    <row r="117" spans="1:16" ht="29.25" customHeight="1" x14ac:dyDescent="0.2">
      <c r="A117" s="108"/>
      <c r="B117" s="72"/>
      <c r="C117" s="84" t="s">
        <v>3423</v>
      </c>
      <c r="D117" s="75" t="s">
        <v>53</v>
      </c>
      <c r="E117" s="13">
        <v>44437</v>
      </c>
      <c r="F117" s="73" t="s">
        <v>3440</v>
      </c>
      <c r="G117" s="13">
        <v>44442</v>
      </c>
      <c r="H117" s="74" t="s">
        <v>3053</v>
      </c>
      <c r="I117" s="15">
        <v>50</v>
      </c>
      <c r="J117" s="15">
        <v>31</v>
      </c>
      <c r="K117" s="15">
        <v>19</v>
      </c>
      <c r="L117" s="15">
        <v>3</v>
      </c>
      <c r="M117" s="79">
        <v>7.3624999999999998</v>
      </c>
      <c r="N117" s="69">
        <v>8</v>
      </c>
      <c r="O117" s="61">
        <v>3000</v>
      </c>
      <c r="P117" s="62">
        <f>Table2245236891011121314151617181920212224234567234568910111213141516171819202122232425262728293031[[#This Row],[PEMBULATAN]]*O117</f>
        <v>24000</v>
      </c>
    </row>
    <row r="118" spans="1:16" ht="29.25" customHeight="1" x14ac:dyDescent="0.2">
      <c r="A118" s="108"/>
      <c r="B118" s="72"/>
      <c r="C118" s="84" t="s">
        <v>3424</v>
      </c>
      <c r="D118" s="75" t="s">
        <v>53</v>
      </c>
      <c r="E118" s="13">
        <v>44437</v>
      </c>
      <c r="F118" s="73" t="s">
        <v>3440</v>
      </c>
      <c r="G118" s="13">
        <v>44442</v>
      </c>
      <c r="H118" s="74" t="s">
        <v>3053</v>
      </c>
      <c r="I118" s="15">
        <v>44</v>
      </c>
      <c r="J118" s="15">
        <v>26</v>
      </c>
      <c r="K118" s="15">
        <v>21</v>
      </c>
      <c r="L118" s="15">
        <v>19</v>
      </c>
      <c r="M118" s="79">
        <v>6.0060000000000002</v>
      </c>
      <c r="N118" s="69">
        <v>19</v>
      </c>
      <c r="O118" s="61">
        <v>3000</v>
      </c>
      <c r="P118" s="62">
        <f>Table2245236891011121314151617181920212224234567234568910111213141516171819202122232425262728293031[[#This Row],[PEMBULATAN]]*O118</f>
        <v>57000</v>
      </c>
    </row>
    <row r="119" spans="1:16" ht="29.25" customHeight="1" x14ac:dyDescent="0.2">
      <c r="A119" s="108"/>
      <c r="B119" s="72"/>
      <c r="C119" s="84" t="s">
        <v>3425</v>
      </c>
      <c r="D119" s="75" t="s">
        <v>53</v>
      </c>
      <c r="E119" s="13">
        <v>44437</v>
      </c>
      <c r="F119" s="73" t="s">
        <v>3440</v>
      </c>
      <c r="G119" s="13">
        <v>44442</v>
      </c>
      <c r="H119" s="74" t="s">
        <v>3053</v>
      </c>
      <c r="I119" s="15">
        <v>76</v>
      </c>
      <c r="J119" s="15">
        <v>38</v>
      </c>
      <c r="K119" s="15">
        <v>13</v>
      </c>
      <c r="L119" s="15">
        <v>10</v>
      </c>
      <c r="M119" s="79">
        <v>9.3859999999999992</v>
      </c>
      <c r="N119" s="69">
        <v>10</v>
      </c>
      <c r="O119" s="61">
        <v>3000</v>
      </c>
      <c r="P119" s="62">
        <f>Table2245236891011121314151617181920212224234567234568910111213141516171819202122232425262728293031[[#This Row],[PEMBULATAN]]*O119</f>
        <v>30000</v>
      </c>
    </row>
    <row r="120" spans="1:16" ht="29.25" customHeight="1" x14ac:dyDescent="0.2">
      <c r="A120" s="108"/>
      <c r="B120" s="72"/>
      <c r="C120" s="84" t="s">
        <v>3426</v>
      </c>
      <c r="D120" s="75" t="s">
        <v>53</v>
      </c>
      <c r="E120" s="13">
        <v>44437</v>
      </c>
      <c r="F120" s="73" t="s">
        <v>3440</v>
      </c>
      <c r="G120" s="13">
        <v>44442</v>
      </c>
      <c r="H120" s="74" t="s">
        <v>3053</v>
      </c>
      <c r="I120" s="15">
        <v>80</v>
      </c>
      <c r="J120" s="15">
        <v>20</v>
      </c>
      <c r="K120" s="15">
        <v>50</v>
      </c>
      <c r="L120" s="15">
        <v>13</v>
      </c>
      <c r="M120" s="79">
        <v>20</v>
      </c>
      <c r="N120" s="69">
        <v>20</v>
      </c>
      <c r="O120" s="61">
        <v>3000</v>
      </c>
      <c r="P120" s="62">
        <f>Table2245236891011121314151617181920212224234567234568910111213141516171819202122232425262728293031[[#This Row],[PEMBULATAN]]*O120</f>
        <v>60000</v>
      </c>
    </row>
    <row r="121" spans="1:16" ht="29.25" customHeight="1" x14ac:dyDescent="0.2">
      <c r="A121" s="108"/>
      <c r="B121" s="72"/>
      <c r="C121" s="84" t="s">
        <v>3427</v>
      </c>
      <c r="D121" s="75" t="s">
        <v>53</v>
      </c>
      <c r="E121" s="13">
        <v>44437</v>
      </c>
      <c r="F121" s="73" t="s">
        <v>3440</v>
      </c>
      <c r="G121" s="13">
        <v>44442</v>
      </c>
      <c r="H121" s="74" t="s">
        <v>3053</v>
      </c>
      <c r="I121" s="15">
        <v>63</v>
      </c>
      <c r="J121" s="15">
        <v>14</v>
      </c>
      <c r="K121" s="15">
        <v>104</v>
      </c>
      <c r="L121" s="15">
        <v>16</v>
      </c>
      <c r="M121" s="79">
        <v>22.931999999999999</v>
      </c>
      <c r="N121" s="69">
        <v>23</v>
      </c>
      <c r="O121" s="61">
        <v>3000</v>
      </c>
      <c r="P121" s="62">
        <f>Table2245236891011121314151617181920212224234567234568910111213141516171819202122232425262728293031[[#This Row],[PEMBULATAN]]*O121</f>
        <v>69000</v>
      </c>
    </row>
    <row r="122" spans="1:16" ht="29.25" customHeight="1" x14ac:dyDescent="0.2">
      <c r="A122" s="108"/>
      <c r="B122" s="72"/>
      <c r="C122" s="84" t="s">
        <v>3428</v>
      </c>
      <c r="D122" s="75" t="s">
        <v>53</v>
      </c>
      <c r="E122" s="13">
        <v>44437</v>
      </c>
      <c r="F122" s="73" t="s">
        <v>3440</v>
      </c>
      <c r="G122" s="13">
        <v>44442</v>
      </c>
      <c r="H122" s="74" t="s">
        <v>3053</v>
      </c>
      <c r="I122" s="15">
        <v>63</v>
      </c>
      <c r="J122" s="15">
        <v>22</v>
      </c>
      <c r="K122" s="15">
        <v>82</v>
      </c>
      <c r="L122" s="15">
        <v>20</v>
      </c>
      <c r="M122" s="79">
        <v>28.413</v>
      </c>
      <c r="N122" s="69">
        <v>28</v>
      </c>
      <c r="O122" s="61">
        <v>3000</v>
      </c>
      <c r="P122" s="62">
        <f>Table2245236891011121314151617181920212224234567234568910111213141516171819202122232425262728293031[[#This Row],[PEMBULATAN]]*O122</f>
        <v>84000</v>
      </c>
    </row>
    <row r="123" spans="1:16" ht="29.25" customHeight="1" x14ac:dyDescent="0.2">
      <c r="A123" s="108"/>
      <c r="B123" s="72"/>
      <c r="C123" s="84" t="s">
        <v>3429</v>
      </c>
      <c r="D123" s="75" t="s">
        <v>53</v>
      </c>
      <c r="E123" s="13">
        <v>44437</v>
      </c>
      <c r="F123" s="73" t="s">
        <v>3440</v>
      </c>
      <c r="G123" s="13">
        <v>44442</v>
      </c>
      <c r="H123" s="74" t="s">
        <v>3053</v>
      </c>
      <c r="I123" s="15">
        <v>44</v>
      </c>
      <c r="J123" s="15">
        <v>58</v>
      </c>
      <c r="K123" s="15">
        <v>30</v>
      </c>
      <c r="L123" s="15">
        <v>5</v>
      </c>
      <c r="M123" s="79">
        <v>19.14</v>
      </c>
      <c r="N123" s="69">
        <v>19</v>
      </c>
      <c r="O123" s="61">
        <v>3000</v>
      </c>
      <c r="P123" s="62">
        <f>Table2245236891011121314151617181920212224234567234568910111213141516171819202122232425262728293031[[#This Row],[PEMBULATAN]]*O123</f>
        <v>57000</v>
      </c>
    </row>
    <row r="124" spans="1:16" ht="29.25" customHeight="1" x14ac:dyDescent="0.2">
      <c r="A124" s="108"/>
      <c r="B124" s="72"/>
      <c r="C124" s="84" t="s">
        <v>3430</v>
      </c>
      <c r="D124" s="75" t="s">
        <v>53</v>
      </c>
      <c r="E124" s="13">
        <v>44437</v>
      </c>
      <c r="F124" s="73" t="s">
        <v>3440</v>
      </c>
      <c r="G124" s="13">
        <v>44442</v>
      </c>
      <c r="H124" s="74" t="s">
        <v>3053</v>
      </c>
      <c r="I124" s="15">
        <v>92</v>
      </c>
      <c r="J124" s="15">
        <v>55</v>
      </c>
      <c r="K124" s="15">
        <v>32</v>
      </c>
      <c r="L124" s="15">
        <v>16</v>
      </c>
      <c r="M124" s="79">
        <v>40.479999999999997</v>
      </c>
      <c r="N124" s="69">
        <v>41</v>
      </c>
      <c r="O124" s="61">
        <v>3000</v>
      </c>
      <c r="P124" s="62">
        <f>Table2245236891011121314151617181920212224234567234568910111213141516171819202122232425262728293031[[#This Row],[PEMBULATAN]]*O124</f>
        <v>123000</v>
      </c>
    </row>
    <row r="125" spans="1:16" ht="29.25" customHeight="1" x14ac:dyDescent="0.2">
      <c r="A125" s="108"/>
      <c r="B125" s="100"/>
      <c r="C125" s="84" t="s">
        <v>3431</v>
      </c>
      <c r="D125" s="75" t="s">
        <v>53</v>
      </c>
      <c r="E125" s="13">
        <v>44437</v>
      </c>
      <c r="F125" s="73" t="s">
        <v>3440</v>
      </c>
      <c r="G125" s="13">
        <v>44442</v>
      </c>
      <c r="H125" s="74" t="s">
        <v>3053</v>
      </c>
      <c r="I125" s="15">
        <v>80</v>
      </c>
      <c r="J125" s="15">
        <v>57</v>
      </c>
      <c r="K125" s="15">
        <v>29</v>
      </c>
      <c r="L125" s="15">
        <v>12</v>
      </c>
      <c r="M125" s="79">
        <v>33.06</v>
      </c>
      <c r="N125" s="69">
        <v>33</v>
      </c>
      <c r="O125" s="61">
        <v>3000</v>
      </c>
      <c r="P125" s="62">
        <f>Table2245236891011121314151617181920212224234567234568910111213141516171819202122232425262728293031[[#This Row],[PEMBULATAN]]*O125</f>
        <v>99000</v>
      </c>
    </row>
    <row r="126" spans="1:16" ht="29.25" customHeight="1" x14ac:dyDescent="0.2">
      <c r="A126" s="108"/>
      <c r="B126" s="72" t="s">
        <v>3432</v>
      </c>
      <c r="C126" s="84" t="s">
        <v>3433</v>
      </c>
      <c r="D126" s="75" t="s">
        <v>53</v>
      </c>
      <c r="E126" s="13">
        <v>44437</v>
      </c>
      <c r="F126" s="73" t="s">
        <v>3440</v>
      </c>
      <c r="G126" s="13">
        <v>44442</v>
      </c>
      <c r="H126" s="74" t="s">
        <v>3053</v>
      </c>
      <c r="I126" s="15">
        <v>45</v>
      </c>
      <c r="J126" s="15">
        <v>13</v>
      </c>
      <c r="K126" s="15">
        <v>13</v>
      </c>
      <c r="L126" s="15">
        <v>2</v>
      </c>
      <c r="M126" s="79">
        <v>1.9012500000000001</v>
      </c>
      <c r="N126" s="69">
        <v>2</v>
      </c>
      <c r="O126" s="61">
        <v>3000</v>
      </c>
      <c r="P126" s="62">
        <f>Table2245236891011121314151617181920212224234567234568910111213141516171819202122232425262728293031[[#This Row],[PEMBULATAN]]*O126</f>
        <v>6000</v>
      </c>
    </row>
    <row r="127" spans="1:16" ht="29.25" customHeight="1" x14ac:dyDescent="0.2">
      <c r="A127" s="108"/>
      <c r="B127" s="72"/>
      <c r="C127" s="84" t="s">
        <v>3434</v>
      </c>
      <c r="D127" s="75" t="s">
        <v>53</v>
      </c>
      <c r="E127" s="13">
        <v>44437</v>
      </c>
      <c r="F127" s="73" t="s">
        <v>3440</v>
      </c>
      <c r="G127" s="13">
        <v>44442</v>
      </c>
      <c r="H127" s="74" t="s">
        <v>3053</v>
      </c>
      <c r="I127" s="15">
        <v>46</v>
      </c>
      <c r="J127" s="15">
        <v>35</v>
      </c>
      <c r="K127" s="15">
        <v>14</v>
      </c>
      <c r="L127" s="15">
        <v>8</v>
      </c>
      <c r="M127" s="79">
        <v>5.6349999999999998</v>
      </c>
      <c r="N127" s="69">
        <v>8</v>
      </c>
      <c r="O127" s="61">
        <v>3000</v>
      </c>
      <c r="P127" s="62">
        <f>Table2245236891011121314151617181920212224234567234568910111213141516171819202122232425262728293031[[#This Row],[PEMBULATAN]]*O127</f>
        <v>24000</v>
      </c>
    </row>
    <row r="128" spans="1:16" ht="29.25" customHeight="1" x14ac:dyDescent="0.2">
      <c r="A128" s="108"/>
      <c r="B128" s="72"/>
      <c r="C128" s="84" t="s">
        <v>3435</v>
      </c>
      <c r="D128" s="75" t="s">
        <v>53</v>
      </c>
      <c r="E128" s="13">
        <v>44437</v>
      </c>
      <c r="F128" s="73" t="s">
        <v>3440</v>
      </c>
      <c r="G128" s="13">
        <v>44442</v>
      </c>
      <c r="H128" s="74" t="s">
        <v>3053</v>
      </c>
      <c r="I128" s="15">
        <v>42</v>
      </c>
      <c r="J128" s="15">
        <v>36</v>
      </c>
      <c r="K128" s="15">
        <v>34</v>
      </c>
      <c r="L128" s="15">
        <v>11</v>
      </c>
      <c r="M128" s="79">
        <v>12.852</v>
      </c>
      <c r="N128" s="69">
        <v>13</v>
      </c>
      <c r="O128" s="61">
        <v>3000</v>
      </c>
      <c r="P128" s="62">
        <f>Table2245236891011121314151617181920212224234567234568910111213141516171819202122232425262728293031[[#This Row],[PEMBULATAN]]*O128</f>
        <v>39000</v>
      </c>
    </row>
    <row r="129" spans="1:16" ht="29.25" customHeight="1" x14ac:dyDescent="0.2">
      <c r="A129" s="108"/>
      <c r="B129" s="72"/>
      <c r="C129" s="84" t="s">
        <v>3436</v>
      </c>
      <c r="D129" s="75" t="s">
        <v>53</v>
      </c>
      <c r="E129" s="13">
        <v>44437</v>
      </c>
      <c r="F129" s="73" t="s">
        <v>3440</v>
      </c>
      <c r="G129" s="13">
        <v>44442</v>
      </c>
      <c r="H129" s="74" t="s">
        <v>3053</v>
      </c>
      <c r="I129" s="15">
        <v>93</v>
      </c>
      <c r="J129" s="15">
        <v>59</v>
      </c>
      <c r="K129" s="15">
        <v>28</v>
      </c>
      <c r="L129" s="15">
        <v>24</v>
      </c>
      <c r="M129" s="79">
        <v>38.408999999999999</v>
      </c>
      <c r="N129" s="69">
        <v>38</v>
      </c>
      <c r="O129" s="61">
        <v>3000</v>
      </c>
      <c r="P129" s="62">
        <f>Table2245236891011121314151617181920212224234567234568910111213141516171819202122232425262728293031[[#This Row],[PEMBULATAN]]*O129</f>
        <v>114000</v>
      </c>
    </row>
    <row r="130" spans="1:16" ht="29.25" customHeight="1" x14ac:dyDescent="0.2">
      <c r="A130" s="108"/>
      <c r="B130" s="72"/>
      <c r="C130" s="84" t="s">
        <v>3437</v>
      </c>
      <c r="D130" s="75" t="s">
        <v>53</v>
      </c>
      <c r="E130" s="13">
        <v>44437</v>
      </c>
      <c r="F130" s="73" t="s">
        <v>3440</v>
      </c>
      <c r="G130" s="13">
        <v>44442</v>
      </c>
      <c r="H130" s="74" t="s">
        <v>3053</v>
      </c>
      <c r="I130" s="15">
        <v>73</v>
      </c>
      <c r="J130" s="15">
        <v>58</v>
      </c>
      <c r="K130" s="15">
        <v>22</v>
      </c>
      <c r="L130" s="15">
        <v>17</v>
      </c>
      <c r="M130" s="79">
        <v>23.286999999999999</v>
      </c>
      <c r="N130" s="69">
        <v>23</v>
      </c>
      <c r="O130" s="61">
        <v>3000</v>
      </c>
      <c r="P130" s="62">
        <f>Table2245236891011121314151617181920212224234567234568910111213141516171819202122232425262728293031[[#This Row],[PEMBULATAN]]*O130</f>
        <v>69000</v>
      </c>
    </row>
    <row r="131" spans="1:16" ht="29.25" customHeight="1" x14ac:dyDescent="0.2">
      <c r="A131" s="108"/>
      <c r="B131" s="72"/>
      <c r="C131" s="84" t="s">
        <v>3438</v>
      </c>
      <c r="D131" s="75" t="s">
        <v>53</v>
      </c>
      <c r="E131" s="13">
        <v>44437</v>
      </c>
      <c r="F131" s="73" t="s">
        <v>3440</v>
      </c>
      <c r="G131" s="13">
        <v>44442</v>
      </c>
      <c r="H131" s="74" t="s">
        <v>3053</v>
      </c>
      <c r="I131" s="15">
        <v>79</v>
      </c>
      <c r="J131" s="15">
        <v>47</v>
      </c>
      <c r="K131" s="15">
        <v>46</v>
      </c>
      <c r="L131" s="15">
        <v>26</v>
      </c>
      <c r="M131" s="79">
        <v>42.6995</v>
      </c>
      <c r="N131" s="69">
        <v>43</v>
      </c>
      <c r="O131" s="61">
        <v>3000</v>
      </c>
      <c r="P131" s="62">
        <f>Table2245236891011121314151617181920212224234567234568910111213141516171819202122232425262728293031[[#This Row],[PEMBULATAN]]*O131</f>
        <v>129000</v>
      </c>
    </row>
    <row r="132" spans="1:16" ht="29.25" customHeight="1" x14ac:dyDescent="0.2">
      <c r="A132" s="108"/>
      <c r="B132" s="72"/>
      <c r="C132" s="84" t="s">
        <v>3439</v>
      </c>
      <c r="D132" s="75" t="s">
        <v>53</v>
      </c>
      <c r="E132" s="13">
        <v>44437</v>
      </c>
      <c r="F132" s="73" t="s">
        <v>3440</v>
      </c>
      <c r="G132" s="13">
        <v>44442</v>
      </c>
      <c r="H132" s="74" t="s">
        <v>3053</v>
      </c>
      <c r="I132" s="15">
        <v>60</v>
      </c>
      <c r="J132" s="15">
        <v>38</v>
      </c>
      <c r="K132" s="15">
        <v>50</v>
      </c>
      <c r="L132" s="15">
        <v>11</v>
      </c>
      <c r="M132" s="79">
        <v>28.5</v>
      </c>
      <c r="N132" s="69">
        <v>29</v>
      </c>
      <c r="O132" s="61">
        <v>3000</v>
      </c>
      <c r="P132" s="62">
        <f>Table2245236891011121314151617181920212224234567234568910111213141516171819202122232425262728293031[[#This Row],[PEMBULATAN]]*O132</f>
        <v>87000</v>
      </c>
    </row>
    <row r="133" spans="1:16" ht="22.5" customHeight="1" x14ac:dyDescent="0.2">
      <c r="A133" s="143" t="s">
        <v>33</v>
      </c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5"/>
      <c r="M133" s="76">
        <f>SUBTOTAL(109,Table2245236891011121314151617181920212224234567234568910111213141516171819202122232425262728293031[KG VOLUME])</f>
        <v>3094.8437499999986</v>
      </c>
      <c r="N133" s="65">
        <f>SUM(N3:N132)</f>
        <v>3224</v>
      </c>
      <c r="O133" s="146">
        <f>SUM(P3:P132)</f>
        <v>9672000</v>
      </c>
      <c r="P133" s="147"/>
    </row>
    <row r="134" spans="1:16" ht="22.5" customHeight="1" x14ac:dyDescent="0.2">
      <c r="A134" s="80"/>
      <c r="B134" s="53" t="s">
        <v>45</v>
      </c>
      <c r="C134" s="52"/>
      <c r="D134" s="54" t="s">
        <v>46</v>
      </c>
      <c r="E134" s="80"/>
      <c r="F134" s="80"/>
      <c r="G134" s="80"/>
      <c r="H134" s="80"/>
      <c r="I134" s="80"/>
      <c r="J134" s="80"/>
      <c r="K134" s="80"/>
      <c r="L134" s="80"/>
      <c r="M134" s="81"/>
      <c r="N134" s="83" t="s">
        <v>52</v>
      </c>
      <c r="O134" s="82"/>
      <c r="P134" s="82">
        <f>O133*10%</f>
        <v>967200</v>
      </c>
    </row>
    <row r="135" spans="1:16" ht="22.5" customHeight="1" thickBot="1" x14ac:dyDescent="0.25">
      <c r="A135" s="80"/>
      <c r="B135" s="53"/>
      <c r="C135" s="52"/>
      <c r="D135" s="54"/>
      <c r="E135" s="80"/>
      <c r="F135" s="80"/>
      <c r="G135" s="80"/>
      <c r="H135" s="80"/>
      <c r="I135" s="80"/>
      <c r="J135" s="80"/>
      <c r="K135" s="80"/>
      <c r="L135" s="80"/>
      <c r="M135" s="81"/>
      <c r="N135" s="103" t="s">
        <v>56</v>
      </c>
      <c r="O135" s="102"/>
      <c r="P135" s="102">
        <f>O133-P134</f>
        <v>8704800</v>
      </c>
    </row>
    <row r="136" spans="1:16" x14ac:dyDescent="0.2">
      <c r="A136" s="11"/>
      <c r="H136" s="60"/>
      <c r="N136" s="59" t="s">
        <v>34</v>
      </c>
      <c r="P136" s="66">
        <f>P135*1%</f>
        <v>87048</v>
      </c>
    </row>
    <row r="137" spans="1:16" ht="15.75" thickBot="1" x14ac:dyDescent="0.25">
      <c r="A137" s="11"/>
      <c r="H137" s="60"/>
      <c r="N137" s="59" t="s">
        <v>55</v>
      </c>
      <c r="P137" s="68">
        <f>P135*2%</f>
        <v>174096</v>
      </c>
    </row>
    <row r="138" spans="1:16" x14ac:dyDescent="0.2">
      <c r="A138" s="11"/>
      <c r="H138" s="60"/>
      <c r="N138" s="63" t="s">
        <v>35</v>
      </c>
      <c r="O138" s="64"/>
      <c r="P138" s="67">
        <f>P135+P136-P137</f>
        <v>8617752</v>
      </c>
    </row>
    <row r="139" spans="1:16" x14ac:dyDescent="0.2">
      <c r="B139" s="53"/>
      <c r="C139" s="52"/>
      <c r="D139" s="54"/>
    </row>
    <row r="141" spans="1:16" x14ac:dyDescent="0.2">
      <c r="A141" s="11"/>
      <c r="H141" s="60"/>
      <c r="P141" s="68"/>
    </row>
    <row r="142" spans="1:16" x14ac:dyDescent="0.2">
      <c r="A142" s="11"/>
      <c r="H142" s="60"/>
      <c r="O142" s="55"/>
      <c r="P142" s="68"/>
    </row>
    <row r="143" spans="1:16" s="3" customFormat="1" x14ac:dyDescent="0.25">
      <c r="A143" s="11"/>
      <c r="B143" s="2"/>
      <c r="C143" s="2"/>
      <c r="E143" s="12"/>
      <c r="H143" s="60"/>
      <c r="N143" s="14"/>
      <c r="O143" s="14"/>
      <c r="P143" s="14"/>
    </row>
    <row r="144" spans="1:16" s="3" customFormat="1" x14ac:dyDescent="0.25">
      <c r="A144" s="11"/>
      <c r="B144" s="2"/>
      <c r="C144" s="2"/>
      <c r="E144" s="12"/>
      <c r="H144" s="60"/>
      <c r="N144" s="14"/>
      <c r="O144" s="14"/>
      <c r="P144" s="14"/>
    </row>
    <row r="145" spans="1:16" s="3" customFormat="1" x14ac:dyDescent="0.25">
      <c r="A145" s="11"/>
      <c r="B145" s="2"/>
      <c r="C145" s="2"/>
      <c r="E145" s="12"/>
      <c r="H145" s="60"/>
      <c r="N145" s="14"/>
      <c r="O145" s="14"/>
      <c r="P145" s="14"/>
    </row>
    <row r="146" spans="1:16" s="3" customFormat="1" x14ac:dyDescent="0.25">
      <c r="A146" s="11"/>
      <c r="B146" s="2"/>
      <c r="C146" s="2"/>
      <c r="E146" s="12"/>
      <c r="H146" s="60"/>
      <c r="N146" s="14"/>
      <c r="O146" s="14"/>
      <c r="P146" s="14"/>
    </row>
    <row r="147" spans="1:16" s="3" customFormat="1" x14ac:dyDescent="0.25">
      <c r="A147" s="11"/>
      <c r="B147" s="2"/>
      <c r="C147" s="2"/>
      <c r="E147" s="12"/>
      <c r="H147" s="60"/>
      <c r="N147" s="14"/>
      <c r="O147" s="14"/>
      <c r="P147" s="14"/>
    </row>
    <row r="148" spans="1:16" s="3" customFormat="1" x14ac:dyDescent="0.25">
      <c r="A148" s="11"/>
      <c r="B148" s="2"/>
      <c r="C148" s="2"/>
      <c r="E148" s="12"/>
      <c r="H148" s="60"/>
      <c r="N148" s="14"/>
      <c r="O148" s="14"/>
      <c r="P148" s="14"/>
    </row>
    <row r="149" spans="1:16" s="3" customFormat="1" x14ac:dyDescent="0.25">
      <c r="A149" s="11"/>
      <c r="B149" s="2"/>
      <c r="C149" s="2"/>
      <c r="E149" s="12"/>
      <c r="H149" s="60"/>
      <c r="N149" s="14"/>
      <c r="O149" s="14"/>
      <c r="P149" s="14"/>
    </row>
    <row r="150" spans="1:16" s="3" customFormat="1" x14ac:dyDescent="0.25">
      <c r="A150" s="11"/>
      <c r="B150" s="2"/>
      <c r="C150" s="2"/>
      <c r="E150" s="12"/>
      <c r="H150" s="60"/>
      <c r="N150" s="14"/>
      <c r="O150" s="14"/>
      <c r="P150" s="14"/>
    </row>
    <row r="151" spans="1:16" s="3" customFormat="1" x14ac:dyDescent="0.25">
      <c r="A151" s="11"/>
      <c r="B151" s="2"/>
      <c r="C151" s="2"/>
      <c r="E151" s="12"/>
      <c r="H151" s="60"/>
      <c r="N151" s="14"/>
      <c r="O151" s="14"/>
      <c r="P151" s="14"/>
    </row>
    <row r="152" spans="1:16" s="3" customFormat="1" x14ac:dyDescent="0.25">
      <c r="A152" s="11"/>
      <c r="B152" s="2"/>
      <c r="C152" s="2"/>
      <c r="E152" s="12"/>
      <c r="H152" s="60"/>
      <c r="N152" s="14"/>
      <c r="O152" s="14"/>
      <c r="P152" s="14"/>
    </row>
    <row r="153" spans="1:16" s="3" customFormat="1" x14ac:dyDescent="0.25">
      <c r="A153" s="11"/>
      <c r="B153" s="2"/>
      <c r="C153" s="2"/>
      <c r="E153" s="12"/>
      <c r="H153" s="60"/>
      <c r="N153" s="14"/>
      <c r="O153" s="14"/>
      <c r="P153" s="14"/>
    </row>
    <row r="154" spans="1:16" s="3" customFormat="1" x14ac:dyDescent="0.25">
      <c r="A154" s="11"/>
      <c r="B154" s="2"/>
      <c r="C154" s="2"/>
      <c r="E154" s="12"/>
      <c r="H154" s="60"/>
      <c r="N154" s="14"/>
      <c r="O154" s="14"/>
      <c r="P154" s="14"/>
    </row>
  </sheetData>
  <mergeCells count="3">
    <mergeCell ref="A3:A4"/>
    <mergeCell ref="A133:L133"/>
    <mergeCell ref="O133:P133"/>
  </mergeCells>
  <conditionalFormatting sqref="B3">
    <cfRule type="duplicateValues" dxfId="16" priority="1"/>
  </conditionalFormatting>
  <conditionalFormatting sqref="B4:B132">
    <cfRule type="duplicateValues" dxfId="15" priority="8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4"/>
  <sheetViews>
    <sheetView zoomScale="110" zoomScaleNormal="110" workbookViewId="0">
      <pane xSplit="3" ySplit="2" topLeftCell="D222" activePane="bottomRight" state="frozen"/>
      <selection activeCell="F3" sqref="F3"/>
      <selection pane="topRight" activeCell="F3" sqref="F3"/>
      <selection pane="bottomLeft" activeCell="F3" sqref="F3"/>
      <selection pane="bottomRight" activeCell="J234" sqref="J23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9.25" customHeight="1" x14ac:dyDescent="0.2">
      <c r="A3" s="141" t="s">
        <v>4253</v>
      </c>
      <c r="B3" s="71" t="s">
        <v>3441</v>
      </c>
      <c r="C3" s="9" t="s">
        <v>3442</v>
      </c>
      <c r="D3" s="73" t="s">
        <v>54</v>
      </c>
      <c r="E3" s="13">
        <v>44437</v>
      </c>
      <c r="F3" s="73" t="s">
        <v>3440</v>
      </c>
      <c r="G3" s="13">
        <v>44439</v>
      </c>
      <c r="H3" s="74" t="s">
        <v>3053</v>
      </c>
      <c r="I3" s="1">
        <v>52</v>
      </c>
      <c r="J3" s="1">
        <v>31</v>
      </c>
      <c r="K3" s="1">
        <v>42</v>
      </c>
      <c r="L3" s="1">
        <v>4</v>
      </c>
      <c r="M3" s="78">
        <v>16.925999999999998</v>
      </c>
      <c r="N3" s="8">
        <v>17</v>
      </c>
      <c r="O3" s="61">
        <v>3000</v>
      </c>
      <c r="P3" s="62">
        <f>Table224523689101112131415161718192021222423456723456891011121314151617181920212223242526272829303132[[#This Row],[PEMBULATAN]]*O3</f>
        <v>51000</v>
      </c>
    </row>
    <row r="4" spans="1:16" ht="29.25" customHeight="1" x14ac:dyDescent="0.2">
      <c r="A4" s="142"/>
      <c r="B4" s="72"/>
      <c r="C4" s="9" t="s">
        <v>3443</v>
      </c>
      <c r="D4" s="73" t="s">
        <v>54</v>
      </c>
      <c r="E4" s="13">
        <v>44437</v>
      </c>
      <c r="F4" s="73" t="s">
        <v>3440</v>
      </c>
      <c r="G4" s="13">
        <v>44439</v>
      </c>
      <c r="H4" s="74" t="s">
        <v>3053</v>
      </c>
      <c r="I4" s="1">
        <v>40</v>
      </c>
      <c r="J4" s="1">
        <v>29</v>
      </c>
      <c r="K4" s="1">
        <v>21</v>
      </c>
      <c r="L4" s="1">
        <v>12</v>
      </c>
      <c r="M4" s="78">
        <v>6.09</v>
      </c>
      <c r="N4" s="8">
        <v>12</v>
      </c>
      <c r="O4" s="61">
        <v>3000</v>
      </c>
      <c r="P4" s="62">
        <f>Table224523689101112131415161718192021222423456723456891011121314151617181920212223242526272829303132[[#This Row],[PEMBULATAN]]*O4</f>
        <v>36000</v>
      </c>
    </row>
    <row r="5" spans="1:16" ht="29.25" customHeight="1" x14ac:dyDescent="0.2">
      <c r="A5" s="108"/>
      <c r="B5" s="72"/>
      <c r="C5" s="84" t="s">
        <v>3444</v>
      </c>
      <c r="D5" s="75" t="s">
        <v>54</v>
      </c>
      <c r="E5" s="13">
        <v>44437</v>
      </c>
      <c r="F5" s="73" t="s">
        <v>3440</v>
      </c>
      <c r="G5" s="13">
        <v>44439</v>
      </c>
      <c r="H5" s="74" t="s">
        <v>3053</v>
      </c>
      <c r="I5" s="15">
        <v>73</v>
      </c>
      <c r="J5" s="15">
        <v>54</v>
      </c>
      <c r="K5" s="15">
        <v>13</v>
      </c>
      <c r="L5" s="15">
        <v>7</v>
      </c>
      <c r="M5" s="79">
        <v>12.811500000000001</v>
      </c>
      <c r="N5" s="69">
        <v>13</v>
      </c>
      <c r="O5" s="61">
        <v>3000</v>
      </c>
      <c r="P5" s="62">
        <f>Table224523689101112131415161718192021222423456723456891011121314151617181920212223242526272829303132[[#This Row],[PEMBULATAN]]*O5</f>
        <v>39000</v>
      </c>
    </row>
    <row r="6" spans="1:16" ht="29.25" customHeight="1" x14ac:dyDescent="0.2">
      <c r="A6" s="108"/>
      <c r="B6" s="72"/>
      <c r="C6" s="89" t="s">
        <v>3445</v>
      </c>
      <c r="D6" s="90" t="s">
        <v>54</v>
      </c>
      <c r="E6" s="91">
        <v>44437</v>
      </c>
      <c r="F6" s="92" t="s">
        <v>3440</v>
      </c>
      <c r="G6" s="91">
        <v>44439</v>
      </c>
      <c r="H6" s="74" t="s">
        <v>3053</v>
      </c>
      <c r="I6" s="94">
        <v>45</v>
      </c>
      <c r="J6" s="94">
        <v>39</v>
      </c>
      <c r="K6" s="94">
        <v>37</v>
      </c>
      <c r="L6" s="94">
        <v>12</v>
      </c>
      <c r="M6" s="95">
        <v>16.233750000000001</v>
      </c>
      <c r="N6" s="96">
        <v>16</v>
      </c>
      <c r="O6" s="61">
        <v>3000</v>
      </c>
      <c r="P6" s="62">
        <f>Table224523689101112131415161718192021222423456723456891011121314151617181920212223242526272829303132[[#This Row],[PEMBULATAN]]*O6</f>
        <v>48000</v>
      </c>
    </row>
    <row r="7" spans="1:16" ht="29.25" customHeight="1" x14ac:dyDescent="0.2">
      <c r="A7" s="108"/>
      <c r="B7" s="72"/>
      <c r="C7" s="89" t="s">
        <v>3446</v>
      </c>
      <c r="D7" s="90" t="s">
        <v>54</v>
      </c>
      <c r="E7" s="91">
        <v>44437</v>
      </c>
      <c r="F7" s="92" t="s">
        <v>3440</v>
      </c>
      <c r="G7" s="91">
        <v>44439</v>
      </c>
      <c r="H7" s="74" t="s">
        <v>3053</v>
      </c>
      <c r="I7" s="94">
        <v>42</v>
      </c>
      <c r="J7" s="94">
        <v>30</v>
      </c>
      <c r="K7" s="94">
        <v>45</v>
      </c>
      <c r="L7" s="94">
        <v>10</v>
      </c>
      <c r="M7" s="95">
        <v>14.175000000000001</v>
      </c>
      <c r="N7" s="96">
        <v>14</v>
      </c>
      <c r="O7" s="61">
        <v>3000</v>
      </c>
      <c r="P7" s="62">
        <f>Table224523689101112131415161718192021222423456723456891011121314151617181920212223242526272829303132[[#This Row],[PEMBULATAN]]*O7</f>
        <v>42000</v>
      </c>
    </row>
    <row r="8" spans="1:16" ht="29.25" customHeight="1" x14ac:dyDescent="0.2">
      <c r="A8" s="108"/>
      <c r="B8" s="72"/>
      <c r="C8" s="89" t="s">
        <v>3447</v>
      </c>
      <c r="D8" s="90" t="s">
        <v>54</v>
      </c>
      <c r="E8" s="91">
        <v>44437</v>
      </c>
      <c r="F8" s="92" t="s">
        <v>3440</v>
      </c>
      <c r="G8" s="91">
        <v>44439</v>
      </c>
      <c r="H8" s="74" t="s">
        <v>3053</v>
      </c>
      <c r="I8" s="94">
        <v>45</v>
      </c>
      <c r="J8" s="94">
        <v>28</v>
      </c>
      <c r="K8" s="94">
        <v>70</v>
      </c>
      <c r="L8" s="94">
        <v>13</v>
      </c>
      <c r="M8" s="95">
        <v>22.05</v>
      </c>
      <c r="N8" s="96">
        <v>22</v>
      </c>
      <c r="O8" s="61">
        <v>3000</v>
      </c>
      <c r="P8" s="62">
        <f>Table224523689101112131415161718192021222423456723456891011121314151617181920212223242526272829303132[[#This Row],[PEMBULATAN]]*O8</f>
        <v>66000</v>
      </c>
    </row>
    <row r="9" spans="1:16" ht="29.25" customHeight="1" x14ac:dyDescent="0.2">
      <c r="A9" s="108"/>
      <c r="B9" s="72"/>
      <c r="C9" s="89" t="s">
        <v>3448</v>
      </c>
      <c r="D9" s="90" t="s">
        <v>54</v>
      </c>
      <c r="E9" s="91">
        <v>44437</v>
      </c>
      <c r="F9" s="92" t="s">
        <v>3440</v>
      </c>
      <c r="G9" s="91">
        <v>44439</v>
      </c>
      <c r="H9" s="74" t="s">
        <v>3053</v>
      </c>
      <c r="I9" s="94">
        <v>56</v>
      </c>
      <c r="J9" s="94">
        <v>31</v>
      </c>
      <c r="K9" s="94">
        <v>8</v>
      </c>
      <c r="L9" s="94">
        <v>3</v>
      </c>
      <c r="M9" s="95">
        <v>3.472</v>
      </c>
      <c r="N9" s="96">
        <v>3</v>
      </c>
      <c r="O9" s="61">
        <v>3000</v>
      </c>
      <c r="P9" s="62">
        <f>Table224523689101112131415161718192021222423456723456891011121314151617181920212223242526272829303132[[#This Row],[PEMBULATAN]]*O9</f>
        <v>9000</v>
      </c>
    </row>
    <row r="10" spans="1:16" ht="29.25" customHeight="1" x14ac:dyDescent="0.2">
      <c r="A10" s="108"/>
      <c r="B10" s="72"/>
      <c r="C10" s="89" t="s">
        <v>3449</v>
      </c>
      <c r="D10" s="90" t="s">
        <v>54</v>
      </c>
      <c r="E10" s="91">
        <v>44437</v>
      </c>
      <c r="F10" s="92" t="s">
        <v>3440</v>
      </c>
      <c r="G10" s="91">
        <v>44439</v>
      </c>
      <c r="H10" s="74" t="s">
        <v>3053</v>
      </c>
      <c r="I10" s="94">
        <v>47</v>
      </c>
      <c r="J10" s="94">
        <v>30</v>
      </c>
      <c r="K10" s="94">
        <v>30</v>
      </c>
      <c r="L10" s="94">
        <v>16</v>
      </c>
      <c r="M10" s="95">
        <v>10.574999999999999</v>
      </c>
      <c r="N10" s="96">
        <v>16</v>
      </c>
      <c r="O10" s="61">
        <v>3000</v>
      </c>
      <c r="P10" s="62">
        <f>Table224523689101112131415161718192021222423456723456891011121314151617181920212223242526272829303132[[#This Row],[PEMBULATAN]]*O10</f>
        <v>48000</v>
      </c>
    </row>
    <row r="11" spans="1:16" ht="29.25" customHeight="1" x14ac:dyDescent="0.2">
      <c r="A11" s="108"/>
      <c r="B11" s="72"/>
      <c r="C11" s="89" t="s">
        <v>3450</v>
      </c>
      <c r="D11" s="90" t="s">
        <v>54</v>
      </c>
      <c r="E11" s="91">
        <v>44437</v>
      </c>
      <c r="F11" s="92" t="s">
        <v>3440</v>
      </c>
      <c r="G11" s="91">
        <v>44439</v>
      </c>
      <c r="H11" s="74" t="s">
        <v>3053</v>
      </c>
      <c r="I11" s="94">
        <v>86</v>
      </c>
      <c r="J11" s="94">
        <v>57</v>
      </c>
      <c r="K11" s="94">
        <v>35</v>
      </c>
      <c r="L11" s="94">
        <v>18</v>
      </c>
      <c r="M11" s="95">
        <v>42.892499999999998</v>
      </c>
      <c r="N11" s="96">
        <v>43</v>
      </c>
      <c r="O11" s="61">
        <v>3000</v>
      </c>
      <c r="P11" s="62">
        <f>Table224523689101112131415161718192021222423456723456891011121314151617181920212223242526272829303132[[#This Row],[PEMBULATAN]]*O11</f>
        <v>129000</v>
      </c>
    </row>
    <row r="12" spans="1:16" ht="29.25" customHeight="1" x14ac:dyDescent="0.2">
      <c r="A12" s="108"/>
      <c r="B12" s="72"/>
      <c r="C12" s="89" t="s">
        <v>3451</v>
      </c>
      <c r="D12" s="90" t="s">
        <v>54</v>
      </c>
      <c r="E12" s="91">
        <v>44437</v>
      </c>
      <c r="F12" s="92" t="s">
        <v>3440</v>
      </c>
      <c r="G12" s="91">
        <v>44439</v>
      </c>
      <c r="H12" s="74" t="s">
        <v>3053</v>
      </c>
      <c r="I12" s="94">
        <v>45</v>
      </c>
      <c r="J12" s="94">
        <v>38</v>
      </c>
      <c r="K12" s="94">
        <v>22</v>
      </c>
      <c r="L12" s="94">
        <v>4</v>
      </c>
      <c r="M12" s="95">
        <v>9.4049999999999994</v>
      </c>
      <c r="N12" s="96">
        <v>9</v>
      </c>
      <c r="O12" s="61">
        <v>3000</v>
      </c>
      <c r="P12" s="62">
        <f>Table224523689101112131415161718192021222423456723456891011121314151617181920212223242526272829303132[[#This Row],[PEMBULATAN]]*O12</f>
        <v>27000</v>
      </c>
    </row>
    <row r="13" spans="1:16" ht="29.25" customHeight="1" x14ac:dyDescent="0.2">
      <c r="A13" s="108"/>
      <c r="B13" s="72"/>
      <c r="C13" s="89" t="s">
        <v>3452</v>
      </c>
      <c r="D13" s="90" t="s">
        <v>54</v>
      </c>
      <c r="E13" s="91">
        <v>44437</v>
      </c>
      <c r="F13" s="92" t="s">
        <v>3440</v>
      </c>
      <c r="G13" s="91">
        <v>44439</v>
      </c>
      <c r="H13" s="74" t="s">
        <v>3053</v>
      </c>
      <c r="I13" s="94">
        <v>86</v>
      </c>
      <c r="J13" s="94">
        <v>46</v>
      </c>
      <c r="K13" s="94">
        <v>21</v>
      </c>
      <c r="L13" s="94">
        <v>6</v>
      </c>
      <c r="M13" s="95">
        <v>20.768999999999998</v>
      </c>
      <c r="N13" s="96">
        <v>21</v>
      </c>
      <c r="O13" s="61">
        <v>3000</v>
      </c>
      <c r="P13" s="62">
        <f>Table224523689101112131415161718192021222423456723456891011121314151617181920212223242526272829303132[[#This Row],[PEMBULATAN]]*O13</f>
        <v>63000</v>
      </c>
    </row>
    <row r="14" spans="1:16" ht="29.25" customHeight="1" x14ac:dyDescent="0.2">
      <c r="A14" s="108"/>
      <c r="B14" s="72"/>
      <c r="C14" s="89" t="s">
        <v>3453</v>
      </c>
      <c r="D14" s="90" t="s">
        <v>54</v>
      </c>
      <c r="E14" s="91">
        <v>44437</v>
      </c>
      <c r="F14" s="92" t="s">
        <v>3440</v>
      </c>
      <c r="G14" s="91">
        <v>44439</v>
      </c>
      <c r="H14" s="74" t="s">
        <v>3053</v>
      </c>
      <c r="I14" s="94">
        <v>70</v>
      </c>
      <c r="J14" s="94">
        <v>58</v>
      </c>
      <c r="K14" s="94">
        <v>30</v>
      </c>
      <c r="L14" s="94">
        <v>18</v>
      </c>
      <c r="M14" s="95">
        <v>30.45</v>
      </c>
      <c r="N14" s="96">
        <v>30</v>
      </c>
      <c r="O14" s="61">
        <v>3000</v>
      </c>
      <c r="P14" s="62">
        <f>Table224523689101112131415161718192021222423456723456891011121314151617181920212223242526272829303132[[#This Row],[PEMBULATAN]]*O14</f>
        <v>90000</v>
      </c>
    </row>
    <row r="15" spans="1:16" ht="29.25" customHeight="1" x14ac:dyDescent="0.2">
      <c r="A15" s="108"/>
      <c r="B15" s="72"/>
      <c r="C15" s="89" t="s">
        <v>3454</v>
      </c>
      <c r="D15" s="90" t="s">
        <v>54</v>
      </c>
      <c r="E15" s="91">
        <v>44437</v>
      </c>
      <c r="F15" s="92" t="s">
        <v>3440</v>
      </c>
      <c r="G15" s="91">
        <v>44439</v>
      </c>
      <c r="H15" s="74" t="s">
        <v>3053</v>
      </c>
      <c r="I15" s="94">
        <v>50</v>
      </c>
      <c r="J15" s="94">
        <v>50</v>
      </c>
      <c r="K15" s="94">
        <v>20</v>
      </c>
      <c r="L15" s="94">
        <v>10</v>
      </c>
      <c r="M15" s="95">
        <v>12.5</v>
      </c>
      <c r="N15" s="96">
        <v>13</v>
      </c>
      <c r="O15" s="61">
        <v>3000</v>
      </c>
      <c r="P15" s="62">
        <f>Table224523689101112131415161718192021222423456723456891011121314151617181920212223242526272829303132[[#This Row],[PEMBULATAN]]*O15</f>
        <v>39000</v>
      </c>
    </row>
    <row r="16" spans="1:16" ht="29.25" customHeight="1" x14ac:dyDescent="0.2">
      <c r="A16" s="108"/>
      <c r="B16" s="72"/>
      <c r="C16" s="89" t="s">
        <v>3455</v>
      </c>
      <c r="D16" s="90" t="s">
        <v>54</v>
      </c>
      <c r="E16" s="91">
        <v>44437</v>
      </c>
      <c r="F16" s="92" t="s">
        <v>3440</v>
      </c>
      <c r="G16" s="91">
        <v>44439</v>
      </c>
      <c r="H16" s="74" t="s">
        <v>3053</v>
      </c>
      <c r="I16" s="94">
        <v>94</v>
      </c>
      <c r="J16" s="94">
        <v>60</v>
      </c>
      <c r="K16" s="94">
        <v>26</v>
      </c>
      <c r="L16" s="94">
        <v>18</v>
      </c>
      <c r="M16" s="95">
        <v>36.659999999999997</v>
      </c>
      <c r="N16" s="96">
        <v>37</v>
      </c>
      <c r="O16" s="61">
        <v>3000</v>
      </c>
      <c r="P16" s="62">
        <f>Table224523689101112131415161718192021222423456723456891011121314151617181920212223242526272829303132[[#This Row],[PEMBULATAN]]*O16</f>
        <v>111000</v>
      </c>
    </row>
    <row r="17" spans="1:16" ht="29.25" customHeight="1" x14ac:dyDescent="0.2">
      <c r="A17" s="108"/>
      <c r="B17" s="72"/>
      <c r="C17" s="89" t="s">
        <v>3456</v>
      </c>
      <c r="D17" s="90" t="s">
        <v>54</v>
      </c>
      <c r="E17" s="91">
        <v>44437</v>
      </c>
      <c r="F17" s="92" t="s">
        <v>3440</v>
      </c>
      <c r="G17" s="91">
        <v>44439</v>
      </c>
      <c r="H17" s="74" t="s">
        <v>3053</v>
      </c>
      <c r="I17" s="94">
        <v>153</v>
      </c>
      <c r="J17" s="94">
        <v>20</v>
      </c>
      <c r="K17" s="94">
        <v>14</v>
      </c>
      <c r="L17" s="94">
        <v>1</v>
      </c>
      <c r="M17" s="95">
        <v>10.71</v>
      </c>
      <c r="N17" s="96">
        <v>11</v>
      </c>
      <c r="O17" s="61">
        <v>3000</v>
      </c>
      <c r="P17" s="62">
        <f>Table224523689101112131415161718192021222423456723456891011121314151617181920212223242526272829303132[[#This Row],[PEMBULATAN]]*O17</f>
        <v>33000</v>
      </c>
    </row>
    <row r="18" spans="1:16" ht="29.25" customHeight="1" x14ac:dyDescent="0.2">
      <c r="A18" s="108"/>
      <c r="B18" s="72"/>
      <c r="C18" s="89" t="s">
        <v>3457</v>
      </c>
      <c r="D18" s="90" t="s">
        <v>54</v>
      </c>
      <c r="E18" s="91">
        <v>44437</v>
      </c>
      <c r="F18" s="92" t="s">
        <v>3440</v>
      </c>
      <c r="G18" s="91">
        <v>44439</v>
      </c>
      <c r="H18" s="74" t="s">
        <v>3053</v>
      </c>
      <c r="I18" s="94">
        <v>65</v>
      </c>
      <c r="J18" s="94">
        <v>27</v>
      </c>
      <c r="K18" s="94">
        <v>62</v>
      </c>
      <c r="L18" s="94">
        <v>11</v>
      </c>
      <c r="M18" s="95">
        <v>27.202500000000001</v>
      </c>
      <c r="N18" s="96">
        <v>27</v>
      </c>
      <c r="O18" s="61">
        <v>3000</v>
      </c>
      <c r="P18" s="62">
        <f>Table224523689101112131415161718192021222423456723456891011121314151617181920212223242526272829303132[[#This Row],[PEMBULATAN]]*O18</f>
        <v>81000</v>
      </c>
    </row>
    <row r="19" spans="1:16" ht="29.25" customHeight="1" x14ac:dyDescent="0.2">
      <c r="A19" s="108"/>
      <c r="B19" s="72"/>
      <c r="C19" s="89" t="s">
        <v>3458</v>
      </c>
      <c r="D19" s="90" t="s">
        <v>54</v>
      </c>
      <c r="E19" s="91">
        <v>44437</v>
      </c>
      <c r="F19" s="92" t="s">
        <v>3440</v>
      </c>
      <c r="G19" s="91">
        <v>44439</v>
      </c>
      <c r="H19" s="74" t="s">
        <v>3053</v>
      </c>
      <c r="I19" s="94">
        <v>133</v>
      </c>
      <c r="J19" s="94">
        <v>16</v>
      </c>
      <c r="K19" s="94">
        <v>10</v>
      </c>
      <c r="L19" s="94">
        <v>9</v>
      </c>
      <c r="M19" s="95">
        <v>5.32</v>
      </c>
      <c r="N19" s="96">
        <v>9</v>
      </c>
      <c r="O19" s="61">
        <v>3000</v>
      </c>
      <c r="P19" s="62">
        <f>Table224523689101112131415161718192021222423456723456891011121314151617181920212223242526272829303132[[#This Row],[PEMBULATAN]]*O19</f>
        <v>27000</v>
      </c>
    </row>
    <row r="20" spans="1:16" ht="29.25" customHeight="1" x14ac:dyDescent="0.2">
      <c r="A20" s="108"/>
      <c r="B20" s="72"/>
      <c r="C20" s="89" t="s">
        <v>3459</v>
      </c>
      <c r="D20" s="90" t="s">
        <v>54</v>
      </c>
      <c r="E20" s="91">
        <v>44437</v>
      </c>
      <c r="F20" s="92" t="s">
        <v>3440</v>
      </c>
      <c r="G20" s="91">
        <v>44439</v>
      </c>
      <c r="H20" s="74" t="s">
        <v>3053</v>
      </c>
      <c r="I20" s="94">
        <v>87</v>
      </c>
      <c r="J20" s="94">
        <v>6</v>
      </c>
      <c r="K20" s="94">
        <v>7</v>
      </c>
      <c r="L20" s="94">
        <v>1</v>
      </c>
      <c r="M20" s="95">
        <v>0.91349999999999998</v>
      </c>
      <c r="N20" s="96">
        <v>1</v>
      </c>
      <c r="O20" s="61">
        <v>3000</v>
      </c>
      <c r="P20" s="62">
        <f>Table224523689101112131415161718192021222423456723456891011121314151617181920212223242526272829303132[[#This Row],[PEMBULATAN]]*O20</f>
        <v>3000</v>
      </c>
    </row>
    <row r="21" spans="1:16" ht="29.25" customHeight="1" x14ac:dyDescent="0.2">
      <c r="A21" s="108"/>
      <c r="B21" s="72"/>
      <c r="C21" s="89" t="s">
        <v>3460</v>
      </c>
      <c r="D21" s="90" t="s">
        <v>54</v>
      </c>
      <c r="E21" s="91">
        <v>44437</v>
      </c>
      <c r="F21" s="92" t="s">
        <v>3440</v>
      </c>
      <c r="G21" s="91">
        <v>44439</v>
      </c>
      <c r="H21" s="74" t="s">
        <v>3053</v>
      </c>
      <c r="I21" s="94">
        <v>110</v>
      </c>
      <c r="J21" s="94">
        <v>8</v>
      </c>
      <c r="K21" s="94">
        <v>8</v>
      </c>
      <c r="L21" s="94">
        <v>1</v>
      </c>
      <c r="M21" s="95">
        <v>1.76</v>
      </c>
      <c r="N21" s="96">
        <v>2</v>
      </c>
      <c r="O21" s="61">
        <v>3000</v>
      </c>
      <c r="P21" s="62">
        <f>Table224523689101112131415161718192021222423456723456891011121314151617181920212223242526272829303132[[#This Row],[PEMBULATAN]]*O21</f>
        <v>6000</v>
      </c>
    </row>
    <row r="22" spans="1:16" ht="29.25" customHeight="1" x14ac:dyDescent="0.2">
      <c r="A22" s="108"/>
      <c r="B22" s="72"/>
      <c r="C22" s="89" t="s">
        <v>3461</v>
      </c>
      <c r="D22" s="90" t="s">
        <v>54</v>
      </c>
      <c r="E22" s="91">
        <v>44437</v>
      </c>
      <c r="F22" s="92" t="s">
        <v>3440</v>
      </c>
      <c r="G22" s="91">
        <v>44439</v>
      </c>
      <c r="H22" s="74" t="s">
        <v>3053</v>
      </c>
      <c r="I22" s="94">
        <v>98</v>
      </c>
      <c r="J22" s="94">
        <v>11</v>
      </c>
      <c r="K22" s="94">
        <v>4</v>
      </c>
      <c r="L22" s="94">
        <v>2</v>
      </c>
      <c r="M22" s="95">
        <v>1.0780000000000001</v>
      </c>
      <c r="N22" s="96">
        <v>2</v>
      </c>
      <c r="O22" s="61">
        <v>3000</v>
      </c>
      <c r="P22" s="62">
        <f>Table224523689101112131415161718192021222423456723456891011121314151617181920212223242526272829303132[[#This Row],[PEMBULATAN]]*O22</f>
        <v>6000</v>
      </c>
    </row>
    <row r="23" spans="1:16" ht="29.25" customHeight="1" x14ac:dyDescent="0.2">
      <c r="A23" s="108"/>
      <c r="B23" s="72"/>
      <c r="C23" s="89" t="s">
        <v>3462</v>
      </c>
      <c r="D23" s="90" t="s">
        <v>54</v>
      </c>
      <c r="E23" s="91">
        <v>44437</v>
      </c>
      <c r="F23" s="92" t="s">
        <v>3440</v>
      </c>
      <c r="G23" s="91">
        <v>44439</v>
      </c>
      <c r="H23" s="74" t="s">
        <v>3053</v>
      </c>
      <c r="I23" s="94">
        <v>102</v>
      </c>
      <c r="J23" s="94">
        <v>12</v>
      </c>
      <c r="K23" s="94">
        <v>7</v>
      </c>
      <c r="L23" s="94">
        <v>1</v>
      </c>
      <c r="M23" s="95">
        <v>2.1419999999999999</v>
      </c>
      <c r="N23" s="96">
        <v>2</v>
      </c>
      <c r="O23" s="61">
        <v>3000</v>
      </c>
      <c r="P23" s="62">
        <f>Table224523689101112131415161718192021222423456723456891011121314151617181920212223242526272829303132[[#This Row],[PEMBULATAN]]*O23</f>
        <v>6000</v>
      </c>
    </row>
    <row r="24" spans="1:16" ht="29.25" customHeight="1" x14ac:dyDescent="0.2">
      <c r="A24" s="108"/>
      <c r="B24" s="72"/>
      <c r="C24" s="89" t="s">
        <v>3463</v>
      </c>
      <c r="D24" s="90" t="s">
        <v>54</v>
      </c>
      <c r="E24" s="91">
        <v>44437</v>
      </c>
      <c r="F24" s="92" t="s">
        <v>3440</v>
      </c>
      <c r="G24" s="91">
        <v>44439</v>
      </c>
      <c r="H24" s="74" t="s">
        <v>3053</v>
      </c>
      <c r="I24" s="94">
        <v>105</v>
      </c>
      <c r="J24" s="94">
        <v>8</v>
      </c>
      <c r="K24" s="94">
        <v>12</v>
      </c>
      <c r="L24" s="94">
        <v>2</v>
      </c>
      <c r="M24" s="95">
        <v>2.52</v>
      </c>
      <c r="N24" s="96">
        <v>3</v>
      </c>
      <c r="O24" s="61">
        <v>3000</v>
      </c>
      <c r="P24" s="62">
        <f>Table224523689101112131415161718192021222423456723456891011121314151617181920212223242526272829303132[[#This Row],[PEMBULATAN]]*O24</f>
        <v>9000</v>
      </c>
    </row>
    <row r="25" spans="1:16" ht="29.25" customHeight="1" x14ac:dyDescent="0.2">
      <c r="A25" s="108"/>
      <c r="B25" s="72"/>
      <c r="C25" s="89" t="s">
        <v>3464</v>
      </c>
      <c r="D25" s="90" t="s">
        <v>54</v>
      </c>
      <c r="E25" s="91">
        <v>44437</v>
      </c>
      <c r="F25" s="92" t="s">
        <v>3440</v>
      </c>
      <c r="G25" s="91">
        <v>44439</v>
      </c>
      <c r="H25" s="74" t="s">
        <v>3053</v>
      </c>
      <c r="I25" s="94">
        <v>152</v>
      </c>
      <c r="J25" s="94">
        <v>4</v>
      </c>
      <c r="K25" s="94">
        <v>4</v>
      </c>
      <c r="L25" s="94">
        <v>1</v>
      </c>
      <c r="M25" s="95">
        <v>0.60799999999999998</v>
      </c>
      <c r="N25" s="96">
        <v>1</v>
      </c>
      <c r="O25" s="61">
        <v>3000</v>
      </c>
      <c r="P25" s="62">
        <f>Table224523689101112131415161718192021222423456723456891011121314151617181920212223242526272829303132[[#This Row],[PEMBULATAN]]*O25</f>
        <v>3000</v>
      </c>
    </row>
    <row r="26" spans="1:16" ht="29.25" customHeight="1" x14ac:dyDescent="0.2">
      <c r="A26" s="108"/>
      <c r="B26" s="72"/>
      <c r="C26" s="89" t="s">
        <v>3465</v>
      </c>
      <c r="D26" s="90" t="s">
        <v>54</v>
      </c>
      <c r="E26" s="91">
        <v>44437</v>
      </c>
      <c r="F26" s="92" t="s">
        <v>3440</v>
      </c>
      <c r="G26" s="91">
        <v>44439</v>
      </c>
      <c r="H26" s="74" t="s">
        <v>3053</v>
      </c>
      <c r="I26" s="94">
        <v>33</v>
      </c>
      <c r="J26" s="94">
        <v>36</v>
      </c>
      <c r="K26" s="94">
        <v>47</v>
      </c>
      <c r="L26" s="94">
        <v>5</v>
      </c>
      <c r="M26" s="95">
        <v>13.959</v>
      </c>
      <c r="N26" s="96">
        <v>14</v>
      </c>
      <c r="O26" s="61">
        <v>3000</v>
      </c>
      <c r="P26" s="62">
        <f>Table224523689101112131415161718192021222423456723456891011121314151617181920212223242526272829303132[[#This Row],[PEMBULATAN]]*O26</f>
        <v>42000</v>
      </c>
    </row>
    <row r="27" spans="1:16" ht="29.25" customHeight="1" x14ac:dyDescent="0.2">
      <c r="A27" s="108"/>
      <c r="B27" s="72"/>
      <c r="C27" s="89" t="s">
        <v>3466</v>
      </c>
      <c r="D27" s="90" t="s">
        <v>54</v>
      </c>
      <c r="E27" s="91">
        <v>44437</v>
      </c>
      <c r="F27" s="92" t="s">
        <v>3440</v>
      </c>
      <c r="G27" s="91">
        <v>44439</v>
      </c>
      <c r="H27" s="74" t="s">
        <v>3053</v>
      </c>
      <c r="I27" s="94">
        <v>58</v>
      </c>
      <c r="J27" s="94">
        <v>41</v>
      </c>
      <c r="K27" s="94">
        <v>14</v>
      </c>
      <c r="L27" s="94">
        <v>4</v>
      </c>
      <c r="M27" s="95">
        <v>8.3230000000000004</v>
      </c>
      <c r="N27" s="96">
        <v>8</v>
      </c>
      <c r="O27" s="61">
        <v>3000</v>
      </c>
      <c r="P27" s="62">
        <f>Table224523689101112131415161718192021222423456723456891011121314151617181920212223242526272829303132[[#This Row],[PEMBULATAN]]*O27</f>
        <v>24000</v>
      </c>
    </row>
    <row r="28" spans="1:16" ht="29.25" customHeight="1" x14ac:dyDescent="0.2">
      <c r="A28" s="108"/>
      <c r="B28" s="72"/>
      <c r="C28" s="89" t="s">
        <v>3467</v>
      </c>
      <c r="D28" s="90" t="s">
        <v>54</v>
      </c>
      <c r="E28" s="91">
        <v>44437</v>
      </c>
      <c r="F28" s="92" t="s">
        <v>3440</v>
      </c>
      <c r="G28" s="91">
        <v>44439</v>
      </c>
      <c r="H28" s="74" t="s">
        <v>3053</v>
      </c>
      <c r="I28" s="94">
        <v>26</v>
      </c>
      <c r="J28" s="94">
        <v>64</v>
      </c>
      <c r="K28" s="94">
        <v>32</v>
      </c>
      <c r="L28" s="94">
        <v>2</v>
      </c>
      <c r="M28" s="95">
        <v>13.311999999999999</v>
      </c>
      <c r="N28" s="96">
        <v>13</v>
      </c>
      <c r="O28" s="61">
        <v>3000</v>
      </c>
      <c r="P28" s="62">
        <f>Table224523689101112131415161718192021222423456723456891011121314151617181920212223242526272829303132[[#This Row],[PEMBULATAN]]*O28</f>
        <v>39000</v>
      </c>
    </row>
    <row r="29" spans="1:16" ht="29.25" customHeight="1" x14ac:dyDescent="0.2">
      <c r="A29" s="108"/>
      <c r="B29" s="72"/>
      <c r="C29" s="89" t="s">
        <v>3468</v>
      </c>
      <c r="D29" s="90" t="s">
        <v>54</v>
      </c>
      <c r="E29" s="91">
        <v>44437</v>
      </c>
      <c r="F29" s="92" t="s">
        <v>3440</v>
      </c>
      <c r="G29" s="91">
        <v>44439</v>
      </c>
      <c r="H29" s="74" t="s">
        <v>3053</v>
      </c>
      <c r="I29" s="94">
        <v>59</v>
      </c>
      <c r="J29" s="94">
        <v>41</v>
      </c>
      <c r="K29" s="94">
        <v>22</v>
      </c>
      <c r="L29" s="94">
        <v>3</v>
      </c>
      <c r="M29" s="95">
        <v>13.304500000000001</v>
      </c>
      <c r="N29" s="96">
        <v>13</v>
      </c>
      <c r="O29" s="61">
        <v>3000</v>
      </c>
      <c r="P29" s="62">
        <f>Table224523689101112131415161718192021222423456723456891011121314151617181920212223242526272829303132[[#This Row],[PEMBULATAN]]*O29</f>
        <v>39000</v>
      </c>
    </row>
    <row r="30" spans="1:16" ht="29.25" customHeight="1" x14ac:dyDescent="0.2">
      <c r="A30" s="108"/>
      <c r="B30" s="72"/>
      <c r="C30" s="89" t="s">
        <v>3469</v>
      </c>
      <c r="D30" s="90" t="s">
        <v>54</v>
      </c>
      <c r="E30" s="91">
        <v>44437</v>
      </c>
      <c r="F30" s="92" t="s">
        <v>3440</v>
      </c>
      <c r="G30" s="91">
        <v>44439</v>
      </c>
      <c r="H30" s="74" t="s">
        <v>3053</v>
      </c>
      <c r="I30" s="94">
        <v>80</v>
      </c>
      <c r="J30" s="94">
        <v>67</v>
      </c>
      <c r="K30" s="94">
        <v>24</v>
      </c>
      <c r="L30" s="94">
        <v>12</v>
      </c>
      <c r="M30" s="95">
        <v>32.159999999999997</v>
      </c>
      <c r="N30" s="96">
        <v>32</v>
      </c>
      <c r="O30" s="61">
        <v>3000</v>
      </c>
      <c r="P30" s="62">
        <f>Table224523689101112131415161718192021222423456723456891011121314151617181920212223242526272829303132[[#This Row],[PEMBULATAN]]*O30</f>
        <v>96000</v>
      </c>
    </row>
    <row r="31" spans="1:16" ht="29.25" customHeight="1" x14ac:dyDescent="0.2">
      <c r="A31" s="108"/>
      <c r="B31" s="72"/>
      <c r="C31" s="89" t="s">
        <v>3470</v>
      </c>
      <c r="D31" s="90" t="s">
        <v>54</v>
      </c>
      <c r="E31" s="91">
        <v>44437</v>
      </c>
      <c r="F31" s="92" t="s">
        <v>3440</v>
      </c>
      <c r="G31" s="91">
        <v>44439</v>
      </c>
      <c r="H31" s="74" t="s">
        <v>3053</v>
      </c>
      <c r="I31" s="94">
        <v>74</v>
      </c>
      <c r="J31" s="94">
        <v>61</v>
      </c>
      <c r="K31" s="94">
        <v>30</v>
      </c>
      <c r="L31" s="94">
        <v>13</v>
      </c>
      <c r="M31" s="95">
        <v>33.854999999999997</v>
      </c>
      <c r="N31" s="96">
        <v>34</v>
      </c>
      <c r="O31" s="61">
        <v>3000</v>
      </c>
      <c r="P31" s="62">
        <f>Table224523689101112131415161718192021222423456723456891011121314151617181920212223242526272829303132[[#This Row],[PEMBULATAN]]*O31</f>
        <v>102000</v>
      </c>
    </row>
    <row r="32" spans="1:16" ht="29.25" customHeight="1" x14ac:dyDescent="0.2">
      <c r="A32" s="108"/>
      <c r="B32" s="72"/>
      <c r="C32" s="89" t="s">
        <v>3471</v>
      </c>
      <c r="D32" s="90" t="s">
        <v>54</v>
      </c>
      <c r="E32" s="91">
        <v>44437</v>
      </c>
      <c r="F32" s="92" t="s">
        <v>3440</v>
      </c>
      <c r="G32" s="91">
        <v>44439</v>
      </c>
      <c r="H32" s="74" t="s">
        <v>3053</v>
      </c>
      <c r="I32" s="94">
        <v>41</v>
      </c>
      <c r="J32" s="94">
        <v>24</v>
      </c>
      <c r="K32" s="94">
        <v>5</v>
      </c>
      <c r="L32" s="94">
        <v>1</v>
      </c>
      <c r="M32" s="95">
        <v>1.23</v>
      </c>
      <c r="N32" s="96">
        <v>1</v>
      </c>
      <c r="O32" s="61">
        <v>3000</v>
      </c>
      <c r="P32" s="62">
        <f>Table224523689101112131415161718192021222423456723456891011121314151617181920212223242526272829303132[[#This Row],[PEMBULATAN]]*O32</f>
        <v>3000</v>
      </c>
    </row>
    <row r="33" spans="1:16" ht="29.25" customHeight="1" x14ac:dyDescent="0.2">
      <c r="A33" s="108"/>
      <c r="B33" s="72"/>
      <c r="C33" s="89" t="s">
        <v>3472</v>
      </c>
      <c r="D33" s="90" t="s">
        <v>54</v>
      </c>
      <c r="E33" s="91">
        <v>44437</v>
      </c>
      <c r="F33" s="92" t="s">
        <v>3440</v>
      </c>
      <c r="G33" s="91">
        <v>44439</v>
      </c>
      <c r="H33" s="74" t="s">
        <v>3053</v>
      </c>
      <c r="I33" s="94">
        <v>67</v>
      </c>
      <c r="J33" s="94">
        <v>53</v>
      </c>
      <c r="K33" s="94">
        <v>30</v>
      </c>
      <c r="L33" s="94">
        <v>2</v>
      </c>
      <c r="M33" s="95">
        <v>26.6325</v>
      </c>
      <c r="N33" s="96">
        <v>27</v>
      </c>
      <c r="O33" s="61">
        <v>3000</v>
      </c>
      <c r="P33" s="62">
        <f>Table224523689101112131415161718192021222423456723456891011121314151617181920212223242526272829303132[[#This Row],[PEMBULATAN]]*O33</f>
        <v>81000</v>
      </c>
    </row>
    <row r="34" spans="1:16" ht="29.25" customHeight="1" x14ac:dyDescent="0.2">
      <c r="A34" s="108"/>
      <c r="B34" s="72"/>
      <c r="C34" s="89" t="s">
        <v>3473</v>
      </c>
      <c r="D34" s="90" t="s">
        <v>54</v>
      </c>
      <c r="E34" s="91">
        <v>44437</v>
      </c>
      <c r="F34" s="92" t="s">
        <v>3440</v>
      </c>
      <c r="G34" s="91">
        <v>44439</v>
      </c>
      <c r="H34" s="74" t="s">
        <v>3053</v>
      </c>
      <c r="I34" s="94">
        <v>102</v>
      </c>
      <c r="J34" s="94">
        <v>60</v>
      </c>
      <c r="K34" s="94">
        <v>31</v>
      </c>
      <c r="L34" s="94">
        <v>26</v>
      </c>
      <c r="M34" s="95">
        <v>47.43</v>
      </c>
      <c r="N34" s="96">
        <v>47</v>
      </c>
      <c r="O34" s="61">
        <v>3000</v>
      </c>
      <c r="P34" s="62">
        <f>Table224523689101112131415161718192021222423456723456891011121314151617181920212223242526272829303132[[#This Row],[PEMBULATAN]]*O34</f>
        <v>141000</v>
      </c>
    </row>
    <row r="35" spans="1:16" ht="29.25" customHeight="1" x14ac:dyDescent="0.2">
      <c r="A35" s="108"/>
      <c r="B35" s="72"/>
      <c r="C35" s="89" t="s">
        <v>3474</v>
      </c>
      <c r="D35" s="90" t="s">
        <v>54</v>
      </c>
      <c r="E35" s="91">
        <v>44437</v>
      </c>
      <c r="F35" s="92" t="s">
        <v>3440</v>
      </c>
      <c r="G35" s="91">
        <v>44439</v>
      </c>
      <c r="H35" s="74" t="s">
        <v>3053</v>
      </c>
      <c r="I35" s="94">
        <v>86</v>
      </c>
      <c r="J35" s="94">
        <v>45</v>
      </c>
      <c r="K35" s="94">
        <v>56</v>
      </c>
      <c r="L35" s="94">
        <v>23</v>
      </c>
      <c r="M35" s="95">
        <v>54.18</v>
      </c>
      <c r="N35" s="96">
        <v>54</v>
      </c>
      <c r="O35" s="61">
        <v>3000</v>
      </c>
      <c r="P35" s="62">
        <f>Table224523689101112131415161718192021222423456723456891011121314151617181920212223242526272829303132[[#This Row],[PEMBULATAN]]*O35</f>
        <v>162000</v>
      </c>
    </row>
    <row r="36" spans="1:16" ht="29.25" customHeight="1" x14ac:dyDescent="0.2">
      <c r="A36" s="108"/>
      <c r="B36" s="72"/>
      <c r="C36" s="89" t="s">
        <v>3475</v>
      </c>
      <c r="D36" s="90" t="s">
        <v>54</v>
      </c>
      <c r="E36" s="91">
        <v>44437</v>
      </c>
      <c r="F36" s="92" t="s">
        <v>3440</v>
      </c>
      <c r="G36" s="91">
        <v>44439</v>
      </c>
      <c r="H36" s="74" t="s">
        <v>3053</v>
      </c>
      <c r="I36" s="94">
        <v>92</v>
      </c>
      <c r="J36" s="94">
        <v>62</v>
      </c>
      <c r="K36" s="94">
        <v>26</v>
      </c>
      <c r="L36" s="94">
        <v>19</v>
      </c>
      <c r="M36" s="95">
        <v>37.076000000000001</v>
      </c>
      <c r="N36" s="96">
        <v>37</v>
      </c>
      <c r="O36" s="61">
        <v>3000</v>
      </c>
      <c r="P36" s="62">
        <f>Table224523689101112131415161718192021222423456723456891011121314151617181920212223242526272829303132[[#This Row],[PEMBULATAN]]*O36</f>
        <v>111000</v>
      </c>
    </row>
    <row r="37" spans="1:16" ht="29.25" customHeight="1" x14ac:dyDescent="0.2">
      <c r="A37" s="108"/>
      <c r="B37" s="72"/>
      <c r="C37" s="89" t="s">
        <v>3476</v>
      </c>
      <c r="D37" s="90" t="s">
        <v>54</v>
      </c>
      <c r="E37" s="91">
        <v>44437</v>
      </c>
      <c r="F37" s="92" t="s">
        <v>3440</v>
      </c>
      <c r="G37" s="91">
        <v>44439</v>
      </c>
      <c r="H37" s="74" t="s">
        <v>3053</v>
      </c>
      <c r="I37" s="94">
        <v>91</v>
      </c>
      <c r="J37" s="94">
        <v>55</v>
      </c>
      <c r="K37" s="94">
        <v>22</v>
      </c>
      <c r="L37" s="94">
        <v>23</v>
      </c>
      <c r="M37" s="95">
        <v>27.5275</v>
      </c>
      <c r="N37" s="96">
        <v>28</v>
      </c>
      <c r="O37" s="61">
        <v>3000</v>
      </c>
      <c r="P37" s="62">
        <f>Table224523689101112131415161718192021222423456723456891011121314151617181920212223242526272829303132[[#This Row],[PEMBULATAN]]*O37</f>
        <v>84000</v>
      </c>
    </row>
    <row r="38" spans="1:16" ht="29.25" customHeight="1" x14ac:dyDescent="0.2">
      <c r="A38" s="108"/>
      <c r="B38" s="72"/>
      <c r="C38" s="89" t="s">
        <v>3477</v>
      </c>
      <c r="D38" s="90" t="s">
        <v>54</v>
      </c>
      <c r="E38" s="91">
        <v>44437</v>
      </c>
      <c r="F38" s="92" t="s">
        <v>3440</v>
      </c>
      <c r="G38" s="91">
        <v>44439</v>
      </c>
      <c r="H38" s="74" t="s">
        <v>3053</v>
      </c>
      <c r="I38" s="94">
        <v>80</v>
      </c>
      <c r="J38" s="94">
        <v>53</v>
      </c>
      <c r="K38" s="94">
        <v>21</v>
      </c>
      <c r="L38" s="94">
        <v>11</v>
      </c>
      <c r="M38" s="95">
        <v>22.26</v>
      </c>
      <c r="N38" s="96">
        <v>22</v>
      </c>
      <c r="O38" s="61">
        <v>3000</v>
      </c>
      <c r="P38" s="62">
        <f>Table224523689101112131415161718192021222423456723456891011121314151617181920212223242526272829303132[[#This Row],[PEMBULATAN]]*O38</f>
        <v>66000</v>
      </c>
    </row>
    <row r="39" spans="1:16" ht="29.25" customHeight="1" x14ac:dyDescent="0.2">
      <c r="A39" s="108"/>
      <c r="B39" s="72"/>
      <c r="C39" s="89" t="s">
        <v>3478</v>
      </c>
      <c r="D39" s="90" t="s">
        <v>54</v>
      </c>
      <c r="E39" s="91">
        <v>44437</v>
      </c>
      <c r="F39" s="92" t="s">
        <v>3440</v>
      </c>
      <c r="G39" s="91">
        <v>44439</v>
      </c>
      <c r="H39" s="74" t="s">
        <v>3053</v>
      </c>
      <c r="I39" s="94">
        <v>63</v>
      </c>
      <c r="J39" s="94">
        <v>66</v>
      </c>
      <c r="K39" s="94">
        <v>26</v>
      </c>
      <c r="L39" s="94">
        <v>9</v>
      </c>
      <c r="M39" s="95">
        <v>27.027000000000001</v>
      </c>
      <c r="N39" s="96">
        <v>27</v>
      </c>
      <c r="O39" s="61">
        <v>3000</v>
      </c>
      <c r="P39" s="62">
        <f>Table224523689101112131415161718192021222423456723456891011121314151617181920212223242526272829303132[[#This Row],[PEMBULATAN]]*O39</f>
        <v>81000</v>
      </c>
    </row>
    <row r="40" spans="1:16" ht="29.25" customHeight="1" x14ac:dyDescent="0.2">
      <c r="A40" s="108"/>
      <c r="B40" s="72"/>
      <c r="C40" s="89" t="s">
        <v>3479</v>
      </c>
      <c r="D40" s="90" t="s">
        <v>54</v>
      </c>
      <c r="E40" s="91">
        <v>44437</v>
      </c>
      <c r="F40" s="92" t="s">
        <v>3440</v>
      </c>
      <c r="G40" s="91">
        <v>44439</v>
      </c>
      <c r="H40" s="74" t="s">
        <v>3053</v>
      </c>
      <c r="I40" s="94">
        <v>84</v>
      </c>
      <c r="J40" s="94">
        <v>56</v>
      </c>
      <c r="K40" s="94">
        <v>27</v>
      </c>
      <c r="L40" s="94">
        <v>14</v>
      </c>
      <c r="M40" s="95">
        <v>31.751999999999999</v>
      </c>
      <c r="N40" s="96">
        <v>32</v>
      </c>
      <c r="O40" s="61">
        <v>3000</v>
      </c>
      <c r="P40" s="62">
        <f>Table224523689101112131415161718192021222423456723456891011121314151617181920212223242526272829303132[[#This Row],[PEMBULATAN]]*O40</f>
        <v>96000</v>
      </c>
    </row>
    <row r="41" spans="1:16" ht="29.25" customHeight="1" x14ac:dyDescent="0.2">
      <c r="A41" s="108"/>
      <c r="B41" s="72"/>
      <c r="C41" s="89" t="s">
        <v>3480</v>
      </c>
      <c r="D41" s="90" t="s">
        <v>54</v>
      </c>
      <c r="E41" s="91">
        <v>44437</v>
      </c>
      <c r="F41" s="92" t="s">
        <v>3440</v>
      </c>
      <c r="G41" s="91">
        <v>44439</v>
      </c>
      <c r="H41" s="74" t="s">
        <v>3053</v>
      </c>
      <c r="I41" s="94">
        <v>91</v>
      </c>
      <c r="J41" s="94">
        <v>70</v>
      </c>
      <c r="K41" s="94">
        <v>51</v>
      </c>
      <c r="L41" s="94">
        <v>22</v>
      </c>
      <c r="M41" s="95">
        <v>81.217500000000001</v>
      </c>
      <c r="N41" s="96">
        <v>81</v>
      </c>
      <c r="O41" s="61">
        <v>3000</v>
      </c>
      <c r="P41" s="62">
        <f>Table224523689101112131415161718192021222423456723456891011121314151617181920212223242526272829303132[[#This Row],[PEMBULATAN]]*O41</f>
        <v>243000</v>
      </c>
    </row>
    <row r="42" spans="1:16" ht="29.25" customHeight="1" x14ac:dyDescent="0.2">
      <c r="A42" s="108"/>
      <c r="B42" s="72"/>
      <c r="C42" s="89" t="s">
        <v>3481</v>
      </c>
      <c r="D42" s="90" t="s">
        <v>54</v>
      </c>
      <c r="E42" s="91">
        <v>44437</v>
      </c>
      <c r="F42" s="92" t="s">
        <v>3440</v>
      </c>
      <c r="G42" s="91">
        <v>44439</v>
      </c>
      <c r="H42" s="74" t="s">
        <v>3053</v>
      </c>
      <c r="I42" s="94">
        <v>100</v>
      </c>
      <c r="J42" s="94">
        <v>42</v>
      </c>
      <c r="K42" s="94">
        <v>32</v>
      </c>
      <c r="L42" s="94">
        <v>17</v>
      </c>
      <c r="M42" s="95">
        <v>33.6</v>
      </c>
      <c r="N42" s="96">
        <v>34</v>
      </c>
      <c r="O42" s="61">
        <v>3000</v>
      </c>
      <c r="P42" s="62">
        <f>Table224523689101112131415161718192021222423456723456891011121314151617181920212223242526272829303132[[#This Row],[PEMBULATAN]]*O42</f>
        <v>102000</v>
      </c>
    </row>
    <row r="43" spans="1:16" ht="29.25" customHeight="1" x14ac:dyDescent="0.2">
      <c r="A43" s="108"/>
      <c r="B43" s="72"/>
      <c r="C43" s="89" t="s">
        <v>3482</v>
      </c>
      <c r="D43" s="90" t="s">
        <v>54</v>
      </c>
      <c r="E43" s="91">
        <v>44437</v>
      </c>
      <c r="F43" s="92" t="s">
        <v>3440</v>
      </c>
      <c r="G43" s="91">
        <v>44439</v>
      </c>
      <c r="H43" s="74" t="s">
        <v>3053</v>
      </c>
      <c r="I43" s="94">
        <v>70</v>
      </c>
      <c r="J43" s="94">
        <v>100</v>
      </c>
      <c r="K43" s="94">
        <v>17</v>
      </c>
      <c r="L43" s="94">
        <v>13</v>
      </c>
      <c r="M43" s="95">
        <v>29.75</v>
      </c>
      <c r="N43" s="96">
        <v>30</v>
      </c>
      <c r="O43" s="61">
        <v>3000</v>
      </c>
      <c r="P43" s="62">
        <f>Table224523689101112131415161718192021222423456723456891011121314151617181920212223242526272829303132[[#This Row],[PEMBULATAN]]*O43</f>
        <v>90000</v>
      </c>
    </row>
    <row r="44" spans="1:16" ht="29.25" customHeight="1" x14ac:dyDescent="0.2">
      <c r="A44" s="108"/>
      <c r="B44" s="72"/>
      <c r="C44" s="89" t="s">
        <v>3483</v>
      </c>
      <c r="D44" s="90" t="s">
        <v>54</v>
      </c>
      <c r="E44" s="91">
        <v>44437</v>
      </c>
      <c r="F44" s="92" t="s">
        <v>3440</v>
      </c>
      <c r="G44" s="91">
        <v>44439</v>
      </c>
      <c r="H44" s="74" t="s">
        <v>3053</v>
      </c>
      <c r="I44" s="94">
        <v>46</v>
      </c>
      <c r="J44" s="94">
        <v>33</v>
      </c>
      <c r="K44" s="94">
        <v>15</v>
      </c>
      <c r="L44" s="94">
        <v>3</v>
      </c>
      <c r="M44" s="95">
        <v>5.6924999999999999</v>
      </c>
      <c r="N44" s="96">
        <v>6</v>
      </c>
      <c r="O44" s="61">
        <v>3000</v>
      </c>
      <c r="P44" s="62">
        <f>Table224523689101112131415161718192021222423456723456891011121314151617181920212223242526272829303132[[#This Row],[PEMBULATAN]]*O44</f>
        <v>18000</v>
      </c>
    </row>
    <row r="45" spans="1:16" ht="29.25" customHeight="1" x14ac:dyDescent="0.2">
      <c r="A45" s="108"/>
      <c r="B45" s="72"/>
      <c r="C45" s="89" t="s">
        <v>3484</v>
      </c>
      <c r="D45" s="90" t="s">
        <v>54</v>
      </c>
      <c r="E45" s="91">
        <v>44437</v>
      </c>
      <c r="F45" s="92" t="s">
        <v>3440</v>
      </c>
      <c r="G45" s="91">
        <v>44439</v>
      </c>
      <c r="H45" s="74" t="s">
        <v>3053</v>
      </c>
      <c r="I45" s="94">
        <v>80</v>
      </c>
      <c r="J45" s="94">
        <v>60</v>
      </c>
      <c r="K45" s="94">
        <v>47</v>
      </c>
      <c r="L45" s="94">
        <v>15</v>
      </c>
      <c r="M45" s="95">
        <v>56.4</v>
      </c>
      <c r="N45" s="96">
        <v>56</v>
      </c>
      <c r="O45" s="61">
        <v>3000</v>
      </c>
      <c r="P45" s="62">
        <f>Table224523689101112131415161718192021222423456723456891011121314151617181920212223242526272829303132[[#This Row],[PEMBULATAN]]*O45</f>
        <v>168000</v>
      </c>
    </row>
    <row r="46" spans="1:16" ht="29.25" customHeight="1" x14ac:dyDescent="0.2">
      <c r="A46" s="108"/>
      <c r="B46" s="72"/>
      <c r="C46" s="89" t="s">
        <v>3485</v>
      </c>
      <c r="D46" s="90" t="s">
        <v>54</v>
      </c>
      <c r="E46" s="91">
        <v>44437</v>
      </c>
      <c r="F46" s="92" t="s">
        <v>3440</v>
      </c>
      <c r="G46" s="91">
        <v>44439</v>
      </c>
      <c r="H46" s="74" t="s">
        <v>3053</v>
      </c>
      <c r="I46" s="94">
        <v>63</v>
      </c>
      <c r="J46" s="94">
        <v>57</v>
      </c>
      <c r="K46" s="94">
        <v>18</v>
      </c>
      <c r="L46" s="94">
        <v>7</v>
      </c>
      <c r="M46" s="95">
        <v>16.159500000000001</v>
      </c>
      <c r="N46" s="96">
        <v>16</v>
      </c>
      <c r="O46" s="61">
        <v>3000</v>
      </c>
      <c r="P46" s="62">
        <f>Table224523689101112131415161718192021222423456723456891011121314151617181920212223242526272829303132[[#This Row],[PEMBULATAN]]*O46</f>
        <v>48000</v>
      </c>
    </row>
    <row r="47" spans="1:16" ht="29.25" customHeight="1" x14ac:dyDescent="0.2">
      <c r="A47" s="108"/>
      <c r="B47" s="72"/>
      <c r="C47" s="89" t="s">
        <v>3486</v>
      </c>
      <c r="D47" s="90" t="s">
        <v>54</v>
      </c>
      <c r="E47" s="91">
        <v>44437</v>
      </c>
      <c r="F47" s="92" t="s">
        <v>3440</v>
      </c>
      <c r="G47" s="91">
        <v>44439</v>
      </c>
      <c r="H47" s="74" t="s">
        <v>3053</v>
      </c>
      <c r="I47" s="94">
        <v>84</v>
      </c>
      <c r="J47" s="94">
        <v>58</v>
      </c>
      <c r="K47" s="94">
        <v>35</v>
      </c>
      <c r="L47" s="94">
        <v>18</v>
      </c>
      <c r="M47" s="95">
        <v>42.63</v>
      </c>
      <c r="N47" s="96">
        <v>43</v>
      </c>
      <c r="O47" s="61">
        <v>3000</v>
      </c>
      <c r="P47" s="62">
        <f>Table224523689101112131415161718192021222423456723456891011121314151617181920212223242526272829303132[[#This Row],[PEMBULATAN]]*O47</f>
        <v>129000</v>
      </c>
    </row>
    <row r="48" spans="1:16" ht="29.25" customHeight="1" x14ac:dyDescent="0.2">
      <c r="A48" s="108"/>
      <c r="B48" s="72"/>
      <c r="C48" s="89" t="s">
        <v>3487</v>
      </c>
      <c r="D48" s="90" t="s">
        <v>54</v>
      </c>
      <c r="E48" s="91">
        <v>44437</v>
      </c>
      <c r="F48" s="92" t="s">
        <v>3440</v>
      </c>
      <c r="G48" s="91">
        <v>44439</v>
      </c>
      <c r="H48" s="74" t="s">
        <v>3053</v>
      </c>
      <c r="I48" s="94">
        <v>85</v>
      </c>
      <c r="J48" s="94">
        <v>43</v>
      </c>
      <c r="K48" s="94">
        <v>60</v>
      </c>
      <c r="L48" s="94">
        <v>10</v>
      </c>
      <c r="M48" s="95">
        <v>54.825000000000003</v>
      </c>
      <c r="N48" s="96">
        <v>55</v>
      </c>
      <c r="O48" s="61">
        <v>3000</v>
      </c>
      <c r="P48" s="62">
        <f>Table224523689101112131415161718192021222423456723456891011121314151617181920212223242526272829303132[[#This Row],[PEMBULATAN]]*O48</f>
        <v>165000</v>
      </c>
    </row>
    <row r="49" spans="1:16" ht="29.25" customHeight="1" x14ac:dyDescent="0.2">
      <c r="A49" s="108"/>
      <c r="B49" s="72"/>
      <c r="C49" s="89" t="s">
        <v>3488</v>
      </c>
      <c r="D49" s="90" t="s">
        <v>54</v>
      </c>
      <c r="E49" s="91">
        <v>44437</v>
      </c>
      <c r="F49" s="92" t="s">
        <v>3440</v>
      </c>
      <c r="G49" s="91">
        <v>44439</v>
      </c>
      <c r="H49" s="74" t="s">
        <v>3053</v>
      </c>
      <c r="I49" s="94">
        <v>70</v>
      </c>
      <c r="J49" s="94">
        <v>59</v>
      </c>
      <c r="K49" s="94">
        <v>29</v>
      </c>
      <c r="L49" s="94">
        <v>8</v>
      </c>
      <c r="M49" s="95">
        <v>29.942499999999999</v>
      </c>
      <c r="N49" s="96">
        <v>30</v>
      </c>
      <c r="O49" s="61">
        <v>3000</v>
      </c>
      <c r="P49" s="62">
        <f>Table224523689101112131415161718192021222423456723456891011121314151617181920212223242526272829303132[[#This Row],[PEMBULATAN]]*O49</f>
        <v>90000</v>
      </c>
    </row>
    <row r="50" spans="1:16" ht="29.25" customHeight="1" x14ac:dyDescent="0.2">
      <c r="A50" s="108"/>
      <c r="B50" s="72"/>
      <c r="C50" s="89" t="s">
        <v>3489</v>
      </c>
      <c r="D50" s="90" t="s">
        <v>54</v>
      </c>
      <c r="E50" s="91">
        <v>44437</v>
      </c>
      <c r="F50" s="92" t="s">
        <v>3440</v>
      </c>
      <c r="G50" s="91">
        <v>44439</v>
      </c>
      <c r="H50" s="74" t="s">
        <v>3053</v>
      </c>
      <c r="I50" s="94">
        <v>67</v>
      </c>
      <c r="J50" s="94">
        <v>25</v>
      </c>
      <c r="K50" s="94">
        <v>70</v>
      </c>
      <c r="L50" s="94">
        <v>9</v>
      </c>
      <c r="M50" s="95">
        <v>29.3125</v>
      </c>
      <c r="N50" s="96">
        <v>29</v>
      </c>
      <c r="O50" s="61">
        <v>3000</v>
      </c>
      <c r="P50" s="62">
        <f>Table224523689101112131415161718192021222423456723456891011121314151617181920212223242526272829303132[[#This Row],[PEMBULATAN]]*O50</f>
        <v>87000</v>
      </c>
    </row>
    <row r="51" spans="1:16" ht="29.25" customHeight="1" x14ac:dyDescent="0.2">
      <c r="A51" s="108"/>
      <c r="B51" s="72"/>
      <c r="C51" s="89" t="s">
        <v>3490</v>
      </c>
      <c r="D51" s="90" t="s">
        <v>54</v>
      </c>
      <c r="E51" s="91">
        <v>44437</v>
      </c>
      <c r="F51" s="92" t="s">
        <v>3440</v>
      </c>
      <c r="G51" s="91">
        <v>44439</v>
      </c>
      <c r="H51" s="74" t="s">
        <v>3053</v>
      </c>
      <c r="I51" s="94">
        <v>86</v>
      </c>
      <c r="J51" s="94">
        <v>54</v>
      </c>
      <c r="K51" s="94">
        <v>25</v>
      </c>
      <c r="L51" s="94">
        <v>14</v>
      </c>
      <c r="M51" s="95">
        <v>29.024999999999999</v>
      </c>
      <c r="N51" s="96">
        <v>29</v>
      </c>
      <c r="O51" s="61">
        <v>3000</v>
      </c>
      <c r="P51" s="62">
        <f>Table224523689101112131415161718192021222423456723456891011121314151617181920212223242526272829303132[[#This Row],[PEMBULATAN]]*O51</f>
        <v>87000</v>
      </c>
    </row>
    <row r="52" spans="1:16" ht="29.25" customHeight="1" x14ac:dyDescent="0.2">
      <c r="A52" s="108"/>
      <c r="B52" s="72"/>
      <c r="C52" s="89" t="s">
        <v>3491</v>
      </c>
      <c r="D52" s="90" t="s">
        <v>54</v>
      </c>
      <c r="E52" s="91">
        <v>44437</v>
      </c>
      <c r="F52" s="92" t="s">
        <v>3440</v>
      </c>
      <c r="G52" s="91">
        <v>44439</v>
      </c>
      <c r="H52" s="74" t="s">
        <v>3053</v>
      </c>
      <c r="I52" s="94">
        <v>90</v>
      </c>
      <c r="J52" s="94">
        <v>57</v>
      </c>
      <c r="K52" s="94">
        <v>30</v>
      </c>
      <c r="L52" s="94">
        <v>12</v>
      </c>
      <c r="M52" s="95">
        <v>38.475000000000001</v>
      </c>
      <c r="N52" s="96">
        <v>38</v>
      </c>
      <c r="O52" s="61">
        <v>3000</v>
      </c>
      <c r="P52" s="62">
        <f>Table224523689101112131415161718192021222423456723456891011121314151617181920212223242526272829303132[[#This Row],[PEMBULATAN]]*O52</f>
        <v>114000</v>
      </c>
    </row>
    <row r="53" spans="1:16" ht="29.25" customHeight="1" x14ac:dyDescent="0.2">
      <c r="A53" s="108"/>
      <c r="B53" s="72"/>
      <c r="C53" s="89" t="s">
        <v>3492</v>
      </c>
      <c r="D53" s="90" t="s">
        <v>54</v>
      </c>
      <c r="E53" s="91">
        <v>44437</v>
      </c>
      <c r="F53" s="92" t="s">
        <v>3440</v>
      </c>
      <c r="G53" s="91">
        <v>44439</v>
      </c>
      <c r="H53" s="74" t="s">
        <v>3053</v>
      </c>
      <c r="I53" s="94">
        <v>40</v>
      </c>
      <c r="J53" s="94">
        <v>37</v>
      </c>
      <c r="K53" s="94">
        <v>9</v>
      </c>
      <c r="L53" s="94">
        <v>5</v>
      </c>
      <c r="M53" s="95">
        <v>3.33</v>
      </c>
      <c r="N53" s="96">
        <v>5</v>
      </c>
      <c r="O53" s="61">
        <v>3000</v>
      </c>
      <c r="P53" s="62">
        <f>Table224523689101112131415161718192021222423456723456891011121314151617181920212223242526272829303132[[#This Row],[PEMBULATAN]]*O53</f>
        <v>15000</v>
      </c>
    </row>
    <row r="54" spans="1:16" ht="29.25" customHeight="1" x14ac:dyDescent="0.2">
      <c r="A54" s="108"/>
      <c r="B54" s="72"/>
      <c r="C54" s="89" t="s">
        <v>3493</v>
      </c>
      <c r="D54" s="90" t="s">
        <v>54</v>
      </c>
      <c r="E54" s="91">
        <v>44437</v>
      </c>
      <c r="F54" s="92" t="s">
        <v>3440</v>
      </c>
      <c r="G54" s="91">
        <v>44439</v>
      </c>
      <c r="H54" s="74" t="s">
        <v>3053</v>
      </c>
      <c r="I54" s="94">
        <v>45</v>
      </c>
      <c r="J54" s="94">
        <v>42</v>
      </c>
      <c r="K54" s="94">
        <v>20</v>
      </c>
      <c r="L54" s="94">
        <v>8</v>
      </c>
      <c r="M54" s="95">
        <v>9.4499999999999993</v>
      </c>
      <c r="N54" s="96">
        <v>9</v>
      </c>
      <c r="O54" s="61">
        <v>3000</v>
      </c>
      <c r="P54" s="62">
        <f>Table224523689101112131415161718192021222423456723456891011121314151617181920212223242526272829303132[[#This Row],[PEMBULATAN]]*O54</f>
        <v>27000</v>
      </c>
    </row>
    <row r="55" spans="1:16" ht="29.25" customHeight="1" x14ac:dyDescent="0.2">
      <c r="A55" s="108"/>
      <c r="B55" s="72"/>
      <c r="C55" s="89" t="s">
        <v>3494</v>
      </c>
      <c r="D55" s="90" t="s">
        <v>54</v>
      </c>
      <c r="E55" s="91">
        <v>44437</v>
      </c>
      <c r="F55" s="92" t="s">
        <v>3440</v>
      </c>
      <c r="G55" s="91">
        <v>44439</v>
      </c>
      <c r="H55" s="74" t="s">
        <v>3053</v>
      </c>
      <c r="I55" s="94">
        <v>64</v>
      </c>
      <c r="J55" s="94">
        <v>42</v>
      </c>
      <c r="K55" s="94">
        <v>24</v>
      </c>
      <c r="L55" s="94">
        <v>3</v>
      </c>
      <c r="M55" s="95">
        <v>16.128</v>
      </c>
      <c r="N55" s="96">
        <v>16</v>
      </c>
      <c r="O55" s="61">
        <v>3000</v>
      </c>
      <c r="P55" s="62">
        <f>Table224523689101112131415161718192021222423456723456891011121314151617181920212223242526272829303132[[#This Row],[PEMBULATAN]]*O55</f>
        <v>48000</v>
      </c>
    </row>
    <row r="56" spans="1:16" ht="29.25" customHeight="1" x14ac:dyDescent="0.2">
      <c r="A56" s="108"/>
      <c r="B56" s="72"/>
      <c r="C56" s="89" t="s">
        <v>3495</v>
      </c>
      <c r="D56" s="90" t="s">
        <v>54</v>
      </c>
      <c r="E56" s="91">
        <v>44437</v>
      </c>
      <c r="F56" s="92" t="s">
        <v>3440</v>
      </c>
      <c r="G56" s="91">
        <v>44439</v>
      </c>
      <c r="H56" s="74" t="s">
        <v>3053</v>
      </c>
      <c r="I56" s="94">
        <v>72</v>
      </c>
      <c r="J56" s="94">
        <v>25</v>
      </c>
      <c r="K56" s="94">
        <v>16</v>
      </c>
      <c r="L56" s="94">
        <v>2</v>
      </c>
      <c r="M56" s="95">
        <v>7.2</v>
      </c>
      <c r="N56" s="96">
        <v>7</v>
      </c>
      <c r="O56" s="61">
        <v>3000</v>
      </c>
      <c r="P56" s="62">
        <f>Table224523689101112131415161718192021222423456723456891011121314151617181920212223242526272829303132[[#This Row],[PEMBULATAN]]*O56</f>
        <v>21000</v>
      </c>
    </row>
    <row r="57" spans="1:16" ht="29.25" customHeight="1" x14ac:dyDescent="0.2">
      <c r="A57" s="108"/>
      <c r="B57" s="72"/>
      <c r="C57" s="89" t="s">
        <v>3496</v>
      </c>
      <c r="D57" s="90" t="s">
        <v>54</v>
      </c>
      <c r="E57" s="91">
        <v>44437</v>
      </c>
      <c r="F57" s="92" t="s">
        <v>3440</v>
      </c>
      <c r="G57" s="91">
        <v>44439</v>
      </c>
      <c r="H57" s="74" t="s">
        <v>3053</v>
      </c>
      <c r="I57" s="94">
        <v>62</v>
      </c>
      <c r="J57" s="94">
        <v>40</v>
      </c>
      <c r="K57" s="94">
        <v>6</v>
      </c>
      <c r="L57" s="94">
        <v>3</v>
      </c>
      <c r="M57" s="95">
        <v>3.72</v>
      </c>
      <c r="N57" s="96">
        <v>4</v>
      </c>
      <c r="O57" s="61">
        <v>3000</v>
      </c>
      <c r="P57" s="62">
        <f>Table224523689101112131415161718192021222423456723456891011121314151617181920212223242526272829303132[[#This Row],[PEMBULATAN]]*O57</f>
        <v>12000</v>
      </c>
    </row>
    <row r="58" spans="1:16" ht="29.25" customHeight="1" x14ac:dyDescent="0.2">
      <c r="A58" s="108"/>
      <c r="B58" s="72"/>
      <c r="C58" s="89" t="s">
        <v>3497</v>
      </c>
      <c r="D58" s="90" t="s">
        <v>54</v>
      </c>
      <c r="E58" s="91">
        <v>44437</v>
      </c>
      <c r="F58" s="92" t="s">
        <v>3440</v>
      </c>
      <c r="G58" s="91">
        <v>44439</v>
      </c>
      <c r="H58" s="74" t="s">
        <v>3053</v>
      </c>
      <c r="I58" s="94">
        <v>58</v>
      </c>
      <c r="J58" s="94">
        <v>40</v>
      </c>
      <c r="K58" s="94">
        <v>23</v>
      </c>
      <c r="L58" s="94">
        <v>9</v>
      </c>
      <c r="M58" s="95">
        <v>13.34</v>
      </c>
      <c r="N58" s="96">
        <v>13</v>
      </c>
      <c r="O58" s="61">
        <v>3000</v>
      </c>
      <c r="P58" s="62">
        <f>Table224523689101112131415161718192021222423456723456891011121314151617181920212223242526272829303132[[#This Row],[PEMBULATAN]]*O58</f>
        <v>39000</v>
      </c>
    </row>
    <row r="59" spans="1:16" ht="29.25" customHeight="1" x14ac:dyDescent="0.2">
      <c r="A59" s="108"/>
      <c r="B59" s="72"/>
      <c r="C59" s="89" t="s">
        <v>3498</v>
      </c>
      <c r="D59" s="90" t="s">
        <v>54</v>
      </c>
      <c r="E59" s="91">
        <v>44437</v>
      </c>
      <c r="F59" s="92" t="s">
        <v>3440</v>
      </c>
      <c r="G59" s="91">
        <v>44439</v>
      </c>
      <c r="H59" s="74" t="s">
        <v>3053</v>
      </c>
      <c r="I59" s="94">
        <v>98</v>
      </c>
      <c r="J59" s="94">
        <v>21</v>
      </c>
      <c r="K59" s="94">
        <v>22</v>
      </c>
      <c r="L59" s="94">
        <v>5</v>
      </c>
      <c r="M59" s="95">
        <v>11.319000000000001</v>
      </c>
      <c r="N59" s="96">
        <v>11</v>
      </c>
      <c r="O59" s="61">
        <v>3000</v>
      </c>
      <c r="P59" s="62">
        <f>Table224523689101112131415161718192021222423456723456891011121314151617181920212223242526272829303132[[#This Row],[PEMBULATAN]]*O59</f>
        <v>33000</v>
      </c>
    </row>
    <row r="60" spans="1:16" ht="29.25" customHeight="1" x14ac:dyDescent="0.2">
      <c r="A60" s="108"/>
      <c r="B60" s="72"/>
      <c r="C60" s="89" t="s">
        <v>3499</v>
      </c>
      <c r="D60" s="90" t="s">
        <v>54</v>
      </c>
      <c r="E60" s="91">
        <v>44437</v>
      </c>
      <c r="F60" s="92" t="s">
        <v>3440</v>
      </c>
      <c r="G60" s="91">
        <v>44439</v>
      </c>
      <c r="H60" s="74" t="s">
        <v>3053</v>
      </c>
      <c r="I60" s="94">
        <v>150</v>
      </c>
      <c r="J60" s="94">
        <v>8</v>
      </c>
      <c r="K60" s="94">
        <v>3</v>
      </c>
      <c r="L60" s="94">
        <v>1</v>
      </c>
      <c r="M60" s="95">
        <v>0.9</v>
      </c>
      <c r="N60" s="96">
        <v>1</v>
      </c>
      <c r="O60" s="61">
        <v>3000</v>
      </c>
      <c r="P60" s="62">
        <f>Table224523689101112131415161718192021222423456723456891011121314151617181920212223242526272829303132[[#This Row],[PEMBULATAN]]*O60</f>
        <v>3000</v>
      </c>
    </row>
    <row r="61" spans="1:16" ht="29.25" customHeight="1" x14ac:dyDescent="0.2">
      <c r="A61" s="108"/>
      <c r="B61" s="72"/>
      <c r="C61" s="89" t="s">
        <v>3500</v>
      </c>
      <c r="D61" s="90" t="s">
        <v>54</v>
      </c>
      <c r="E61" s="91">
        <v>44437</v>
      </c>
      <c r="F61" s="92" t="s">
        <v>3440</v>
      </c>
      <c r="G61" s="91">
        <v>44439</v>
      </c>
      <c r="H61" s="74" t="s">
        <v>3053</v>
      </c>
      <c r="I61" s="94">
        <v>77</v>
      </c>
      <c r="J61" s="94">
        <v>54</v>
      </c>
      <c r="K61" s="94">
        <v>27</v>
      </c>
      <c r="L61" s="94">
        <v>9</v>
      </c>
      <c r="M61" s="95">
        <v>28.066500000000001</v>
      </c>
      <c r="N61" s="96">
        <v>28</v>
      </c>
      <c r="O61" s="61">
        <v>3000</v>
      </c>
      <c r="P61" s="62">
        <f>Table224523689101112131415161718192021222423456723456891011121314151617181920212223242526272829303132[[#This Row],[PEMBULATAN]]*O61</f>
        <v>84000</v>
      </c>
    </row>
    <row r="62" spans="1:16" ht="29.25" customHeight="1" x14ac:dyDescent="0.2">
      <c r="A62" s="108"/>
      <c r="B62" s="72"/>
      <c r="C62" s="89" t="s">
        <v>3501</v>
      </c>
      <c r="D62" s="90" t="s">
        <v>54</v>
      </c>
      <c r="E62" s="91">
        <v>44437</v>
      </c>
      <c r="F62" s="92" t="s">
        <v>3440</v>
      </c>
      <c r="G62" s="91">
        <v>44439</v>
      </c>
      <c r="H62" s="74" t="s">
        <v>3053</v>
      </c>
      <c r="I62" s="94">
        <v>123</v>
      </c>
      <c r="J62" s="94">
        <v>8</v>
      </c>
      <c r="K62" s="94">
        <v>5</v>
      </c>
      <c r="L62" s="94">
        <v>2</v>
      </c>
      <c r="M62" s="95">
        <v>1.23</v>
      </c>
      <c r="N62" s="96">
        <v>2</v>
      </c>
      <c r="O62" s="61">
        <v>3000</v>
      </c>
      <c r="P62" s="62">
        <f>Table224523689101112131415161718192021222423456723456891011121314151617181920212223242526272829303132[[#This Row],[PEMBULATAN]]*O62</f>
        <v>6000</v>
      </c>
    </row>
    <row r="63" spans="1:16" ht="29.25" customHeight="1" x14ac:dyDescent="0.2">
      <c r="A63" s="108"/>
      <c r="B63" s="72"/>
      <c r="C63" s="89" t="s">
        <v>3502</v>
      </c>
      <c r="D63" s="90" t="s">
        <v>54</v>
      </c>
      <c r="E63" s="91">
        <v>44437</v>
      </c>
      <c r="F63" s="92" t="s">
        <v>3440</v>
      </c>
      <c r="G63" s="91">
        <v>44439</v>
      </c>
      <c r="H63" s="74" t="s">
        <v>3053</v>
      </c>
      <c r="I63" s="94">
        <v>80</v>
      </c>
      <c r="J63" s="94">
        <v>50</v>
      </c>
      <c r="K63" s="94">
        <v>25</v>
      </c>
      <c r="L63" s="94">
        <v>5</v>
      </c>
      <c r="M63" s="95">
        <v>25</v>
      </c>
      <c r="N63" s="96">
        <v>25</v>
      </c>
      <c r="O63" s="61">
        <v>3000</v>
      </c>
      <c r="P63" s="62">
        <f>Table224523689101112131415161718192021222423456723456891011121314151617181920212223242526272829303132[[#This Row],[PEMBULATAN]]*O63</f>
        <v>75000</v>
      </c>
    </row>
    <row r="64" spans="1:16" ht="29.25" customHeight="1" x14ac:dyDescent="0.2">
      <c r="A64" s="108"/>
      <c r="B64" s="72"/>
      <c r="C64" s="89" t="s">
        <v>3503</v>
      </c>
      <c r="D64" s="90" t="s">
        <v>54</v>
      </c>
      <c r="E64" s="91">
        <v>44437</v>
      </c>
      <c r="F64" s="92" t="s">
        <v>3440</v>
      </c>
      <c r="G64" s="91">
        <v>44439</v>
      </c>
      <c r="H64" s="74" t="s">
        <v>3053</v>
      </c>
      <c r="I64" s="94">
        <v>90</v>
      </c>
      <c r="J64" s="94">
        <v>60</v>
      </c>
      <c r="K64" s="94">
        <v>32</v>
      </c>
      <c r="L64" s="94">
        <v>6</v>
      </c>
      <c r="M64" s="95">
        <v>43.2</v>
      </c>
      <c r="N64" s="96">
        <v>43</v>
      </c>
      <c r="O64" s="61">
        <v>3000</v>
      </c>
      <c r="P64" s="62">
        <f>Table224523689101112131415161718192021222423456723456891011121314151617181920212223242526272829303132[[#This Row],[PEMBULATAN]]*O64</f>
        <v>129000</v>
      </c>
    </row>
    <row r="65" spans="1:16" ht="29.25" customHeight="1" x14ac:dyDescent="0.2">
      <c r="A65" s="108"/>
      <c r="B65" s="72"/>
      <c r="C65" s="89" t="s">
        <v>3504</v>
      </c>
      <c r="D65" s="90" t="s">
        <v>54</v>
      </c>
      <c r="E65" s="91">
        <v>44437</v>
      </c>
      <c r="F65" s="92" t="s">
        <v>3440</v>
      </c>
      <c r="G65" s="91">
        <v>44439</v>
      </c>
      <c r="H65" s="74" t="s">
        <v>3053</v>
      </c>
      <c r="I65" s="94">
        <v>78</v>
      </c>
      <c r="J65" s="94">
        <v>50</v>
      </c>
      <c r="K65" s="94">
        <v>23</v>
      </c>
      <c r="L65" s="94">
        <v>9</v>
      </c>
      <c r="M65" s="95">
        <v>22.425000000000001</v>
      </c>
      <c r="N65" s="96">
        <v>22</v>
      </c>
      <c r="O65" s="61">
        <v>3000</v>
      </c>
      <c r="P65" s="62">
        <f>Table224523689101112131415161718192021222423456723456891011121314151617181920212223242526272829303132[[#This Row],[PEMBULATAN]]*O65</f>
        <v>66000</v>
      </c>
    </row>
    <row r="66" spans="1:16" ht="29.25" customHeight="1" x14ac:dyDescent="0.2">
      <c r="A66" s="108"/>
      <c r="B66" s="72"/>
      <c r="C66" s="89" t="s">
        <v>3505</v>
      </c>
      <c r="D66" s="90" t="s">
        <v>54</v>
      </c>
      <c r="E66" s="91">
        <v>44437</v>
      </c>
      <c r="F66" s="92" t="s">
        <v>3440</v>
      </c>
      <c r="G66" s="91">
        <v>44439</v>
      </c>
      <c r="H66" s="74" t="s">
        <v>3053</v>
      </c>
      <c r="I66" s="94">
        <v>82</v>
      </c>
      <c r="J66" s="94">
        <v>47</v>
      </c>
      <c r="K66" s="94">
        <v>35</v>
      </c>
      <c r="L66" s="94">
        <v>12</v>
      </c>
      <c r="M66" s="95">
        <v>33.722499999999997</v>
      </c>
      <c r="N66" s="96">
        <v>34</v>
      </c>
      <c r="O66" s="61">
        <v>3000</v>
      </c>
      <c r="P66" s="62">
        <f>Table224523689101112131415161718192021222423456723456891011121314151617181920212223242526272829303132[[#This Row],[PEMBULATAN]]*O66</f>
        <v>102000</v>
      </c>
    </row>
    <row r="67" spans="1:16" ht="29.25" customHeight="1" x14ac:dyDescent="0.2">
      <c r="A67" s="108"/>
      <c r="B67" s="72"/>
      <c r="C67" s="89" t="s">
        <v>3506</v>
      </c>
      <c r="D67" s="90" t="s">
        <v>54</v>
      </c>
      <c r="E67" s="91">
        <v>44437</v>
      </c>
      <c r="F67" s="92" t="s">
        <v>3440</v>
      </c>
      <c r="G67" s="91">
        <v>44439</v>
      </c>
      <c r="H67" s="74" t="s">
        <v>3053</v>
      </c>
      <c r="I67" s="94">
        <v>154</v>
      </c>
      <c r="J67" s="94">
        <v>2</v>
      </c>
      <c r="K67" s="94">
        <v>2</v>
      </c>
      <c r="L67" s="94">
        <v>1</v>
      </c>
      <c r="M67" s="95">
        <v>0.154</v>
      </c>
      <c r="N67" s="96">
        <v>1</v>
      </c>
      <c r="O67" s="61">
        <v>3000</v>
      </c>
      <c r="P67" s="62">
        <f>Table224523689101112131415161718192021222423456723456891011121314151617181920212223242526272829303132[[#This Row],[PEMBULATAN]]*O67</f>
        <v>3000</v>
      </c>
    </row>
    <row r="68" spans="1:16" ht="29.25" customHeight="1" x14ac:dyDescent="0.2">
      <c r="A68" s="108"/>
      <c r="B68" s="72"/>
      <c r="C68" s="89" t="s">
        <v>3507</v>
      </c>
      <c r="D68" s="90" t="s">
        <v>54</v>
      </c>
      <c r="E68" s="91">
        <v>44437</v>
      </c>
      <c r="F68" s="92" t="s">
        <v>3440</v>
      </c>
      <c r="G68" s="91">
        <v>44439</v>
      </c>
      <c r="H68" s="74" t="s">
        <v>3053</v>
      </c>
      <c r="I68" s="94">
        <v>75</v>
      </c>
      <c r="J68" s="94">
        <v>53</v>
      </c>
      <c r="K68" s="94">
        <v>25</v>
      </c>
      <c r="L68" s="94">
        <v>14</v>
      </c>
      <c r="M68" s="95">
        <v>24.84375</v>
      </c>
      <c r="N68" s="96">
        <v>25</v>
      </c>
      <c r="O68" s="61">
        <v>3000</v>
      </c>
      <c r="P68" s="62">
        <f>Table224523689101112131415161718192021222423456723456891011121314151617181920212223242526272829303132[[#This Row],[PEMBULATAN]]*O68</f>
        <v>75000</v>
      </c>
    </row>
    <row r="69" spans="1:16" ht="29.25" customHeight="1" x14ac:dyDescent="0.2">
      <c r="A69" s="108"/>
      <c r="B69" s="72"/>
      <c r="C69" s="89" t="s">
        <v>3508</v>
      </c>
      <c r="D69" s="90" t="s">
        <v>54</v>
      </c>
      <c r="E69" s="91">
        <v>44437</v>
      </c>
      <c r="F69" s="92" t="s">
        <v>3440</v>
      </c>
      <c r="G69" s="91">
        <v>44439</v>
      </c>
      <c r="H69" s="74" t="s">
        <v>3053</v>
      </c>
      <c r="I69" s="94">
        <v>90</v>
      </c>
      <c r="J69" s="94">
        <v>58</v>
      </c>
      <c r="K69" s="94">
        <v>40</v>
      </c>
      <c r="L69" s="94">
        <v>13</v>
      </c>
      <c r="M69" s="95">
        <v>52.2</v>
      </c>
      <c r="N69" s="96">
        <v>52</v>
      </c>
      <c r="O69" s="61">
        <v>3000</v>
      </c>
      <c r="P69" s="62">
        <f>Table224523689101112131415161718192021222423456723456891011121314151617181920212223242526272829303132[[#This Row],[PEMBULATAN]]*O69</f>
        <v>156000</v>
      </c>
    </row>
    <row r="70" spans="1:16" ht="29.25" customHeight="1" x14ac:dyDescent="0.2">
      <c r="A70" s="108"/>
      <c r="B70" s="72"/>
      <c r="C70" s="89" t="s">
        <v>3509</v>
      </c>
      <c r="D70" s="90" t="s">
        <v>54</v>
      </c>
      <c r="E70" s="91">
        <v>44437</v>
      </c>
      <c r="F70" s="92" t="s">
        <v>3440</v>
      </c>
      <c r="G70" s="91">
        <v>44439</v>
      </c>
      <c r="H70" s="74" t="s">
        <v>3053</v>
      </c>
      <c r="I70" s="94">
        <v>25</v>
      </c>
      <c r="J70" s="94">
        <v>26</v>
      </c>
      <c r="K70" s="94">
        <v>30</v>
      </c>
      <c r="L70" s="94">
        <v>2</v>
      </c>
      <c r="M70" s="95">
        <v>4.875</v>
      </c>
      <c r="N70" s="96">
        <v>5</v>
      </c>
      <c r="O70" s="61">
        <v>3000</v>
      </c>
      <c r="P70" s="62">
        <f>Table224523689101112131415161718192021222423456723456891011121314151617181920212223242526272829303132[[#This Row],[PEMBULATAN]]*O70</f>
        <v>15000</v>
      </c>
    </row>
    <row r="71" spans="1:16" ht="29.25" customHeight="1" x14ac:dyDescent="0.2">
      <c r="A71" s="108"/>
      <c r="B71" s="72"/>
      <c r="C71" s="89" t="s">
        <v>3510</v>
      </c>
      <c r="D71" s="90" t="s">
        <v>54</v>
      </c>
      <c r="E71" s="91">
        <v>44437</v>
      </c>
      <c r="F71" s="92" t="s">
        <v>3440</v>
      </c>
      <c r="G71" s="91">
        <v>44439</v>
      </c>
      <c r="H71" s="74" t="s">
        <v>3053</v>
      </c>
      <c r="I71" s="94">
        <v>75</v>
      </c>
      <c r="J71" s="94">
        <v>10</v>
      </c>
      <c r="K71" s="94">
        <v>14</v>
      </c>
      <c r="L71" s="94">
        <v>2</v>
      </c>
      <c r="M71" s="95">
        <v>2.625</v>
      </c>
      <c r="N71" s="96">
        <v>3</v>
      </c>
      <c r="O71" s="61">
        <v>3000</v>
      </c>
      <c r="P71" s="62">
        <f>Table224523689101112131415161718192021222423456723456891011121314151617181920212223242526272829303132[[#This Row],[PEMBULATAN]]*O71</f>
        <v>9000</v>
      </c>
    </row>
    <row r="72" spans="1:16" ht="29.25" customHeight="1" x14ac:dyDescent="0.2">
      <c r="A72" s="108"/>
      <c r="B72" s="72"/>
      <c r="C72" s="89" t="s">
        <v>3511</v>
      </c>
      <c r="D72" s="90" t="s">
        <v>54</v>
      </c>
      <c r="E72" s="91">
        <v>44437</v>
      </c>
      <c r="F72" s="92" t="s">
        <v>3440</v>
      </c>
      <c r="G72" s="91">
        <v>44439</v>
      </c>
      <c r="H72" s="74" t="s">
        <v>3053</v>
      </c>
      <c r="I72" s="94">
        <v>40</v>
      </c>
      <c r="J72" s="94">
        <v>28</v>
      </c>
      <c r="K72" s="94">
        <v>20</v>
      </c>
      <c r="L72" s="94">
        <v>5</v>
      </c>
      <c r="M72" s="95">
        <v>5.6</v>
      </c>
      <c r="N72" s="96">
        <v>6</v>
      </c>
      <c r="O72" s="61">
        <v>3000</v>
      </c>
      <c r="P72" s="62">
        <f>Table224523689101112131415161718192021222423456723456891011121314151617181920212223242526272829303132[[#This Row],[PEMBULATAN]]*O72</f>
        <v>18000</v>
      </c>
    </row>
    <row r="73" spans="1:16" ht="29.25" customHeight="1" x14ac:dyDescent="0.2">
      <c r="A73" s="108"/>
      <c r="B73" s="72"/>
      <c r="C73" s="89" t="s">
        <v>3512</v>
      </c>
      <c r="D73" s="90" t="s">
        <v>54</v>
      </c>
      <c r="E73" s="91">
        <v>44437</v>
      </c>
      <c r="F73" s="92" t="s">
        <v>3440</v>
      </c>
      <c r="G73" s="91">
        <v>44439</v>
      </c>
      <c r="H73" s="74" t="s">
        <v>3053</v>
      </c>
      <c r="I73" s="94">
        <v>45</v>
      </c>
      <c r="J73" s="94">
        <v>17</v>
      </c>
      <c r="K73" s="94">
        <v>17</v>
      </c>
      <c r="L73" s="94">
        <v>1</v>
      </c>
      <c r="M73" s="95">
        <v>3.2512500000000002</v>
      </c>
      <c r="N73" s="96">
        <v>3</v>
      </c>
      <c r="O73" s="61">
        <v>3000</v>
      </c>
      <c r="P73" s="62">
        <f>Table224523689101112131415161718192021222423456723456891011121314151617181920212223242526272829303132[[#This Row],[PEMBULATAN]]*O73</f>
        <v>9000</v>
      </c>
    </row>
    <row r="74" spans="1:16" ht="29.25" customHeight="1" x14ac:dyDescent="0.2">
      <c r="A74" s="108"/>
      <c r="B74" s="72"/>
      <c r="C74" s="84" t="s">
        <v>3513</v>
      </c>
      <c r="D74" s="75" t="s">
        <v>54</v>
      </c>
      <c r="E74" s="13">
        <v>44437</v>
      </c>
      <c r="F74" s="73" t="s">
        <v>3440</v>
      </c>
      <c r="G74" s="13">
        <v>44439</v>
      </c>
      <c r="H74" s="74" t="s">
        <v>3053</v>
      </c>
      <c r="I74" s="15">
        <v>30</v>
      </c>
      <c r="J74" s="15">
        <v>32</v>
      </c>
      <c r="K74" s="15">
        <v>14</v>
      </c>
      <c r="L74" s="15">
        <v>4</v>
      </c>
      <c r="M74" s="79">
        <v>3.36</v>
      </c>
      <c r="N74" s="69">
        <v>4</v>
      </c>
      <c r="O74" s="61">
        <v>3000</v>
      </c>
      <c r="P74" s="62">
        <f>Table224523689101112131415161718192021222423456723456891011121314151617181920212223242526272829303132[[#This Row],[PEMBULATAN]]*O74</f>
        <v>12000</v>
      </c>
    </row>
    <row r="75" spans="1:16" ht="29.25" customHeight="1" x14ac:dyDescent="0.2">
      <c r="A75" s="108"/>
      <c r="B75" s="72"/>
      <c r="C75" s="84" t="s">
        <v>3514</v>
      </c>
      <c r="D75" s="75" t="s">
        <v>54</v>
      </c>
      <c r="E75" s="13">
        <v>44437</v>
      </c>
      <c r="F75" s="73" t="s">
        <v>3440</v>
      </c>
      <c r="G75" s="13">
        <v>44439</v>
      </c>
      <c r="H75" s="74" t="s">
        <v>3053</v>
      </c>
      <c r="I75" s="15">
        <v>35</v>
      </c>
      <c r="J75" s="15">
        <v>35</v>
      </c>
      <c r="K75" s="15">
        <v>20</v>
      </c>
      <c r="L75" s="15">
        <v>6</v>
      </c>
      <c r="M75" s="79">
        <v>6.125</v>
      </c>
      <c r="N75" s="69">
        <v>6</v>
      </c>
      <c r="O75" s="61">
        <v>3000</v>
      </c>
      <c r="P75" s="62">
        <f>Table224523689101112131415161718192021222423456723456891011121314151617181920212223242526272829303132[[#This Row],[PEMBULATAN]]*O75</f>
        <v>18000</v>
      </c>
    </row>
    <row r="76" spans="1:16" ht="29.25" customHeight="1" x14ac:dyDescent="0.2">
      <c r="A76" s="108"/>
      <c r="B76" s="72"/>
      <c r="C76" s="84" t="s">
        <v>3515</v>
      </c>
      <c r="D76" s="75" t="s">
        <v>54</v>
      </c>
      <c r="E76" s="13">
        <v>44437</v>
      </c>
      <c r="F76" s="73" t="s">
        <v>3440</v>
      </c>
      <c r="G76" s="13">
        <v>44439</v>
      </c>
      <c r="H76" s="74" t="s">
        <v>3053</v>
      </c>
      <c r="I76" s="15">
        <v>27</v>
      </c>
      <c r="J76" s="15">
        <v>24</v>
      </c>
      <c r="K76" s="15">
        <v>22</v>
      </c>
      <c r="L76" s="15">
        <v>3</v>
      </c>
      <c r="M76" s="79">
        <v>3.5640000000000001</v>
      </c>
      <c r="N76" s="69">
        <v>4</v>
      </c>
      <c r="O76" s="61">
        <v>3000</v>
      </c>
      <c r="P76" s="62">
        <f>Table224523689101112131415161718192021222423456723456891011121314151617181920212223242526272829303132[[#This Row],[PEMBULATAN]]*O76</f>
        <v>12000</v>
      </c>
    </row>
    <row r="77" spans="1:16" ht="29.25" customHeight="1" x14ac:dyDescent="0.2">
      <c r="A77" s="108"/>
      <c r="B77" s="72"/>
      <c r="C77" s="84" t="s">
        <v>3516</v>
      </c>
      <c r="D77" s="75" t="s">
        <v>54</v>
      </c>
      <c r="E77" s="13">
        <v>44437</v>
      </c>
      <c r="F77" s="73" t="s">
        <v>3440</v>
      </c>
      <c r="G77" s="13">
        <v>44439</v>
      </c>
      <c r="H77" s="74" t="s">
        <v>3053</v>
      </c>
      <c r="I77" s="15">
        <v>58</v>
      </c>
      <c r="J77" s="15">
        <v>58</v>
      </c>
      <c r="K77" s="15">
        <v>33</v>
      </c>
      <c r="L77" s="15">
        <v>10</v>
      </c>
      <c r="M77" s="79">
        <v>27.753</v>
      </c>
      <c r="N77" s="69">
        <v>28</v>
      </c>
      <c r="O77" s="61">
        <v>3000</v>
      </c>
      <c r="P77" s="62">
        <f>Table224523689101112131415161718192021222423456723456891011121314151617181920212223242526272829303132[[#This Row],[PEMBULATAN]]*O77</f>
        <v>84000</v>
      </c>
    </row>
    <row r="78" spans="1:16" ht="29.25" customHeight="1" x14ac:dyDescent="0.2">
      <c r="A78" s="108"/>
      <c r="B78" s="72"/>
      <c r="C78" s="84" t="s">
        <v>3517</v>
      </c>
      <c r="D78" s="75" t="s">
        <v>54</v>
      </c>
      <c r="E78" s="13">
        <v>44437</v>
      </c>
      <c r="F78" s="73" t="s">
        <v>3440</v>
      </c>
      <c r="G78" s="13">
        <v>44439</v>
      </c>
      <c r="H78" s="74" t="s">
        <v>3053</v>
      </c>
      <c r="I78" s="15">
        <v>89</v>
      </c>
      <c r="J78" s="15">
        <v>26</v>
      </c>
      <c r="K78" s="15">
        <v>25</v>
      </c>
      <c r="L78" s="15">
        <v>15</v>
      </c>
      <c r="M78" s="79">
        <v>14.4625</v>
      </c>
      <c r="N78" s="69">
        <v>15</v>
      </c>
      <c r="O78" s="61">
        <v>3000</v>
      </c>
      <c r="P78" s="62">
        <f>Table224523689101112131415161718192021222423456723456891011121314151617181920212223242526272829303132[[#This Row],[PEMBULATAN]]*O78</f>
        <v>45000</v>
      </c>
    </row>
    <row r="79" spans="1:16" ht="29.25" customHeight="1" x14ac:dyDescent="0.2">
      <c r="A79" s="108"/>
      <c r="B79" s="72"/>
      <c r="C79" s="84" t="s">
        <v>3518</v>
      </c>
      <c r="D79" s="75" t="s">
        <v>54</v>
      </c>
      <c r="E79" s="13">
        <v>44437</v>
      </c>
      <c r="F79" s="73" t="s">
        <v>3440</v>
      </c>
      <c r="G79" s="13">
        <v>44439</v>
      </c>
      <c r="H79" s="74" t="s">
        <v>3053</v>
      </c>
      <c r="I79" s="15">
        <v>80</v>
      </c>
      <c r="J79" s="15">
        <v>55</v>
      </c>
      <c r="K79" s="15">
        <v>34</v>
      </c>
      <c r="L79" s="15">
        <v>10</v>
      </c>
      <c r="M79" s="79">
        <v>37.4</v>
      </c>
      <c r="N79" s="69">
        <v>37</v>
      </c>
      <c r="O79" s="61">
        <v>3000</v>
      </c>
      <c r="P79" s="62">
        <f>Table224523689101112131415161718192021222423456723456891011121314151617181920212223242526272829303132[[#This Row],[PEMBULATAN]]*O79</f>
        <v>111000</v>
      </c>
    </row>
    <row r="80" spans="1:16" ht="29.25" customHeight="1" x14ac:dyDescent="0.2">
      <c r="A80" s="108"/>
      <c r="B80" s="72"/>
      <c r="C80" s="84" t="s">
        <v>3519</v>
      </c>
      <c r="D80" s="75" t="s">
        <v>54</v>
      </c>
      <c r="E80" s="13">
        <v>44437</v>
      </c>
      <c r="F80" s="73" t="s">
        <v>3440</v>
      </c>
      <c r="G80" s="13">
        <v>44439</v>
      </c>
      <c r="H80" s="74" t="s">
        <v>3053</v>
      </c>
      <c r="I80" s="15">
        <v>19</v>
      </c>
      <c r="J80" s="15">
        <v>18</v>
      </c>
      <c r="K80" s="15">
        <v>14</v>
      </c>
      <c r="L80" s="15">
        <v>1</v>
      </c>
      <c r="M80" s="79">
        <v>1.1970000000000001</v>
      </c>
      <c r="N80" s="69">
        <v>1</v>
      </c>
      <c r="O80" s="61">
        <v>3000</v>
      </c>
      <c r="P80" s="62">
        <f>Table224523689101112131415161718192021222423456723456891011121314151617181920212223242526272829303132[[#This Row],[PEMBULATAN]]*O80</f>
        <v>3000</v>
      </c>
    </row>
    <row r="81" spans="1:16" ht="29.25" customHeight="1" x14ac:dyDescent="0.2">
      <c r="A81" s="108"/>
      <c r="B81" s="72"/>
      <c r="C81" s="84" t="s">
        <v>3520</v>
      </c>
      <c r="D81" s="75" t="s">
        <v>54</v>
      </c>
      <c r="E81" s="13">
        <v>44437</v>
      </c>
      <c r="F81" s="73" t="s">
        <v>3440</v>
      </c>
      <c r="G81" s="13">
        <v>44439</v>
      </c>
      <c r="H81" s="74" t="s">
        <v>3053</v>
      </c>
      <c r="I81" s="15">
        <v>28</v>
      </c>
      <c r="J81" s="15">
        <v>27</v>
      </c>
      <c r="K81" s="15">
        <v>29</v>
      </c>
      <c r="L81" s="15">
        <v>5</v>
      </c>
      <c r="M81" s="79">
        <v>5.4809999999999999</v>
      </c>
      <c r="N81" s="69">
        <v>5</v>
      </c>
      <c r="O81" s="61">
        <v>3000</v>
      </c>
      <c r="P81" s="62">
        <f>Table224523689101112131415161718192021222423456723456891011121314151617181920212223242526272829303132[[#This Row],[PEMBULATAN]]*O81</f>
        <v>15000</v>
      </c>
    </row>
    <row r="82" spans="1:16" ht="29.25" customHeight="1" x14ac:dyDescent="0.2">
      <c r="A82" s="108"/>
      <c r="B82" s="72"/>
      <c r="C82" s="84" t="s">
        <v>3521</v>
      </c>
      <c r="D82" s="75" t="s">
        <v>54</v>
      </c>
      <c r="E82" s="13">
        <v>44437</v>
      </c>
      <c r="F82" s="73" t="s">
        <v>3440</v>
      </c>
      <c r="G82" s="13">
        <v>44439</v>
      </c>
      <c r="H82" s="74" t="s">
        <v>3053</v>
      </c>
      <c r="I82" s="15">
        <v>35</v>
      </c>
      <c r="J82" s="15">
        <v>25</v>
      </c>
      <c r="K82" s="15">
        <v>25</v>
      </c>
      <c r="L82" s="15">
        <v>2</v>
      </c>
      <c r="M82" s="79">
        <v>5.46875</v>
      </c>
      <c r="N82" s="69">
        <v>5</v>
      </c>
      <c r="O82" s="61">
        <v>3000</v>
      </c>
      <c r="P82" s="62">
        <f>Table224523689101112131415161718192021222423456723456891011121314151617181920212223242526272829303132[[#This Row],[PEMBULATAN]]*O82</f>
        <v>15000</v>
      </c>
    </row>
    <row r="83" spans="1:16" ht="29.25" customHeight="1" x14ac:dyDescent="0.2">
      <c r="A83" s="108"/>
      <c r="B83" s="72"/>
      <c r="C83" s="84" t="s">
        <v>3522</v>
      </c>
      <c r="D83" s="75" t="s">
        <v>54</v>
      </c>
      <c r="E83" s="13">
        <v>44437</v>
      </c>
      <c r="F83" s="73" t="s">
        <v>3440</v>
      </c>
      <c r="G83" s="13">
        <v>44439</v>
      </c>
      <c r="H83" s="74" t="s">
        <v>3053</v>
      </c>
      <c r="I83" s="15">
        <v>45</v>
      </c>
      <c r="J83" s="15">
        <v>52</v>
      </c>
      <c r="K83" s="15">
        <v>20</v>
      </c>
      <c r="L83" s="15">
        <v>8</v>
      </c>
      <c r="M83" s="79">
        <v>11.7</v>
      </c>
      <c r="N83" s="69">
        <v>12</v>
      </c>
      <c r="O83" s="61">
        <v>3000</v>
      </c>
      <c r="P83" s="62">
        <f>Table224523689101112131415161718192021222423456723456891011121314151617181920212223242526272829303132[[#This Row],[PEMBULATAN]]*O83</f>
        <v>36000</v>
      </c>
    </row>
    <row r="84" spans="1:16" ht="29.25" customHeight="1" x14ac:dyDescent="0.2">
      <c r="A84" s="108"/>
      <c r="B84" s="72"/>
      <c r="C84" s="84" t="s">
        <v>3523</v>
      </c>
      <c r="D84" s="75" t="s">
        <v>54</v>
      </c>
      <c r="E84" s="13">
        <v>44437</v>
      </c>
      <c r="F84" s="73" t="s">
        <v>3440</v>
      </c>
      <c r="G84" s="13">
        <v>44439</v>
      </c>
      <c r="H84" s="74" t="s">
        <v>3053</v>
      </c>
      <c r="I84" s="15">
        <v>83</v>
      </c>
      <c r="J84" s="15">
        <v>60</v>
      </c>
      <c r="K84" s="15">
        <v>16</v>
      </c>
      <c r="L84" s="15">
        <v>16</v>
      </c>
      <c r="M84" s="79">
        <v>19.920000000000002</v>
      </c>
      <c r="N84" s="69">
        <v>20</v>
      </c>
      <c r="O84" s="61">
        <v>3000</v>
      </c>
      <c r="P84" s="62">
        <f>Table224523689101112131415161718192021222423456723456891011121314151617181920212223242526272829303132[[#This Row],[PEMBULATAN]]*O84</f>
        <v>60000</v>
      </c>
    </row>
    <row r="85" spans="1:16" ht="29.25" customHeight="1" x14ac:dyDescent="0.2">
      <c r="A85" s="108"/>
      <c r="B85" s="72"/>
      <c r="C85" s="84" t="s">
        <v>3524</v>
      </c>
      <c r="D85" s="75" t="s">
        <v>54</v>
      </c>
      <c r="E85" s="13">
        <v>44437</v>
      </c>
      <c r="F85" s="73" t="s">
        <v>3440</v>
      </c>
      <c r="G85" s="13">
        <v>44439</v>
      </c>
      <c r="H85" s="74" t="s">
        <v>3053</v>
      </c>
      <c r="I85" s="15">
        <v>42</v>
      </c>
      <c r="J85" s="15">
        <v>30</v>
      </c>
      <c r="K85" s="15">
        <v>66</v>
      </c>
      <c r="L85" s="15">
        <v>16</v>
      </c>
      <c r="M85" s="79">
        <v>20.79</v>
      </c>
      <c r="N85" s="69">
        <v>21</v>
      </c>
      <c r="O85" s="61">
        <v>3000</v>
      </c>
      <c r="P85" s="62">
        <f>Table224523689101112131415161718192021222423456723456891011121314151617181920212223242526272829303132[[#This Row],[PEMBULATAN]]*O85</f>
        <v>63000</v>
      </c>
    </row>
    <row r="86" spans="1:16" ht="29.25" customHeight="1" x14ac:dyDescent="0.2">
      <c r="A86" s="108"/>
      <c r="B86" s="72"/>
      <c r="C86" s="84" t="s">
        <v>3525</v>
      </c>
      <c r="D86" s="75" t="s">
        <v>54</v>
      </c>
      <c r="E86" s="13">
        <v>44437</v>
      </c>
      <c r="F86" s="73" t="s">
        <v>3440</v>
      </c>
      <c r="G86" s="13">
        <v>44439</v>
      </c>
      <c r="H86" s="74" t="s">
        <v>3053</v>
      </c>
      <c r="I86" s="15">
        <v>74</v>
      </c>
      <c r="J86" s="15">
        <v>58</v>
      </c>
      <c r="K86" s="15">
        <v>28</v>
      </c>
      <c r="L86" s="15">
        <v>8</v>
      </c>
      <c r="M86" s="79">
        <v>30.044</v>
      </c>
      <c r="N86" s="69">
        <v>30</v>
      </c>
      <c r="O86" s="61">
        <v>3000</v>
      </c>
      <c r="P86" s="62">
        <f>Table224523689101112131415161718192021222423456723456891011121314151617181920212223242526272829303132[[#This Row],[PEMBULATAN]]*O86</f>
        <v>90000</v>
      </c>
    </row>
    <row r="87" spans="1:16" ht="29.25" customHeight="1" x14ac:dyDescent="0.2">
      <c r="A87" s="108"/>
      <c r="B87" s="72"/>
      <c r="C87" s="84" t="s">
        <v>3526</v>
      </c>
      <c r="D87" s="75" t="s">
        <v>54</v>
      </c>
      <c r="E87" s="13">
        <v>44437</v>
      </c>
      <c r="F87" s="73" t="s">
        <v>3440</v>
      </c>
      <c r="G87" s="13">
        <v>44439</v>
      </c>
      <c r="H87" s="74" t="s">
        <v>3053</v>
      </c>
      <c r="I87" s="15">
        <v>73</v>
      </c>
      <c r="J87" s="15">
        <v>61</v>
      </c>
      <c r="K87" s="15">
        <v>28</v>
      </c>
      <c r="L87" s="15">
        <v>14</v>
      </c>
      <c r="M87" s="79">
        <v>31.170999999999999</v>
      </c>
      <c r="N87" s="69">
        <v>31</v>
      </c>
      <c r="O87" s="61">
        <v>3000</v>
      </c>
      <c r="P87" s="62">
        <f>Table224523689101112131415161718192021222423456723456891011121314151617181920212223242526272829303132[[#This Row],[PEMBULATAN]]*O87</f>
        <v>93000</v>
      </c>
    </row>
    <row r="88" spans="1:16" ht="29.25" customHeight="1" x14ac:dyDescent="0.2">
      <c r="A88" s="108"/>
      <c r="B88" s="72"/>
      <c r="C88" s="84" t="s">
        <v>3527</v>
      </c>
      <c r="D88" s="75" t="s">
        <v>54</v>
      </c>
      <c r="E88" s="13">
        <v>44437</v>
      </c>
      <c r="F88" s="73" t="s">
        <v>3440</v>
      </c>
      <c r="G88" s="13">
        <v>44439</v>
      </c>
      <c r="H88" s="74" t="s">
        <v>3053</v>
      </c>
      <c r="I88" s="15">
        <v>22</v>
      </c>
      <c r="J88" s="15">
        <v>22</v>
      </c>
      <c r="K88" s="15">
        <v>21</v>
      </c>
      <c r="L88" s="15">
        <v>2</v>
      </c>
      <c r="M88" s="79">
        <v>2.5409999999999999</v>
      </c>
      <c r="N88" s="69">
        <v>3</v>
      </c>
      <c r="O88" s="61">
        <v>3000</v>
      </c>
      <c r="P88" s="62">
        <f>Table224523689101112131415161718192021222423456723456891011121314151617181920212223242526272829303132[[#This Row],[PEMBULATAN]]*O88</f>
        <v>9000</v>
      </c>
    </row>
    <row r="89" spans="1:16" ht="29.25" customHeight="1" x14ac:dyDescent="0.2">
      <c r="A89" s="108"/>
      <c r="B89" s="72"/>
      <c r="C89" s="84" t="s">
        <v>3528</v>
      </c>
      <c r="D89" s="75" t="s">
        <v>54</v>
      </c>
      <c r="E89" s="13">
        <v>44437</v>
      </c>
      <c r="F89" s="73" t="s">
        <v>3440</v>
      </c>
      <c r="G89" s="13">
        <v>44439</v>
      </c>
      <c r="H89" s="74" t="s">
        <v>3053</v>
      </c>
      <c r="I89" s="15">
        <v>100</v>
      </c>
      <c r="J89" s="15">
        <v>8</v>
      </c>
      <c r="K89" s="15">
        <v>7</v>
      </c>
      <c r="L89" s="15">
        <v>2</v>
      </c>
      <c r="M89" s="79">
        <v>1.4</v>
      </c>
      <c r="N89" s="69">
        <v>2</v>
      </c>
      <c r="O89" s="61">
        <v>3000</v>
      </c>
      <c r="P89" s="62">
        <f>Table224523689101112131415161718192021222423456723456891011121314151617181920212223242526272829303132[[#This Row],[PEMBULATAN]]*O89</f>
        <v>6000</v>
      </c>
    </row>
    <row r="90" spans="1:16" ht="29.25" customHeight="1" x14ac:dyDescent="0.2">
      <c r="A90" s="108"/>
      <c r="B90" s="72"/>
      <c r="C90" s="84" t="s">
        <v>3529</v>
      </c>
      <c r="D90" s="75" t="s">
        <v>54</v>
      </c>
      <c r="E90" s="13">
        <v>44437</v>
      </c>
      <c r="F90" s="73" t="s">
        <v>3440</v>
      </c>
      <c r="G90" s="13">
        <v>44439</v>
      </c>
      <c r="H90" s="74" t="s">
        <v>3053</v>
      </c>
      <c r="I90" s="15">
        <v>79</v>
      </c>
      <c r="J90" s="15">
        <v>55</v>
      </c>
      <c r="K90" s="15">
        <v>25</v>
      </c>
      <c r="L90" s="15">
        <v>5</v>
      </c>
      <c r="M90" s="79">
        <v>27.15625</v>
      </c>
      <c r="N90" s="69">
        <v>27</v>
      </c>
      <c r="O90" s="61">
        <v>3000</v>
      </c>
      <c r="P90" s="62">
        <f>Table224523689101112131415161718192021222423456723456891011121314151617181920212223242526272829303132[[#This Row],[PEMBULATAN]]*O90</f>
        <v>81000</v>
      </c>
    </row>
    <row r="91" spans="1:16" ht="29.25" customHeight="1" x14ac:dyDescent="0.2">
      <c r="A91" s="108"/>
      <c r="B91" s="72"/>
      <c r="C91" s="84" t="s">
        <v>3530</v>
      </c>
      <c r="D91" s="75" t="s">
        <v>54</v>
      </c>
      <c r="E91" s="13">
        <v>44437</v>
      </c>
      <c r="F91" s="73" t="s">
        <v>3440</v>
      </c>
      <c r="G91" s="13">
        <v>44439</v>
      </c>
      <c r="H91" s="74" t="s">
        <v>3053</v>
      </c>
      <c r="I91" s="15">
        <v>45</v>
      </c>
      <c r="J91" s="15">
        <v>50</v>
      </c>
      <c r="K91" s="15">
        <v>42</v>
      </c>
      <c r="L91" s="15">
        <v>14</v>
      </c>
      <c r="M91" s="79">
        <v>23.625</v>
      </c>
      <c r="N91" s="69">
        <v>24</v>
      </c>
      <c r="O91" s="61">
        <v>3000</v>
      </c>
      <c r="P91" s="62">
        <f>Table224523689101112131415161718192021222423456723456891011121314151617181920212223242526272829303132[[#This Row],[PEMBULATAN]]*O91</f>
        <v>72000</v>
      </c>
    </row>
    <row r="92" spans="1:16" ht="29.25" customHeight="1" x14ac:dyDescent="0.2">
      <c r="A92" s="108"/>
      <c r="B92" s="72"/>
      <c r="C92" s="84" t="s">
        <v>3531</v>
      </c>
      <c r="D92" s="75" t="s">
        <v>54</v>
      </c>
      <c r="E92" s="13">
        <v>44437</v>
      </c>
      <c r="F92" s="73" t="s">
        <v>3440</v>
      </c>
      <c r="G92" s="13">
        <v>44439</v>
      </c>
      <c r="H92" s="74" t="s">
        <v>3053</v>
      </c>
      <c r="I92" s="15">
        <v>65</v>
      </c>
      <c r="J92" s="15">
        <v>46</v>
      </c>
      <c r="K92" s="15">
        <v>30</v>
      </c>
      <c r="L92" s="15">
        <v>7</v>
      </c>
      <c r="M92" s="79">
        <v>22.425000000000001</v>
      </c>
      <c r="N92" s="69">
        <v>22</v>
      </c>
      <c r="O92" s="61">
        <v>3000</v>
      </c>
      <c r="P92" s="62">
        <f>Table224523689101112131415161718192021222423456723456891011121314151617181920212223242526272829303132[[#This Row],[PEMBULATAN]]*O92</f>
        <v>66000</v>
      </c>
    </row>
    <row r="93" spans="1:16" ht="29.25" customHeight="1" x14ac:dyDescent="0.2">
      <c r="A93" s="108"/>
      <c r="B93" s="72"/>
      <c r="C93" s="84" t="s">
        <v>3532</v>
      </c>
      <c r="D93" s="75" t="s">
        <v>54</v>
      </c>
      <c r="E93" s="13">
        <v>44437</v>
      </c>
      <c r="F93" s="73" t="s">
        <v>3440</v>
      </c>
      <c r="G93" s="13">
        <v>44439</v>
      </c>
      <c r="H93" s="74" t="s">
        <v>3053</v>
      </c>
      <c r="I93" s="15">
        <v>64</v>
      </c>
      <c r="J93" s="15">
        <v>60</v>
      </c>
      <c r="K93" s="15">
        <v>20</v>
      </c>
      <c r="L93" s="15">
        <v>10</v>
      </c>
      <c r="M93" s="79">
        <v>19.2</v>
      </c>
      <c r="N93" s="69">
        <v>19</v>
      </c>
      <c r="O93" s="61">
        <v>3000</v>
      </c>
      <c r="P93" s="62">
        <f>Table224523689101112131415161718192021222423456723456891011121314151617181920212223242526272829303132[[#This Row],[PEMBULATAN]]*O93</f>
        <v>57000</v>
      </c>
    </row>
    <row r="94" spans="1:16" ht="29.25" customHeight="1" x14ac:dyDescent="0.2">
      <c r="A94" s="108"/>
      <c r="B94" s="72"/>
      <c r="C94" s="84" t="s">
        <v>3533</v>
      </c>
      <c r="D94" s="75" t="s">
        <v>54</v>
      </c>
      <c r="E94" s="13">
        <v>44437</v>
      </c>
      <c r="F94" s="73" t="s">
        <v>3440</v>
      </c>
      <c r="G94" s="13">
        <v>44439</v>
      </c>
      <c r="H94" s="74" t="s">
        <v>3053</v>
      </c>
      <c r="I94" s="15">
        <v>78</v>
      </c>
      <c r="J94" s="15">
        <v>65</v>
      </c>
      <c r="K94" s="15">
        <v>30</v>
      </c>
      <c r="L94" s="15">
        <v>14</v>
      </c>
      <c r="M94" s="79">
        <v>38.024999999999999</v>
      </c>
      <c r="N94" s="69">
        <v>38</v>
      </c>
      <c r="O94" s="61">
        <v>3000</v>
      </c>
      <c r="P94" s="62">
        <f>Table224523689101112131415161718192021222423456723456891011121314151617181920212223242526272829303132[[#This Row],[PEMBULATAN]]*O94</f>
        <v>114000</v>
      </c>
    </row>
    <row r="95" spans="1:16" ht="29.25" customHeight="1" x14ac:dyDescent="0.2">
      <c r="A95" s="108"/>
      <c r="B95" s="72"/>
      <c r="C95" s="84" t="s">
        <v>3534</v>
      </c>
      <c r="D95" s="75" t="s">
        <v>54</v>
      </c>
      <c r="E95" s="13">
        <v>44437</v>
      </c>
      <c r="F95" s="73" t="s">
        <v>3440</v>
      </c>
      <c r="G95" s="13">
        <v>44439</v>
      </c>
      <c r="H95" s="74" t="s">
        <v>3053</v>
      </c>
      <c r="I95" s="15">
        <v>78</v>
      </c>
      <c r="J95" s="15">
        <v>60</v>
      </c>
      <c r="K95" s="15">
        <v>30</v>
      </c>
      <c r="L95" s="15">
        <v>15</v>
      </c>
      <c r="M95" s="79">
        <v>35.1</v>
      </c>
      <c r="N95" s="69">
        <v>35</v>
      </c>
      <c r="O95" s="61">
        <v>3000</v>
      </c>
      <c r="P95" s="62">
        <f>Table224523689101112131415161718192021222423456723456891011121314151617181920212223242526272829303132[[#This Row],[PEMBULATAN]]*O95</f>
        <v>105000</v>
      </c>
    </row>
    <row r="96" spans="1:16" ht="29.25" customHeight="1" x14ac:dyDescent="0.2">
      <c r="A96" s="108"/>
      <c r="B96" s="72"/>
      <c r="C96" s="84" t="s">
        <v>3535</v>
      </c>
      <c r="D96" s="75" t="s">
        <v>54</v>
      </c>
      <c r="E96" s="13">
        <v>44437</v>
      </c>
      <c r="F96" s="73" t="s">
        <v>3440</v>
      </c>
      <c r="G96" s="13">
        <v>44439</v>
      </c>
      <c r="H96" s="74" t="s">
        <v>3053</v>
      </c>
      <c r="I96" s="15">
        <v>76</v>
      </c>
      <c r="J96" s="15">
        <v>55</v>
      </c>
      <c r="K96" s="15">
        <v>27</v>
      </c>
      <c r="L96" s="15">
        <v>16</v>
      </c>
      <c r="M96" s="79">
        <v>28.215</v>
      </c>
      <c r="N96" s="69">
        <v>28</v>
      </c>
      <c r="O96" s="61">
        <v>3000</v>
      </c>
      <c r="P96" s="62">
        <f>Table224523689101112131415161718192021222423456723456891011121314151617181920212223242526272829303132[[#This Row],[PEMBULATAN]]*O96</f>
        <v>84000</v>
      </c>
    </row>
    <row r="97" spans="1:16" ht="29.25" customHeight="1" x14ac:dyDescent="0.2">
      <c r="A97" s="108"/>
      <c r="B97" s="72"/>
      <c r="C97" s="84" t="s">
        <v>3536</v>
      </c>
      <c r="D97" s="75" t="s">
        <v>54</v>
      </c>
      <c r="E97" s="13">
        <v>44437</v>
      </c>
      <c r="F97" s="73" t="s">
        <v>3440</v>
      </c>
      <c r="G97" s="13">
        <v>44439</v>
      </c>
      <c r="H97" s="74" t="s">
        <v>3053</v>
      </c>
      <c r="I97" s="15">
        <v>95</v>
      </c>
      <c r="J97" s="15">
        <v>58</v>
      </c>
      <c r="K97" s="15">
        <v>27</v>
      </c>
      <c r="L97" s="15">
        <v>19</v>
      </c>
      <c r="M97" s="79">
        <v>37.192500000000003</v>
      </c>
      <c r="N97" s="69">
        <v>37</v>
      </c>
      <c r="O97" s="61">
        <v>3000</v>
      </c>
      <c r="P97" s="62">
        <f>Table224523689101112131415161718192021222423456723456891011121314151617181920212223242526272829303132[[#This Row],[PEMBULATAN]]*O97</f>
        <v>111000</v>
      </c>
    </row>
    <row r="98" spans="1:16" ht="29.25" customHeight="1" x14ac:dyDescent="0.2">
      <c r="A98" s="108"/>
      <c r="B98" s="72"/>
      <c r="C98" s="84" t="s">
        <v>3537</v>
      </c>
      <c r="D98" s="75" t="s">
        <v>54</v>
      </c>
      <c r="E98" s="13">
        <v>44437</v>
      </c>
      <c r="F98" s="73" t="s">
        <v>3440</v>
      </c>
      <c r="G98" s="13">
        <v>44439</v>
      </c>
      <c r="H98" s="74" t="s">
        <v>3053</v>
      </c>
      <c r="I98" s="15">
        <v>94</v>
      </c>
      <c r="J98" s="15">
        <v>55</v>
      </c>
      <c r="K98" s="15">
        <v>25</v>
      </c>
      <c r="L98" s="15">
        <v>13</v>
      </c>
      <c r="M98" s="79">
        <v>32.3125</v>
      </c>
      <c r="N98" s="69">
        <v>32</v>
      </c>
      <c r="O98" s="61">
        <v>3000</v>
      </c>
      <c r="P98" s="62">
        <f>Table224523689101112131415161718192021222423456723456891011121314151617181920212223242526272829303132[[#This Row],[PEMBULATAN]]*O98</f>
        <v>96000</v>
      </c>
    </row>
    <row r="99" spans="1:16" ht="29.25" customHeight="1" x14ac:dyDescent="0.2">
      <c r="A99" s="108"/>
      <c r="B99" s="72"/>
      <c r="C99" s="84" t="s">
        <v>3538</v>
      </c>
      <c r="D99" s="75" t="s">
        <v>54</v>
      </c>
      <c r="E99" s="13">
        <v>44437</v>
      </c>
      <c r="F99" s="73" t="s">
        <v>3440</v>
      </c>
      <c r="G99" s="13">
        <v>44439</v>
      </c>
      <c r="H99" s="74" t="s">
        <v>3053</v>
      </c>
      <c r="I99" s="15">
        <v>48</v>
      </c>
      <c r="J99" s="15">
        <v>30</v>
      </c>
      <c r="K99" s="15">
        <v>22</v>
      </c>
      <c r="L99" s="15">
        <v>4</v>
      </c>
      <c r="M99" s="79">
        <v>7.92</v>
      </c>
      <c r="N99" s="69">
        <v>8</v>
      </c>
      <c r="O99" s="61">
        <v>3000</v>
      </c>
      <c r="P99" s="62">
        <f>Table224523689101112131415161718192021222423456723456891011121314151617181920212223242526272829303132[[#This Row],[PEMBULATAN]]*O99</f>
        <v>24000</v>
      </c>
    </row>
    <row r="100" spans="1:16" ht="29.25" customHeight="1" x14ac:dyDescent="0.2">
      <c r="A100" s="108"/>
      <c r="B100" s="72"/>
      <c r="C100" s="84" t="s">
        <v>3539</v>
      </c>
      <c r="D100" s="75" t="s">
        <v>54</v>
      </c>
      <c r="E100" s="13">
        <v>44437</v>
      </c>
      <c r="F100" s="73" t="s">
        <v>3440</v>
      </c>
      <c r="G100" s="13">
        <v>44439</v>
      </c>
      <c r="H100" s="74" t="s">
        <v>3053</v>
      </c>
      <c r="I100" s="15">
        <v>52</v>
      </c>
      <c r="J100" s="15">
        <v>47</v>
      </c>
      <c r="K100" s="15">
        <v>30</v>
      </c>
      <c r="L100" s="15">
        <v>6</v>
      </c>
      <c r="M100" s="79">
        <v>18.329999999999998</v>
      </c>
      <c r="N100" s="69">
        <v>18</v>
      </c>
      <c r="O100" s="61">
        <v>3000</v>
      </c>
      <c r="P100" s="62">
        <f>Table224523689101112131415161718192021222423456723456891011121314151617181920212223242526272829303132[[#This Row],[PEMBULATAN]]*O100</f>
        <v>54000</v>
      </c>
    </row>
    <row r="101" spans="1:16" ht="29.25" customHeight="1" x14ac:dyDescent="0.2">
      <c r="A101" s="108"/>
      <c r="B101" s="72"/>
      <c r="C101" s="84" t="s">
        <v>3540</v>
      </c>
      <c r="D101" s="75" t="s">
        <v>54</v>
      </c>
      <c r="E101" s="13">
        <v>44437</v>
      </c>
      <c r="F101" s="73" t="s">
        <v>3440</v>
      </c>
      <c r="G101" s="13">
        <v>44439</v>
      </c>
      <c r="H101" s="74" t="s">
        <v>3053</v>
      </c>
      <c r="I101" s="15">
        <v>78</v>
      </c>
      <c r="J101" s="15">
        <v>59</v>
      </c>
      <c r="K101" s="15">
        <v>24</v>
      </c>
      <c r="L101" s="15">
        <v>10</v>
      </c>
      <c r="M101" s="79">
        <v>27.611999999999998</v>
      </c>
      <c r="N101" s="69">
        <v>28</v>
      </c>
      <c r="O101" s="61">
        <v>3000</v>
      </c>
      <c r="P101" s="62">
        <f>Table224523689101112131415161718192021222423456723456891011121314151617181920212223242526272829303132[[#This Row],[PEMBULATAN]]*O101</f>
        <v>84000</v>
      </c>
    </row>
    <row r="102" spans="1:16" ht="29.25" customHeight="1" x14ac:dyDescent="0.2">
      <c r="A102" s="108"/>
      <c r="B102" s="72"/>
      <c r="C102" s="84" t="s">
        <v>3541</v>
      </c>
      <c r="D102" s="75" t="s">
        <v>54</v>
      </c>
      <c r="E102" s="13">
        <v>44437</v>
      </c>
      <c r="F102" s="73" t="s">
        <v>3440</v>
      </c>
      <c r="G102" s="13">
        <v>44439</v>
      </c>
      <c r="H102" s="74" t="s">
        <v>3053</v>
      </c>
      <c r="I102" s="15">
        <v>47</v>
      </c>
      <c r="J102" s="15">
        <v>39</v>
      </c>
      <c r="K102" s="15">
        <v>21</v>
      </c>
      <c r="L102" s="15">
        <v>6</v>
      </c>
      <c r="M102" s="79">
        <v>9.6232500000000005</v>
      </c>
      <c r="N102" s="69">
        <v>10</v>
      </c>
      <c r="O102" s="61">
        <v>3000</v>
      </c>
      <c r="P102" s="62">
        <f>Table224523689101112131415161718192021222423456723456891011121314151617181920212223242526272829303132[[#This Row],[PEMBULATAN]]*O102</f>
        <v>30000</v>
      </c>
    </row>
    <row r="103" spans="1:16" ht="29.25" customHeight="1" x14ac:dyDescent="0.2">
      <c r="A103" s="108"/>
      <c r="B103" s="72"/>
      <c r="C103" s="84" t="s">
        <v>3542</v>
      </c>
      <c r="D103" s="75" t="s">
        <v>54</v>
      </c>
      <c r="E103" s="13">
        <v>44437</v>
      </c>
      <c r="F103" s="73" t="s">
        <v>3440</v>
      </c>
      <c r="G103" s="13">
        <v>44439</v>
      </c>
      <c r="H103" s="74" t="s">
        <v>3053</v>
      </c>
      <c r="I103" s="15">
        <v>65</v>
      </c>
      <c r="J103" s="15">
        <v>8</v>
      </c>
      <c r="K103" s="15">
        <v>18</v>
      </c>
      <c r="L103" s="15">
        <v>1</v>
      </c>
      <c r="M103" s="79">
        <v>2.34</v>
      </c>
      <c r="N103" s="69">
        <v>2</v>
      </c>
      <c r="O103" s="61">
        <v>3000</v>
      </c>
      <c r="P103" s="62">
        <f>Table224523689101112131415161718192021222423456723456891011121314151617181920212223242526272829303132[[#This Row],[PEMBULATAN]]*O103</f>
        <v>6000</v>
      </c>
    </row>
    <row r="104" spans="1:16" ht="29.25" customHeight="1" x14ac:dyDescent="0.2">
      <c r="A104" s="108"/>
      <c r="B104" s="72"/>
      <c r="C104" s="84" t="s">
        <v>3543</v>
      </c>
      <c r="D104" s="75" t="s">
        <v>54</v>
      </c>
      <c r="E104" s="13">
        <v>44437</v>
      </c>
      <c r="F104" s="73" t="s">
        <v>3440</v>
      </c>
      <c r="G104" s="13">
        <v>44439</v>
      </c>
      <c r="H104" s="74" t="s">
        <v>3053</v>
      </c>
      <c r="I104" s="15">
        <v>44</v>
      </c>
      <c r="J104" s="15">
        <v>58</v>
      </c>
      <c r="K104" s="15">
        <v>38</v>
      </c>
      <c r="L104" s="15">
        <v>13</v>
      </c>
      <c r="M104" s="79">
        <v>24.244</v>
      </c>
      <c r="N104" s="69">
        <v>24</v>
      </c>
      <c r="O104" s="61">
        <v>3000</v>
      </c>
      <c r="P104" s="62">
        <f>Table224523689101112131415161718192021222423456723456891011121314151617181920212223242526272829303132[[#This Row],[PEMBULATAN]]*O104</f>
        <v>72000</v>
      </c>
    </row>
    <row r="105" spans="1:16" ht="29.25" customHeight="1" x14ac:dyDescent="0.2">
      <c r="A105" s="108"/>
      <c r="B105" s="72"/>
      <c r="C105" s="84" t="s">
        <v>3544</v>
      </c>
      <c r="D105" s="75" t="s">
        <v>54</v>
      </c>
      <c r="E105" s="13">
        <v>44437</v>
      </c>
      <c r="F105" s="73" t="s">
        <v>3440</v>
      </c>
      <c r="G105" s="13">
        <v>44439</v>
      </c>
      <c r="H105" s="74" t="s">
        <v>3053</v>
      </c>
      <c r="I105" s="15">
        <v>59</v>
      </c>
      <c r="J105" s="15">
        <v>55</v>
      </c>
      <c r="K105" s="15">
        <v>29</v>
      </c>
      <c r="L105" s="15">
        <v>12</v>
      </c>
      <c r="M105" s="79">
        <v>23.526250000000001</v>
      </c>
      <c r="N105" s="69">
        <v>24</v>
      </c>
      <c r="O105" s="61">
        <v>3000</v>
      </c>
      <c r="P105" s="62">
        <f>Table224523689101112131415161718192021222423456723456891011121314151617181920212223242526272829303132[[#This Row],[PEMBULATAN]]*O105</f>
        <v>72000</v>
      </c>
    </row>
    <row r="106" spans="1:16" ht="29.25" customHeight="1" x14ac:dyDescent="0.2">
      <c r="A106" s="108"/>
      <c r="B106" s="72"/>
      <c r="C106" s="84" t="s">
        <v>3545</v>
      </c>
      <c r="D106" s="75" t="s">
        <v>54</v>
      </c>
      <c r="E106" s="13">
        <v>44437</v>
      </c>
      <c r="F106" s="73" t="s">
        <v>3440</v>
      </c>
      <c r="G106" s="13">
        <v>44439</v>
      </c>
      <c r="H106" s="74" t="s">
        <v>3053</v>
      </c>
      <c r="I106" s="15">
        <v>24</v>
      </c>
      <c r="J106" s="15">
        <v>16</v>
      </c>
      <c r="K106" s="15">
        <v>14</v>
      </c>
      <c r="L106" s="15">
        <v>1</v>
      </c>
      <c r="M106" s="79">
        <v>1.3440000000000001</v>
      </c>
      <c r="N106" s="69">
        <v>1</v>
      </c>
      <c r="O106" s="61">
        <v>3000</v>
      </c>
      <c r="P106" s="62">
        <f>Table224523689101112131415161718192021222423456723456891011121314151617181920212223242526272829303132[[#This Row],[PEMBULATAN]]*O106</f>
        <v>3000</v>
      </c>
    </row>
    <row r="107" spans="1:16" ht="29.25" customHeight="1" x14ac:dyDescent="0.2">
      <c r="A107" s="108"/>
      <c r="B107" s="72"/>
      <c r="C107" s="84" t="s">
        <v>3546</v>
      </c>
      <c r="D107" s="75" t="s">
        <v>54</v>
      </c>
      <c r="E107" s="13">
        <v>44437</v>
      </c>
      <c r="F107" s="73" t="s">
        <v>3440</v>
      </c>
      <c r="G107" s="13">
        <v>44439</v>
      </c>
      <c r="H107" s="74" t="s">
        <v>3053</v>
      </c>
      <c r="I107" s="15">
        <v>80</v>
      </c>
      <c r="J107" s="15">
        <v>53</v>
      </c>
      <c r="K107" s="15">
        <v>26</v>
      </c>
      <c r="L107" s="15">
        <v>8</v>
      </c>
      <c r="M107" s="79">
        <v>27.56</v>
      </c>
      <c r="N107" s="69">
        <v>28</v>
      </c>
      <c r="O107" s="61">
        <v>3000</v>
      </c>
      <c r="P107" s="62">
        <f>Table224523689101112131415161718192021222423456723456891011121314151617181920212223242526272829303132[[#This Row],[PEMBULATAN]]*O107</f>
        <v>84000</v>
      </c>
    </row>
    <row r="108" spans="1:16" ht="29.25" customHeight="1" x14ac:dyDescent="0.2">
      <c r="A108" s="108"/>
      <c r="B108" s="72"/>
      <c r="C108" s="84" t="s">
        <v>3547</v>
      </c>
      <c r="D108" s="75" t="s">
        <v>54</v>
      </c>
      <c r="E108" s="13">
        <v>44437</v>
      </c>
      <c r="F108" s="73" t="s">
        <v>3440</v>
      </c>
      <c r="G108" s="13">
        <v>44439</v>
      </c>
      <c r="H108" s="74" t="s">
        <v>3053</v>
      </c>
      <c r="I108" s="15">
        <v>113</v>
      </c>
      <c r="J108" s="15">
        <v>57</v>
      </c>
      <c r="K108" s="15">
        <v>40</v>
      </c>
      <c r="L108" s="15">
        <v>28</v>
      </c>
      <c r="M108" s="79">
        <v>64.41</v>
      </c>
      <c r="N108" s="69">
        <v>64</v>
      </c>
      <c r="O108" s="61">
        <v>3000</v>
      </c>
      <c r="P108" s="62">
        <f>Table224523689101112131415161718192021222423456723456891011121314151617181920212223242526272829303132[[#This Row],[PEMBULATAN]]*O108</f>
        <v>192000</v>
      </c>
    </row>
    <row r="109" spans="1:16" ht="29.25" customHeight="1" x14ac:dyDescent="0.2">
      <c r="A109" s="108"/>
      <c r="B109" s="72"/>
      <c r="C109" s="84" t="s">
        <v>3548</v>
      </c>
      <c r="D109" s="75" t="s">
        <v>54</v>
      </c>
      <c r="E109" s="13">
        <v>44437</v>
      </c>
      <c r="F109" s="73" t="s">
        <v>3440</v>
      </c>
      <c r="G109" s="13">
        <v>44439</v>
      </c>
      <c r="H109" s="74" t="s">
        <v>3053</v>
      </c>
      <c r="I109" s="15">
        <v>87</v>
      </c>
      <c r="J109" s="15">
        <v>62</v>
      </c>
      <c r="K109" s="15">
        <v>38</v>
      </c>
      <c r="L109" s="15">
        <v>8</v>
      </c>
      <c r="M109" s="79">
        <v>51.243000000000002</v>
      </c>
      <c r="N109" s="69">
        <v>51</v>
      </c>
      <c r="O109" s="61">
        <v>3000</v>
      </c>
      <c r="P109" s="62">
        <f>Table224523689101112131415161718192021222423456723456891011121314151617181920212223242526272829303132[[#This Row],[PEMBULATAN]]*O109</f>
        <v>153000</v>
      </c>
    </row>
    <row r="110" spans="1:16" ht="29.25" customHeight="1" x14ac:dyDescent="0.2">
      <c r="A110" s="108"/>
      <c r="B110" s="72"/>
      <c r="C110" s="84" t="s">
        <v>3549</v>
      </c>
      <c r="D110" s="75" t="s">
        <v>54</v>
      </c>
      <c r="E110" s="13">
        <v>44437</v>
      </c>
      <c r="F110" s="73" t="s">
        <v>3440</v>
      </c>
      <c r="G110" s="13">
        <v>44439</v>
      </c>
      <c r="H110" s="74" t="s">
        <v>3053</v>
      </c>
      <c r="I110" s="15">
        <v>100</v>
      </c>
      <c r="J110" s="15">
        <v>59</v>
      </c>
      <c r="K110" s="15">
        <v>41</v>
      </c>
      <c r="L110" s="15">
        <v>26</v>
      </c>
      <c r="M110" s="79">
        <v>60.475000000000001</v>
      </c>
      <c r="N110" s="69">
        <v>60</v>
      </c>
      <c r="O110" s="61">
        <v>3000</v>
      </c>
      <c r="P110" s="62">
        <f>Table224523689101112131415161718192021222423456723456891011121314151617181920212223242526272829303132[[#This Row],[PEMBULATAN]]*O110</f>
        <v>180000</v>
      </c>
    </row>
    <row r="111" spans="1:16" ht="29.25" customHeight="1" x14ac:dyDescent="0.2">
      <c r="A111" s="108"/>
      <c r="B111" s="72"/>
      <c r="C111" s="84" t="s">
        <v>3550</v>
      </c>
      <c r="D111" s="75" t="s">
        <v>54</v>
      </c>
      <c r="E111" s="13">
        <v>44437</v>
      </c>
      <c r="F111" s="73" t="s">
        <v>3440</v>
      </c>
      <c r="G111" s="13">
        <v>44439</v>
      </c>
      <c r="H111" s="74" t="s">
        <v>3053</v>
      </c>
      <c r="I111" s="15">
        <v>92</v>
      </c>
      <c r="J111" s="15">
        <v>56</v>
      </c>
      <c r="K111" s="15">
        <v>37</v>
      </c>
      <c r="L111" s="15">
        <v>25</v>
      </c>
      <c r="M111" s="79">
        <v>47.655999999999999</v>
      </c>
      <c r="N111" s="69">
        <v>48</v>
      </c>
      <c r="O111" s="61">
        <v>3000</v>
      </c>
      <c r="P111" s="62">
        <f>Table224523689101112131415161718192021222423456723456891011121314151617181920212223242526272829303132[[#This Row],[PEMBULATAN]]*O111</f>
        <v>144000</v>
      </c>
    </row>
    <row r="112" spans="1:16" ht="29.25" customHeight="1" x14ac:dyDescent="0.2">
      <c r="A112" s="108"/>
      <c r="B112" s="72"/>
      <c r="C112" s="84" t="s">
        <v>3551</v>
      </c>
      <c r="D112" s="75" t="s">
        <v>54</v>
      </c>
      <c r="E112" s="13">
        <v>44437</v>
      </c>
      <c r="F112" s="73" t="s">
        <v>3440</v>
      </c>
      <c r="G112" s="13">
        <v>44439</v>
      </c>
      <c r="H112" s="74" t="s">
        <v>3053</v>
      </c>
      <c r="I112" s="15">
        <v>94</v>
      </c>
      <c r="J112" s="15">
        <v>58</v>
      </c>
      <c r="K112" s="15">
        <v>40</v>
      </c>
      <c r="L112" s="15">
        <v>17</v>
      </c>
      <c r="M112" s="79">
        <v>54.52</v>
      </c>
      <c r="N112" s="69">
        <v>55</v>
      </c>
      <c r="O112" s="61">
        <v>3000</v>
      </c>
      <c r="P112" s="62">
        <f>Table224523689101112131415161718192021222423456723456891011121314151617181920212223242526272829303132[[#This Row],[PEMBULATAN]]*O112</f>
        <v>165000</v>
      </c>
    </row>
    <row r="113" spans="1:16" ht="29.25" customHeight="1" x14ac:dyDescent="0.2">
      <c r="A113" s="108"/>
      <c r="B113" s="72"/>
      <c r="C113" s="84" t="s">
        <v>3552</v>
      </c>
      <c r="D113" s="75" t="s">
        <v>54</v>
      </c>
      <c r="E113" s="13">
        <v>44437</v>
      </c>
      <c r="F113" s="73" t="s">
        <v>3440</v>
      </c>
      <c r="G113" s="13">
        <v>44439</v>
      </c>
      <c r="H113" s="74" t="s">
        <v>3053</v>
      </c>
      <c r="I113" s="15">
        <v>78</v>
      </c>
      <c r="J113" s="15">
        <v>60</v>
      </c>
      <c r="K113" s="15">
        <v>31</v>
      </c>
      <c r="L113" s="15">
        <v>9</v>
      </c>
      <c r="M113" s="79">
        <v>36.270000000000003</v>
      </c>
      <c r="N113" s="69">
        <v>36</v>
      </c>
      <c r="O113" s="61">
        <v>3000</v>
      </c>
      <c r="P113" s="62">
        <f>Table224523689101112131415161718192021222423456723456891011121314151617181920212223242526272829303132[[#This Row],[PEMBULATAN]]*O113</f>
        <v>108000</v>
      </c>
    </row>
    <row r="114" spans="1:16" ht="29.25" customHeight="1" x14ac:dyDescent="0.2">
      <c r="A114" s="108"/>
      <c r="B114" s="72"/>
      <c r="C114" s="84" t="s">
        <v>3553</v>
      </c>
      <c r="D114" s="75" t="s">
        <v>54</v>
      </c>
      <c r="E114" s="13">
        <v>44437</v>
      </c>
      <c r="F114" s="73" t="s">
        <v>3440</v>
      </c>
      <c r="G114" s="13">
        <v>44439</v>
      </c>
      <c r="H114" s="74" t="s">
        <v>3053</v>
      </c>
      <c r="I114" s="15">
        <v>96</v>
      </c>
      <c r="J114" s="15">
        <v>61</v>
      </c>
      <c r="K114" s="15">
        <v>29</v>
      </c>
      <c r="L114" s="15">
        <v>14</v>
      </c>
      <c r="M114" s="79">
        <v>42.456000000000003</v>
      </c>
      <c r="N114" s="69">
        <v>42</v>
      </c>
      <c r="O114" s="61">
        <v>3000</v>
      </c>
      <c r="P114" s="62">
        <f>Table224523689101112131415161718192021222423456723456891011121314151617181920212223242526272829303132[[#This Row],[PEMBULATAN]]*O114</f>
        <v>126000</v>
      </c>
    </row>
    <row r="115" spans="1:16" ht="29.25" customHeight="1" x14ac:dyDescent="0.2">
      <c r="A115" s="108"/>
      <c r="B115" s="72"/>
      <c r="C115" s="84" t="s">
        <v>3554</v>
      </c>
      <c r="D115" s="75" t="s">
        <v>54</v>
      </c>
      <c r="E115" s="13">
        <v>44437</v>
      </c>
      <c r="F115" s="73" t="s">
        <v>3440</v>
      </c>
      <c r="G115" s="13">
        <v>44439</v>
      </c>
      <c r="H115" s="74" t="s">
        <v>3053</v>
      </c>
      <c r="I115" s="15">
        <v>97</v>
      </c>
      <c r="J115" s="15">
        <v>50</v>
      </c>
      <c r="K115" s="15">
        <v>31</v>
      </c>
      <c r="L115" s="15">
        <v>7</v>
      </c>
      <c r="M115" s="79">
        <v>37.587499999999999</v>
      </c>
      <c r="N115" s="69">
        <v>38</v>
      </c>
      <c r="O115" s="61">
        <v>3000</v>
      </c>
      <c r="P115" s="62">
        <f>Table224523689101112131415161718192021222423456723456891011121314151617181920212223242526272829303132[[#This Row],[PEMBULATAN]]*O115</f>
        <v>114000</v>
      </c>
    </row>
    <row r="116" spans="1:16" ht="29.25" customHeight="1" x14ac:dyDescent="0.2">
      <c r="A116" s="108"/>
      <c r="B116" s="72"/>
      <c r="C116" s="84" t="s">
        <v>3555</v>
      </c>
      <c r="D116" s="75" t="s">
        <v>54</v>
      </c>
      <c r="E116" s="13">
        <v>44437</v>
      </c>
      <c r="F116" s="73" t="s">
        <v>3440</v>
      </c>
      <c r="G116" s="13">
        <v>44439</v>
      </c>
      <c r="H116" s="74" t="s">
        <v>3053</v>
      </c>
      <c r="I116" s="15">
        <v>66</v>
      </c>
      <c r="J116" s="15">
        <v>47</v>
      </c>
      <c r="K116" s="15">
        <v>33</v>
      </c>
      <c r="L116" s="15">
        <v>10</v>
      </c>
      <c r="M116" s="79">
        <v>25.5915</v>
      </c>
      <c r="N116" s="69">
        <v>26</v>
      </c>
      <c r="O116" s="61">
        <v>3000</v>
      </c>
      <c r="P116" s="62">
        <f>Table224523689101112131415161718192021222423456723456891011121314151617181920212223242526272829303132[[#This Row],[PEMBULATAN]]*O116</f>
        <v>78000</v>
      </c>
    </row>
    <row r="117" spans="1:16" ht="29.25" customHeight="1" x14ac:dyDescent="0.2">
      <c r="A117" s="108"/>
      <c r="B117" s="72"/>
      <c r="C117" s="84" t="s">
        <v>3556</v>
      </c>
      <c r="D117" s="75" t="s">
        <v>54</v>
      </c>
      <c r="E117" s="13">
        <v>44437</v>
      </c>
      <c r="F117" s="73" t="s">
        <v>3440</v>
      </c>
      <c r="G117" s="13">
        <v>44439</v>
      </c>
      <c r="H117" s="74" t="s">
        <v>3053</v>
      </c>
      <c r="I117" s="15">
        <v>57</v>
      </c>
      <c r="J117" s="15">
        <v>63</v>
      </c>
      <c r="K117" s="15">
        <v>30</v>
      </c>
      <c r="L117" s="15">
        <v>10</v>
      </c>
      <c r="M117" s="79">
        <v>26.932500000000001</v>
      </c>
      <c r="N117" s="69">
        <v>27</v>
      </c>
      <c r="O117" s="61">
        <v>3000</v>
      </c>
      <c r="P117" s="62">
        <f>Table224523689101112131415161718192021222423456723456891011121314151617181920212223242526272829303132[[#This Row],[PEMBULATAN]]*O117</f>
        <v>81000</v>
      </c>
    </row>
    <row r="118" spans="1:16" ht="29.25" customHeight="1" x14ac:dyDescent="0.2">
      <c r="A118" s="108"/>
      <c r="B118" s="72"/>
      <c r="C118" s="84" t="s">
        <v>3557</v>
      </c>
      <c r="D118" s="75" t="s">
        <v>54</v>
      </c>
      <c r="E118" s="13">
        <v>44437</v>
      </c>
      <c r="F118" s="73" t="s">
        <v>3440</v>
      </c>
      <c r="G118" s="13">
        <v>44439</v>
      </c>
      <c r="H118" s="74" t="s">
        <v>3053</v>
      </c>
      <c r="I118" s="15">
        <v>98</v>
      </c>
      <c r="J118" s="15">
        <v>58</v>
      </c>
      <c r="K118" s="15">
        <v>40</v>
      </c>
      <c r="L118" s="15">
        <v>34</v>
      </c>
      <c r="M118" s="79">
        <v>56.84</v>
      </c>
      <c r="N118" s="69">
        <v>57</v>
      </c>
      <c r="O118" s="61">
        <v>3000</v>
      </c>
      <c r="P118" s="62">
        <f>Table224523689101112131415161718192021222423456723456891011121314151617181920212223242526272829303132[[#This Row],[PEMBULATAN]]*O118</f>
        <v>171000</v>
      </c>
    </row>
    <row r="119" spans="1:16" ht="29.25" customHeight="1" x14ac:dyDescent="0.2">
      <c r="A119" s="108"/>
      <c r="B119" s="72"/>
      <c r="C119" s="84" t="s">
        <v>3558</v>
      </c>
      <c r="D119" s="75" t="s">
        <v>54</v>
      </c>
      <c r="E119" s="13">
        <v>44437</v>
      </c>
      <c r="F119" s="73" t="s">
        <v>3440</v>
      </c>
      <c r="G119" s="13">
        <v>44439</v>
      </c>
      <c r="H119" s="74" t="s">
        <v>3053</v>
      </c>
      <c r="I119" s="15">
        <v>72</v>
      </c>
      <c r="J119" s="15">
        <v>52</v>
      </c>
      <c r="K119" s="15">
        <v>31</v>
      </c>
      <c r="L119" s="15">
        <v>9</v>
      </c>
      <c r="M119" s="79">
        <v>29.015999999999998</v>
      </c>
      <c r="N119" s="69">
        <v>29</v>
      </c>
      <c r="O119" s="61">
        <v>3000</v>
      </c>
      <c r="P119" s="62">
        <f>Table224523689101112131415161718192021222423456723456891011121314151617181920212223242526272829303132[[#This Row],[PEMBULATAN]]*O119</f>
        <v>87000</v>
      </c>
    </row>
    <row r="120" spans="1:16" ht="29.25" customHeight="1" x14ac:dyDescent="0.2">
      <c r="A120" s="108"/>
      <c r="B120" s="72"/>
      <c r="C120" s="84" t="s">
        <v>3559</v>
      </c>
      <c r="D120" s="75" t="s">
        <v>54</v>
      </c>
      <c r="E120" s="13">
        <v>44437</v>
      </c>
      <c r="F120" s="73" t="s">
        <v>3440</v>
      </c>
      <c r="G120" s="13">
        <v>44439</v>
      </c>
      <c r="H120" s="74" t="s">
        <v>3053</v>
      </c>
      <c r="I120" s="15">
        <v>86</v>
      </c>
      <c r="J120" s="15">
        <v>45</v>
      </c>
      <c r="K120" s="15">
        <v>29</v>
      </c>
      <c r="L120" s="15">
        <v>15</v>
      </c>
      <c r="M120" s="79">
        <v>28.057500000000001</v>
      </c>
      <c r="N120" s="69">
        <v>28</v>
      </c>
      <c r="O120" s="61">
        <v>3000</v>
      </c>
      <c r="P120" s="62">
        <f>Table224523689101112131415161718192021222423456723456891011121314151617181920212223242526272829303132[[#This Row],[PEMBULATAN]]*O120</f>
        <v>84000</v>
      </c>
    </row>
    <row r="121" spans="1:16" ht="29.25" customHeight="1" x14ac:dyDescent="0.2">
      <c r="A121" s="108"/>
      <c r="B121" s="72"/>
      <c r="C121" s="84" t="s">
        <v>3560</v>
      </c>
      <c r="D121" s="75" t="s">
        <v>54</v>
      </c>
      <c r="E121" s="13">
        <v>44437</v>
      </c>
      <c r="F121" s="73" t="s">
        <v>3440</v>
      </c>
      <c r="G121" s="13">
        <v>44439</v>
      </c>
      <c r="H121" s="74" t="s">
        <v>3053</v>
      </c>
      <c r="I121" s="15">
        <v>46</v>
      </c>
      <c r="J121" s="15">
        <v>30</v>
      </c>
      <c r="K121" s="15">
        <v>51</v>
      </c>
      <c r="L121" s="15">
        <v>21</v>
      </c>
      <c r="M121" s="79">
        <v>17.594999999999999</v>
      </c>
      <c r="N121" s="69">
        <v>21</v>
      </c>
      <c r="O121" s="61">
        <v>3000</v>
      </c>
      <c r="P121" s="62">
        <f>Table224523689101112131415161718192021222423456723456891011121314151617181920212223242526272829303132[[#This Row],[PEMBULATAN]]*O121</f>
        <v>63000</v>
      </c>
    </row>
    <row r="122" spans="1:16" ht="29.25" customHeight="1" x14ac:dyDescent="0.2">
      <c r="A122" s="108"/>
      <c r="B122" s="72"/>
      <c r="C122" s="84" t="s">
        <v>3561</v>
      </c>
      <c r="D122" s="75" t="s">
        <v>54</v>
      </c>
      <c r="E122" s="13">
        <v>44437</v>
      </c>
      <c r="F122" s="73" t="s">
        <v>3440</v>
      </c>
      <c r="G122" s="13">
        <v>44439</v>
      </c>
      <c r="H122" s="74" t="s">
        <v>3053</v>
      </c>
      <c r="I122" s="15">
        <v>84</v>
      </c>
      <c r="J122" s="15">
        <v>29</v>
      </c>
      <c r="K122" s="15">
        <v>13</v>
      </c>
      <c r="L122" s="15">
        <v>3</v>
      </c>
      <c r="M122" s="79">
        <v>7.9169999999999998</v>
      </c>
      <c r="N122" s="69">
        <v>8</v>
      </c>
      <c r="O122" s="61">
        <v>3000</v>
      </c>
      <c r="P122" s="62">
        <f>Table224523689101112131415161718192021222423456723456891011121314151617181920212223242526272829303132[[#This Row],[PEMBULATAN]]*O122</f>
        <v>24000</v>
      </c>
    </row>
    <row r="123" spans="1:16" ht="29.25" customHeight="1" x14ac:dyDescent="0.2">
      <c r="A123" s="108"/>
      <c r="B123" s="72"/>
      <c r="C123" s="84" t="s">
        <v>3562</v>
      </c>
      <c r="D123" s="75" t="s">
        <v>54</v>
      </c>
      <c r="E123" s="13">
        <v>44437</v>
      </c>
      <c r="F123" s="73" t="s">
        <v>3440</v>
      </c>
      <c r="G123" s="13">
        <v>44439</v>
      </c>
      <c r="H123" s="74" t="s">
        <v>3053</v>
      </c>
      <c r="I123" s="15">
        <v>52</v>
      </c>
      <c r="J123" s="15">
        <v>41</v>
      </c>
      <c r="K123" s="15">
        <v>11</v>
      </c>
      <c r="L123" s="15">
        <v>6</v>
      </c>
      <c r="M123" s="79">
        <v>5.8630000000000004</v>
      </c>
      <c r="N123" s="69">
        <v>6</v>
      </c>
      <c r="O123" s="61">
        <v>3000</v>
      </c>
      <c r="P123" s="62">
        <f>Table224523689101112131415161718192021222423456723456891011121314151617181920212223242526272829303132[[#This Row],[PEMBULATAN]]*O123</f>
        <v>18000</v>
      </c>
    </row>
    <row r="124" spans="1:16" ht="29.25" customHeight="1" x14ac:dyDescent="0.2">
      <c r="A124" s="108"/>
      <c r="B124" s="72"/>
      <c r="C124" s="84" t="s">
        <v>3563</v>
      </c>
      <c r="D124" s="75" t="s">
        <v>54</v>
      </c>
      <c r="E124" s="13">
        <v>44437</v>
      </c>
      <c r="F124" s="73" t="s">
        <v>3440</v>
      </c>
      <c r="G124" s="13">
        <v>44439</v>
      </c>
      <c r="H124" s="74" t="s">
        <v>3053</v>
      </c>
      <c r="I124" s="15">
        <v>49</v>
      </c>
      <c r="J124" s="15">
        <v>35</v>
      </c>
      <c r="K124" s="15">
        <v>49</v>
      </c>
      <c r="L124" s="15">
        <v>17</v>
      </c>
      <c r="M124" s="79">
        <v>21.008749999999999</v>
      </c>
      <c r="N124" s="69">
        <v>21</v>
      </c>
      <c r="O124" s="61">
        <v>3000</v>
      </c>
      <c r="P124" s="62">
        <f>Table224523689101112131415161718192021222423456723456891011121314151617181920212223242526272829303132[[#This Row],[PEMBULATAN]]*O124</f>
        <v>63000</v>
      </c>
    </row>
    <row r="125" spans="1:16" ht="29.25" customHeight="1" x14ac:dyDescent="0.2">
      <c r="A125" s="108"/>
      <c r="B125" s="72"/>
      <c r="C125" s="84" t="s">
        <v>3564</v>
      </c>
      <c r="D125" s="75" t="s">
        <v>54</v>
      </c>
      <c r="E125" s="13">
        <v>44437</v>
      </c>
      <c r="F125" s="73" t="s">
        <v>3440</v>
      </c>
      <c r="G125" s="13">
        <v>44439</v>
      </c>
      <c r="H125" s="74" t="s">
        <v>3053</v>
      </c>
      <c r="I125" s="15">
        <v>84</v>
      </c>
      <c r="J125" s="15">
        <v>49</v>
      </c>
      <c r="K125" s="15">
        <v>39</v>
      </c>
      <c r="L125" s="15">
        <v>13</v>
      </c>
      <c r="M125" s="79">
        <v>40.131</v>
      </c>
      <c r="N125" s="69">
        <v>40</v>
      </c>
      <c r="O125" s="61">
        <v>3000</v>
      </c>
      <c r="P125" s="62">
        <f>Table224523689101112131415161718192021222423456723456891011121314151617181920212223242526272829303132[[#This Row],[PEMBULATAN]]*O125</f>
        <v>120000</v>
      </c>
    </row>
    <row r="126" spans="1:16" ht="29.25" customHeight="1" x14ac:dyDescent="0.2">
      <c r="A126" s="108"/>
      <c r="B126" s="72"/>
      <c r="C126" s="84" t="s">
        <v>3565</v>
      </c>
      <c r="D126" s="75" t="s">
        <v>54</v>
      </c>
      <c r="E126" s="13">
        <v>44437</v>
      </c>
      <c r="F126" s="73" t="s">
        <v>3440</v>
      </c>
      <c r="G126" s="13">
        <v>44439</v>
      </c>
      <c r="H126" s="74" t="s">
        <v>3053</v>
      </c>
      <c r="I126" s="15">
        <v>65</v>
      </c>
      <c r="J126" s="15">
        <v>38</v>
      </c>
      <c r="K126" s="15">
        <v>14</v>
      </c>
      <c r="L126" s="15">
        <v>5</v>
      </c>
      <c r="M126" s="79">
        <v>8.6449999999999996</v>
      </c>
      <c r="N126" s="69">
        <v>9</v>
      </c>
      <c r="O126" s="61">
        <v>3000</v>
      </c>
      <c r="P126" s="62">
        <f>Table224523689101112131415161718192021222423456723456891011121314151617181920212223242526272829303132[[#This Row],[PEMBULATAN]]*O126</f>
        <v>27000</v>
      </c>
    </row>
    <row r="127" spans="1:16" ht="29.25" customHeight="1" x14ac:dyDescent="0.2">
      <c r="A127" s="108"/>
      <c r="B127" s="72"/>
      <c r="C127" s="84" t="s">
        <v>3566</v>
      </c>
      <c r="D127" s="75" t="s">
        <v>54</v>
      </c>
      <c r="E127" s="13">
        <v>44437</v>
      </c>
      <c r="F127" s="73" t="s">
        <v>3440</v>
      </c>
      <c r="G127" s="13">
        <v>44439</v>
      </c>
      <c r="H127" s="74" t="s">
        <v>3053</v>
      </c>
      <c r="I127" s="15">
        <v>110</v>
      </c>
      <c r="J127" s="15">
        <v>57</v>
      </c>
      <c r="K127" s="15">
        <v>37</v>
      </c>
      <c r="L127" s="15">
        <v>28</v>
      </c>
      <c r="M127" s="79">
        <v>57.997500000000002</v>
      </c>
      <c r="N127" s="69">
        <v>58</v>
      </c>
      <c r="O127" s="61">
        <v>3000</v>
      </c>
      <c r="P127" s="62">
        <f>Table224523689101112131415161718192021222423456723456891011121314151617181920212223242526272829303132[[#This Row],[PEMBULATAN]]*O127</f>
        <v>174000</v>
      </c>
    </row>
    <row r="128" spans="1:16" ht="29.25" customHeight="1" x14ac:dyDescent="0.2">
      <c r="A128" s="108"/>
      <c r="B128" s="72"/>
      <c r="C128" s="84" t="s">
        <v>3567</v>
      </c>
      <c r="D128" s="75" t="s">
        <v>54</v>
      </c>
      <c r="E128" s="13">
        <v>44437</v>
      </c>
      <c r="F128" s="73" t="s">
        <v>3440</v>
      </c>
      <c r="G128" s="13">
        <v>44439</v>
      </c>
      <c r="H128" s="74" t="s">
        <v>3053</v>
      </c>
      <c r="I128" s="15">
        <v>83</v>
      </c>
      <c r="J128" s="15">
        <v>53</v>
      </c>
      <c r="K128" s="15">
        <v>33</v>
      </c>
      <c r="L128" s="15">
        <v>13</v>
      </c>
      <c r="M128" s="79">
        <v>36.29175</v>
      </c>
      <c r="N128" s="69">
        <v>36</v>
      </c>
      <c r="O128" s="61">
        <v>3000</v>
      </c>
      <c r="P128" s="62">
        <f>Table224523689101112131415161718192021222423456723456891011121314151617181920212223242526272829303132[[#This Row],[PEMBULATAN]]*O128</f>
        <v>108000</v>
      </c>
    </row>
    <row r="129" spans="1:16" ht="29.25" customHeight="1" x14ac:dyDescent="0.2">
      <c r="A129" s="108"/>
      <c r="B129" s="72"/>
      <c r="C129" s="84" t="s">
        <v>3568</v>
      </c>
      <c r="D129" s="75" t="s">
        <v>54</v>
      </c>
      <c r="E129" s="13">
        <v>44437</v>
      </c>
      <c r="F129" s="73" t="s">
        <v>3440</v>
      </c>
      <c r="G129" s="13">
        <v>44439</v>
      </c>
      <c r="H129" s="74" t="s">
        <v>3053</v>
      </c>
      <c r="I129" s="15">
        <v>60</v>
      </c>
      <c r="J129" s="15">
        <v>53</v>
      </c>
      <c r="K129" s="15">
        <v>32</v>
      </c>
      <c r="L129" s="15">
        <v>11</v>
      </c>
      <c r="M129" s="79">
        <v>25.44</v>
      </c>
      <c r="N129" s="69">
        <v>25</v>
      </c>
      <c r="O129" s="61">
        <v>3000</v>
      </c>
      <c r="P129" s="62">
        <f>Table224523689101112131415161718192021222423456723456891011121314151617181920212223242526272829303132[[#This Row],[PEMBULATAN]]*O129</f>
        <v>75000</v>
      </c>
    </row>
    <row r="130" spans="1:16" ht="29.25" customHeight="1" x14ac:dyDescent="0.2">
      <c r="A130" s="108"/>
      <c r="B130" s="72"/>
      <c r="C130" s="84" t="s">
        <v>3569</v>
      </c>
      <c r="D130" s="75" t="s">
        <v>54</v>
      </c>
      <c r="E130" s="13">
        <v>44437</v>
      </c>
      <c r="F130" s="73" t="s">
        <v>3440</v>
      </c>
      <c r="G130" s="13">
        <v>44439</v>
      </c>
      <c r="H130" s="74" t="s">
        <v>3053</v>
      </c>
      <c r="I130" s="15">
        <v>50</v>
      </c>
      <c r="J130" s="15">
        <v>38</v>
      </c>
      <c r="K130" s="15">
        <v>13</v>
      </c>
      <c r="L130" s="15">
        <v>5</v>
      </c>
      <c r="M130" s="79">
        <v>6.1749999999999998</v>
      </c>
      <c r="N130" s="69">
        <v>6</v>
      </c>
      <c r="O130" s="61">
        <v>3000</v>
      </c>
      <c r="P130" s="62">
        <f>Table224523689101112131415161718192021222423456723456891011121314151617181920212223242526272829303132[[#This Row],[PEMBULATAN]]*O130</f>
        <v>18000</v>
      </c>
    </row>
    <row r="131" spans="1:16" ht="29.25" customHeight="1" x14ac:dyDescent="0.2">
      <c r="A131" s="108"/>
      <c r="B131" s="72"/>
      <c r="C131" s="84" t="s">
        <v>3570</v>
      </c>
      <c r="D131" s="75" t="s">
        <v>54</v>
      </c>
      <c r="E131" s="13">
        <v>44437</v>
      </c>
      <c r="F131" s="73" t="s">
        <v>3440</v>
      </c>
      <c r="G131" s="13">
        <v>44439</v>
      </c>
      <c r="H131" s="74" t="s">
        <v>3053</v>
      </c>
      <c r="I131" s="15">
        <v>78</v>
      </c>
      <c r="J131" s="15">
        <v>58</v>
      </c>
      <c r="K131" s="15">
        <v>30</v>
      </c>
      <c r="L131" s="15">
        <v>18</v>
      </c>
      <c r="M131" s="79">
        <v>33.93</v>
      </c>
      <c r="N131" s="69">
        <v>34</v>
      </c>
      <c r="O131" s="61">
        <v>3000</v>
      </c>
      <c r="P131" s="62">
        <f>Table224523689101112131415161718192021222423456723456891011121314151617181920212223242526272829303132[[#This Row],[PEMBULATAN]]*O131</f>
        <v>102000</v>
      </c>
    </row>
    <row r="132" spans="1:16" ht="29.25" customHeight="1" x14ac:dyDescent="0.2">
      <c r="A132" s="108"/>
      <c r="B132" s="72"/>
      <c r="C132" s="84" t="s">
        <v>3571</v>
      </c>
      <c r="D132" s="75" t="s">
        <v>54</v>
      </c>
      <c r="E132" s="13">
        <v>44437</v>
      </c>
      <c r="F132" s="73" t="s">
        <v>3440</v>
      </c>
      <c r="G132" s="13">
        <v>44439</v>
      </c>
      <c r="H132" s="74" t="s">
        <v>3053</v>
      </c>
      <c r="I132" s="15">
        <v>100</v>
      </c>
      <c r="J132" s="15">
        <v>60</v>
      </c>
      <c r="K132" s="15">
        <v>33</v>
      </c>
      <c r="L132" s="15">
        <v>23</v>
      </c>
      <c r="M132" s="79">
        <v>49.5</v>
      </c>
      <c r="N132" s="69">
        <v>50</v>
      </c>
      <c r="O132" s="61">
        <v>3000</v>
      </c>
      <c r="P132" s="62">
        <f>Table224523689101112131415161718192021222423456723456891011121314151617181920212223242526272829303132[[#This Row],[PEMBULATAN]]*O132</f>
        <v>150000</v>
      </c>
    </row>
    <row r="133" spans="1:16" ht="29.25" customHeight="1" x14ac:dyDescent="0.2">
      <c r="A133" s="108"/>
      <c r="B133" s="72"/>
      <c r="C133" s="84" t="s">
        <v>3572</v>
      </c>
      <c r="D133" s="75" t="s">
        <v>54</v>
      </c>
      <c r="E133" s="13">
        <v>44437</v>
      </c>
      <c r="F133" s="73" t="s">
        <v>3440</v>
      </c>
      <c r="G133" s="13">
        <v>44439</v>
      </c>
      <c r="H133" s="74" t="s">
        <v>3053</v>
      </c>
      <c r="I133" s="15">
        <v>50</v>
      </c>
      <c r="J133" s="15">
        <v>37</v>
      </c>
      <c r="K133" s="15">
        <v>29</v>
      </c>
      <c r="L133" s="15">
        <v>8</v>
      </c>
      <c r="M133" s="79">
        <v>13.4125</v>
      </c>
      <c r="N133" s="69">
        <v>13</v>
      </c>
      <c r="O133" s="61">
        <v>3000</v>
      </c>
      <c r="P133" s="62">
        <f>Table224523689101112131415161718192021222423456723456891011121314151617181920212223242526272829303132[[#This Row],[PEMBULATAN]]*O133</f>
        <v>39000</v>
      </c>
    </row>
    <row r="134" spans="1:16" ht="29.25" customHeight="1" x14ac:dyDescent="0.2">
      <c r="A134" s="108"/>
      <c r="B134" s="72"/>
      <c r="C134" s="84" t="s">
        <v>3573</v>
      </c>
      <c r="D134" s="75" t="s">
        <v>54</v>
      </c>
      <c r="E134" s="13">
        <v>44437</v>
      </c>
      <c r="F134" s="73" t="s">
        <v>3440</v>
      </c>
      <c r="G134" s="13">
        <v>44439</v>
      </c>
      <c r="H134" s="74" t="s">
        <v>3053</v>
      </c>
      <c r="I134" s="15">
        <v>45</v>
      </c>
      <c r="J134" s="15">
        <v>42</v>
      </c>
      <c r="K134" s="15">
        <v>28</v>
      </c>
      <c r="L134" s="15">
        <v>7</v>
      </c>
      <c r="M134" s="79">
        <v>13.23</v>
      </c>
      <c r="N134" s="69">
        <v>13</v>
      </c>
      <c r="O134" s="61">
        <v>3000</v>
      </c>
      <c r="P134" s="62">
        <f>Table224523689101112131415161718192021222423456723456891011121314151617181920212223242526272829303132[[#This Row],[PEMBULATAN]]*O134</f>
        <v>39000</v>
      </c>
    </row>
    <row r="135" spans="1:16" ht="29.25" customHeight="1" x14ac:dyDescent="0.2">
      <c r="A135" s="108"/>
      <c r="B135" s="72"/>
      <c r="C135" s="84" t="s">
        <v>3574</v>
      </c>
      <c r="D135" s="75" t="s">
        <v>54</v>
      </c>
      <c r="E135" s="13">
        <v>44437</v>
      </c>
      <c r="F135" s="73" t="s">
        <v>3440</v>
      </c>
      <c r="G135" s="13">
        <v>44439</v>
      </c>
      <c r="H135" s="74" t="s">
        <v>3053</v>
      </c>
      <c r="I135" s="15">
        <v>93</v>
      </c>
      <c r="J135" s="15">
        <v>54</v>
      </c>
      <c r="K135" s="15">
        <v>34</v>
      </c>
      <c r="L135" s="15">
        <v>20</v>
      </c>
      <c r="M135" s="79">
        <v>42.686999999999998</v>
      </c>
      <c r="N135" s="69">
        <v>43</v>
      </c>
      <c r="O135" s="61">
        <v>3000</v>
      </c>
      <c r="P135" s="62">
        <f>Table224523689101112131415161718192021222423456723456891011121314151617181920212223242526272829303132[[#This Row],[PEMBULATAN]]*O135</f>
        <v>129000</v>
      </c>
    </row>
    <row r="136" spans="1:16" ht="29.25" customHeight="1" x14ac:dyDescent="0.2">
      <c r="A136" s="108"/>
      <c r="B136" s="72"/>
      <c r="C136" s="84" t="s">
        <v>3575</v>
      </c>
      <c r="D136" s="75" t="s">
        <v>54</v>
      </c>
      <c r="E136" s="13">
        <v>44437</v>
      </c>
      <c r="F136" s="73" t="s">
        <v>3440</v>
      </c>
      <c r="G136" s="13">
        <v>44439</v>
      </c>
      <c r="H136" s="74" t="s">
        <v>3053</v>
      </c>
      <c r="I136" s="15">
        <v>64</v>
      </c>
      <c r="J136" s="15">
        <v>54</v>
      </c>
      <c r="K136" s="15">
        <v>26</v>
      </c>
      <c r="L136" s="15">
        <v>7</v>
      </c>
      <c r="M136" s="79">
        <v>22.463999999999999</v>
      </c>
      <c r="N136" s="69">
        <v>22</v>
      </c>
      <c r="O136" s="61">
        <v>3000</v>
      </c>
      <c r="P136" s="62">
        <f>Table224523689101112131415161718192021222423456723456891011121314151617181920212223242526272829303132[[#This Row],[PEMBULATAN]]*O136</f>
        <v>66000</v>
      </c>
    </row>
    <row r="137" spans="1:16" ht="29.25" customHeight="1" x14ac:dyDescent="0.2">
      <c r="A137" s="108"/>
      <c r="B137" s="72"/>
      <c r="C137" s="84" t="s">
        <v>3576</v>
      </c>
      <c r="D137" s="75" t="s">
        <v>54</v>
      </c>
      <c r="E137" s="13">
        <v>44437</v>
      </c>
      <c r="F137" s="73" t="s">
        <v>3440</v>
      </c>
      <c r="G137" s="13">
        <v>44439</v>
      </c>
      <c r="H137" s="74" t="s">
        <v>3053</v>
      </c>
      <c r="I137" s="15">
        <v>89</v>
      </c>
      <c r="J137" s="15">
        <v>45</v>
      </c>
      <c r="K137" s="15">
        <v>26</v>
      </c>
      <c r="L137" s="15">
        <v>6</v>
      </c>
      <c r="M137" s="79">
        <v>26.032499999999999</v>
      </c>
      <c r="N137" s="69">
        <v>26</v>
      </c>
      <c r="O137" s="61">
        <v>3000</v>
      </c>
      <c r="P137" s="62">
        <f>Table224523689101112131415161718192021222423456723456891011121314151617181920212223242526272829303132[[#This Row],[PEMBULATAN]]*O137</f>
        <v>78000</v>
      </c>
    </row>
    <row r="138" spans="1:16" ht="29.25" customHeight="1" x14ac:dyDescent="0.2">
      <c r="A138" s="108"/>
      <c r="B138" s="72"/>
      <c r="C138" s="84" t="s">
        <v>3577</v>
      </c>
      <c r="D138" s="75" t="s">
        <v>54</v>
      </c>
      <c r="E138" s="13">
        <v>44437</v>
      </c>
      <c r="F138" s="73" t="s">
        <v>3440</v>
      </c>
      <c r="G138" s="13">
        <v>44439</v>
      </c>
      <c r="H138" s="74" t="s">
        <v>3053</v>
      </c>
      <c r="I138" s="15">
        <v>57</v>
      </c>
      <c r="J138" s="15">
        <v>33</v>
      </c>
      <c r="K138" s="15">
        <v>17</v>
      </c>
      <c r="L138" s="15">
        <v>3</v>
      </c>
      <c r="M138" s="79">
        <v>7.9942500000000001</v>
      </c>
      <c r="N138" s="69">
        <v>8</v>
      </c>
      <c r="O138" s="61">
        <v>3000</v>
      </c>
      <c r="P138" s="62">
        <f>Table224523689101112131415161718192021222423456723456891011121314151617181920212223242526272829303132[[#This Row],[PEMBULATAN]]*O138</f>
        <v>24000</v>
      </c>
    </row>
    <row r="139" spans="1:16" ht="29.25" customHeight="1" x14ac:dyDescent="0.2">
      <c r="A139" s="108"/>
      <c r="B139" s="72"/>
      <c r="C139" s="84" t="s">
        <v>3578</v>
      </c>
      <c r="D139" s="75" t="s">
        <v>54</v>
      </c>
      <c r="E139" s="13">
        <v>44437</v>
      </c>
      <c r="F139" s="73" t="s">
        <v>3440</v>
      </c>
      <c r="G139" s="13">
        <v>44439</v>
      </c>
      <c r="H139" s="74" t="s">
        <v>3053</v>
      </c>
      <c r="I139" s="15">
        <v>61</v>
      </c>
      <c r="J139" s="15">
        <v>55</v>
      </c>
      <c r="K139" s="15">
        <v>24</v>
      </c>
      <c r="L139" s="15">
        <v>6</v>
      </c>
      <c r="M139" s="79">
        <v>20.13</v>
      </c>
      <c r="N139" s="69">
        <v>20</v>
      </c>
      <c r="O139" s="61">
        <v>3000</v>
      </c>
      <c r="P139" s="62">
        <f>Table224523689101112131415161718192021222423456723456891011121314151617181920212223242526272829303132[[#This Row],[PEMBULATAN]]*O139</f>
        <v>60000</v>
      </c>
    </row>
    <row r="140" spans="1:16" ht="29.25" customHeight="1" x14ac:dyDescent="0.2">
      <c r="A140" s="108"/>
      <c r="B140" s="72"/>
      <c r="C140" s="84" t="s">
        <v>3579</v>
      </c>
      <c r="D140" s="75" t="s">
        <v>54</v>
      </c>
      <c r="E140" s="13">
        <v>44437</v>
      </c>
      <c r="F140" s="73" t="s">
        <v>3440</v>
      </c>
      <c r="G140" s="13">
        <v>44439</v>
      </c>
      <c r="H140" s="74" t="s">
        <v>3053</v>
      </c>
      <c r="I140" s="15">
        <v>60</v>
      </c>
      <c r="J140" s="15">
        <v>43</v>
      </c>
      <c r="K140" s="15">
        <v>5</v>
      </c>
      <c r="L140" s="15">
        <v>4</v>
      </c>
      <c r="M140" s="79">
        <v>3.2250000000000001</v>
      </c>
      <c r="N140" s="69">
        <v>4</v>
      </c>
      <c r="O140" s="61">
        <v>3000</v>
      </c>
      <c r="P140" s="62">
        <f>Table224523689101112131415161718192021222423456723456891011121314151617181920212223242526272829303132[[#This Row],[PEMBULATAN]]*O140</f>
        <v>12000</v>
      </c>
    </row>
    <row r="141" spans="1:16" ht="29.25" customHeight="1" x14ac:dyDescent="0.2">
      <c r="A141" s="108"/>
      <c r="B141" s="72"/>
      <c r="C141" s="84" t="s">
        <v>3580</v>
      </c>
      <c r="D141" s="75" t="s">
        <v>54</v>
      </c>
      <c r="E141" s="13">
        <v>44437</v>
      </c>
      <c r="F141" s="73" t="s">
        <v>3440</v>
      </c>
      <c r="G141" s="13">
        <v>44439</v>
      </c>
      <c r="H141" s="74" t="s">
        <v>3053</v>
      </c>
      <c r="I141" s="15">
        <v>62</v>
      </c>
      <c r="J141" s="15">
        <v>38</v>
      </c>
      <c r="K141" s="15">
        <v>7</v>
      </c>
      <c r="L141" s="15">
        <v>5</v>
      </c>
      <c r="M141" s="79">
        <v>4.1230000000000002</v>
      </c>
      <c r="N141" s="69">
        <v>5</v>
      </c>
      <c r="O141" s="61">
        <v>3000</v>
      </c>
      <c r="P141" s="62">
        <f>Table224523689101112131415161718192021222423456723456891011121314151617181920212223242526272829303132[[#This Row],[PEMBULATAN]]*O141</f>
        <v>15000</v>
      </c>
    </row>
    <row r="142" spans="1:16" ht="29.25" customHeight="1" x14ac:dyDescent="0.2">
      <c r="A142" s="108"/>
      <c r="B142" s="72"/>
      <c r="C142" s="84" t="s">
        <v>3581</v>
      </c>
      <c r="D142" s="75" t="s">
        <v>54</v>
      </c>
      <c r="E142" s="13">
        <v>44437</v>
      </c>
      <c r="F142" s="73" t="s">
        <v>3440</v>
      </c>
      <c r="G142" s="13">
        <v>44439</v>
      </c>
      <c r="H142" s="74" t="s">
        <v>3053</v>
      </c>
      <c r="I142" s="15">
        <v>40</v>
      </c>
      <c r="J142" s="15">
        <v>38</v>
      </c>
      <c r="K142" s="15">
        <v>40</v>
      </c>
      <c r="L142" s="15">
        <v>13</v>
      </c>
      <c r="M142" s="79">
        <v>15.2</v>
      </c>
      <c r="N142" s="69">
        <v>15</v>
      </c>
      <c r="O142" s="61">
        <v>3000</v>
      </c>
      <c r="P142" s="62">
        <f>Table224523689101112131415161718192021222423456723456891011121314151617181920212223242526272829303132[[#This Row],[PEMBULATAN]]*O142</f>
        <v>45000</v>
      </c>
    </row>
    <row r="143" spans="1:16" ht="29.25" customHeight="1" x14ac:dyDescent="0.2">
      <c r="A143" s="108"/>
      <c r="B143" s="72"/>
      <c r="C143" s="84" t="s">
        <v>3582</v>
      </c>
      <c r="D143" s="75" t="s">
        <v>54</v>
      </c>
      <c r="E143" s="13">
        <v>44437</v>
      </c>
      <c r="F143" s="73" t="s">
        <v>3440</v>
      </c>
      <c r="G143" s="13">
        <v>44439</v>
      </c>
      <c r="H143" s="74" t="s">
        <v>3053</v>
      </c>
      <c r="I143" s="15">
        <v>37</v>
      </c>
      <c r="J143" s="15">
        <v>37</v>
      </c>
      <c r="K143" s="15">
        <v>20</v>
      </c>
      <c r="L143" s="15">
        <v>4</v>
      </c>
      <c r="M143" s="79">
        <v>6.8449999999999998</v>
      </c>
      <c r="N143" s="69">
        <v>7</v>
      </c>
      <c r="O143" s="61">
        <v>3000</v>
      </c>
      <c r="P143" s="62">
        <f>Table224523689101112131415161718192021222423456723456891011121314151617181920212223242526272829303132[[#This Row],[PEMBULATAN]]*O143</f>
        <v>21000</v>
      </c>
    </row>
    <row r="144" spans="1:16" ht="29.25" customHeight="1" x14ac:dyDescent="0.2">
      <c r="A144" s="108"/>
      <c r="B144" s="72"/>
      <c r="C144" s="84" t="s">
        <v>3583</v>
      </c>
      <c r="D144" s="75" t="s">
        <v>54</v>
      </c>
      <c r="E144" s="13">
        <v>44437</v>
      </c>
      <c r="F144" s="73" t="s">
        <v>3440</v>
      </c>
      <c r="G144" s="13">
        <v>44439</v>
      </c>
      <c r="H144" s="74" t="s">
        <v>3053</v>
      </c>
      <c r="I144" s="15">
        <v>33</v>
      </c>
      <c r="J144" s="15">
        <v>36</v>
      </c>
      <c r="K144" s="15">
        <v>26</v>
      </c>
      <c r="L144" s="15">
        <v>22</v>
      </c>
      <c r="M144" s="79">
        <v>7.7220000000000004</v>
      </c>
      <c r="N144" s="69">
        <v>22</v>
      </c>
      <c r="O144" s="61">
        <v>3000</v>
      </c>
      <c r="P144" s="62">
        <f>Table224523689101112131415161718192021222423456723456891011121314151617181920212223242526272829303132[[#This Row],[PEMBULATAN]]*O144</f>
        <v>66000</v>
      </c>
    </row>
    <row r="145" spans="1:16" ht="29.25" customHeight="1" x14ac:dyDescent="0.2">
      <c r="A145" s="108"/>
      <c r="B145" s="72"/>
      <c r="C145" s="84" t="s">
        <v>3584</v>
      </c>
      <c r="D145" s="75" t="s">
        <v>54</v>
      </c>
      <c r="E145" s="13">
        <v>44437</v>
      </c>
      <c r="F145" s="73" t="s">
        <v>3440</v>
      </c>
      <c r="G145" s="13">
        <v>44439</v>
      </c>
      <c r="H145" s="74" t="s">
        <v>3053</v>
      </c>
      <c r="I145" s="15">
        <v>77</v>
      </c>
      <c r="J145" s="15">
        <v>55</v>
      </c>
      <c r="K145" s="15">
        <v>26</v>
      </c>
      <c r="L145" s="15">
        <v>11</v>
      </c>
      <c r="M145" s="79">
        <v>27.5275</v>
      </c>
      <c r="N145" s="69">
        <v>28</v>
      </c>
      <c r="O145" s="61">
        <v>3000</v>
      </c>
      <c r="P145" s="62">
        <f>Table224523689101112131415161718192021222423456723456891011121314151617181920212223242526272829303132[[#This Row],[PEMBULATAN]]*O145</f>
        <v>84000</v>
      </c>
    </row>
    <row r="146" spans="1:16" ht="29.25" customHeight="1" x14ac:dyDescent="0.2">
      <c r="A146" s="108"/>
      <c r="B146" s="72"/>
      <c r="C146" s="84" t="s">
        <v>3585</v>
      </c>
      <c r="D146" s="75" t="s">
        <v>54</v>
      </c>
      <c r="E146" s="13">
        <v>44437</v>
      </c>
      <c r="F146" s="73" t="s">
        <v>3440</v>
      </c>
      <c r="G146" s="13">
        <v>44439</v>
      </c>
      <c r="H146" s="74" t="s">
        <v>3053</v>
      </c>
      <c r="I146" s="15">
        <v>75</v>
      </c>
      <c r="J146" s="15">
        <v>57</v>
      </c>
      <c r="K146" s="15">
        <v>28</v>
      </c>
      <c r="L146" s="15">
        <v>17</v>
      </c>
      <c r="M146" s="79">
        <v>29.925000000000001</v>
      </c>
      <c r="N146" s="69">
        <v>30</v>
      </c>
      <c r="O146" s="61">
        <v>3000</v>
      </c>
      <c r="P146" s="62">
        <f>Table224523689101112131415161718192021222423456723456891011121314151617181920212223242526272829303132[[#This Row],[PEMBULATAN]]*O146</f>
        <v>90000</v>
      </c>
    </row>
    <row r="147" spans="1:16" ht="29.25" customHeight="1" x14ac:dyDescent="0.2">
      <c r="A147" s="108"/>
      <c r="B147" s="72"/>
      <c r="C147" s="84" t="s">
        <v>3586</v>
      </c>
      <c r="D147" s="75" t="s">
        <v>54</v>
      </c>
      <c r="E147" s="13">
        <v>44437</v>
      </c>
      <c r="F147" s="73" t="s">
        <v>3440</v>
      </c>
      <c r="G147" s="13">
        <v>44439</v>
      </c>
      <c r="H147" s="74" t="s">
        <v>3053</v>
      </c>
      <c r="I147" s="15">
        <v>78</v>
      </c>
      <c r="J147" s="15">
        <v>54</v>
      </c>
      <c r="K147" s="15">
        <v>30</v>
      </c>
      <c r="L147" s="15">
        <v>8</v>
      </c>
      <c r="M147" s="79">
        <v>31.59</v>
      </c>
      <c r="N147" s="69">
        <v>32</v>
      </c>
      <c r="O147" s="61">
        <v>3000</v>
      </c>
      <c r="P147" s="62">
        <f>Table224523689101112131415161718192021222423456723456891011121314151617181920212223242526272829303132[[#This Row],[PEMBULATAN]]*O147</f>
        <v>96000</v>
      </c>
    </row>
    <row r="148" spans="1:16" ht="29.25" customHeight="1" x14ac:dyDescent="0.2">
      <c r="A148" s="108"/>
      <c r="B148" s="72"/>
      <c r="C148" s="84" t="s">
        <v>3587</v>
      </c>
      <c r="D148" s="75" t="s">
        <v>54</v>
      </c>
      <c r="E148" s="13">
        <v>44437</v>
      </c>
      <c r="F148" s="73" t="s">
        <v>3440</v>
      </c>
      <c r="G148" s="13">
        <v>44439</v>
      </c>
      <c r="H148" s="74" t="s">
        <v>3053</v>
      </c>
      <c r="I148" s="15">
        <v>80</v>
      </c>
      <c r="J148" s="15">
        <v>44</v>
      </c>
      <c r="K148" s="15">
        <v>24</v>
      </c>
      <c r="L148" s="15">
        <v>18</v>
      </c>
      <c r="M148" s="79">
        <v>21.12</v>
      </c>
      <c r="N148" s="69">
        <v>21</v>
      </c>
      <c r="O148" s="61">
        <v>3000</v>
      </c>
      <c r="P148" s="62">
        <f>Table224523689101112131415161718192021222423456723456891011121314151617181920212223242526272829303132[[#This Row],[PEMBULATAN]]*O148</f>
        <v>63000</v>
      </c>
    </row>
    <row r="149" spans="1:16" ht="29.25" customHeight="1" x14ac:dyDescent="0.2">
      <c r="A149" s="108"/>
      <c r="B149" s="72"/>
      <c r="C149" s="84" t="s">
        <v>3588</v>
      </c>
      <c r="D149" s="75" t="s">
        <v>54</v>
      </c>
      <c r="E149" s="13">
        <v>44437</v>
      </c>
      <c r="F149" s="73" t="s">
        <v>3440</v>
      </c>
      <c r="G149" s="13">
        <v>44439</v>
      </c>
      <c r="H149" s="74" t="s">
        <v>3053</v>
      </c>
      <c r="I149" s="15">
        <v>74</v>
      </c>
      <c r="J149" s="15">
        <v>36</v>
      </c>
      <c r="K149" s="15">
        <v>25</v>
      </c>
      <c r="L149" s="15">
        <v>7</v>
      </c>
      <c r="M149" s="79">
        <v>16.649999999999999</v>
      </c>
      <c r="N149" s="69">
        <v>17</v>
      </c>
      <c r="O149" s="61">
        <v>3000</v>
      </c>
      <c r="P149" s="62">
        <f>Table224523689101112131415161718192021222423456723456891011121314151617181920212223242526272829303132[[#This Row],[PEMBULATAN]]*O149</f>
        <v>51000</v>
      </c>
    </row>
    <row r="150" spans="1:16" ht="29.25" customHeight="1" x14ac:dyDescent="0.2">
      <c r="A150" s="108"/>
      <c r="B150" s="72"/>
      <c r="C150" s="84" t="s">
        <v>3589</v>
      </c>
      <c r="D150" s="75" t="s">
        <v>54</v>
      </c>
      <c r="E150" s="13">
        <v>44437</v>
      </c>
      <c r="F150" s="73" t="s">
        <v>3440</v>
      </c>
      <c r="G150" s="13">
        <v>44439</v>
      </c>
      <c r="H150" s="74" t="s">
        <v>3053</v>
      </c>
      <c r="I150" s="15">
        <v>54</v>
      </c>
      <c r="J150" s="15">
        <v>40</v>
      </c>
      <c r="K150" s="15">
        <v>74</v>
      </c>
      <c r="L150" s="15">
        <v>38</v>
      </c>
      <c r="M150" s="79">
        <v>39.96</v>
      </c>
      <c r="N150" s="69">
        <v>40</v>
      </c>
      <c r="O150" s="61">
        <v>3000</v>
      </c>
      <c r="P150" s="62">
        <f>Table224523689101112131415161718192021222423456723456891011121314151617181920212223242526272829303132[[#This Row],[PEMBULATAN]]*O150</f>
        <v>120000</v>
      </c>
    </row>
    <row r="151" spans="1:16" ht="29.25" customHeight="1" x14ac:dyDescent="0.2">
      <c r="A151" s="108"/>
      <c r="B151" s="72"/>
      <c r="C151" s="84" t="s">
        <v>3590</v>
      </c>
      <c r="D151" s="75" t="s">
        <v>54</v>
      </c>
      <c r="E151" s="13">
        <v>44437</v>
      </c>
      <c r="F151" s="73" t="s">
        <v>3440</v>
      </c>
      <c r="G151" s="13">
        <v>44439</v>
      </c>
      <c r="H151" s="74" t="s">
        <v>3053</v>
      </c>
      <c r="I151" s="15">
        <v>41</v>
      </c>
      <c r="J151" s="15">
        <v>41</v>
      </c>
      <c r="K151" s="15">
        <v>100</v>
      </c>
      <c r="L151" s="15">
        <v>45</v>
      </c>
      <c r="M151" s="79">
        <v>42.024999999999999</v>
      </c>
      <c r="N151" s="69">
        <v>45</v>
      </c>
      <c r="O151" s="61">
        <v>3000</v>
      </c>
      <c r="P151" s="62">
        <f>Table224523689101112131415161718192021222423456723456891011121314151617181920212223242526272829303132[[#This Row],[PEMBULATAN]]*O151</f>
        <v>135000</v>
      </c>
    </row>
    <row r="152" spans="1:16" ht="29.25" customHeight="1" x14ac:dyDescent="0.2">
      <c r="A152" s="108"/>
      <c r="B152" s="72"/>
      <c r="C152" s="84" t="s">
        <v>3591</v>
      </c>
      <c r="D152" s="75" t="s">
        <v>54</v>
      </c>
      <c r="E152" s="13">
        <v>44437</v>
      </c>
      <c r="F152" s="73" t="s">
        <v>3440</v>
      </c>
      <c r="G152" s="13">
        <v>44439</v>
      </c>
      <c r="H152" s="74" t="s">
        <v>3053</v>
      </c>
      <c r="I152" s="15">
        <v>90</v>
      </c>
      <c r="J152" s="15">
        <v>54</v>
      </c>
      <c r="K152" s="15">
        <v>29</v>
      </c>
      <c r="L152" s="15">
        <v>21</v>
      </c>
      <c r="M152" s="79">
        <v>35.234999999999999</v>
      </c>
      <c r="N152" s="69">
        <v>35</v>
      </c>
      <c r="O152" s="61">
        <v>3000</v>
      </c>
      <c r="P152" s="62">
        <f>Table224523689101112131415161718192021222423456723456891011121314151617181920212223242526272829303132[[#This Row],[PEMBULATAN]]*O152</f>
        <v>105000</v>
      </c>
    </row>
    <row r="153" spans="1:16" ht="29.25" customHeight="1" x14ac:dyDescent="0.2">
      <c r="A153" s="108"/>
      <c r="B153" s="72"/>
      <c r="C153" s="84" t="s">
        <v>3592</v>
      </c>
      <c r="D153" s="75" t="s">
        <v>54</v>
      </c>
      <c r="E153" s="13">
        <v>44437</v>
      </c>
      <c r="F153" s="73" t="s">
        <v>3440</v>
      </c>
      <c r="G153" s="13">
        <v>44439</v>
      </c>
      <c r="H153" s="74" t="s">
        <v>3053</v>
      </c>
      <c r="I153" s="15">
        <v>85</v>
      </c>
      <c r="J153" s="15">
        <v>48</v>
      </c>
      <c r="K153" s="15">
        <v>28</v>
      </c>
      <c r="L153" s="15">
        <v>15</v>
      </c>
      <c r="M153" s="79">
        <v>28.56</v>
      </c>
      <c r="N153" s="69">
        <v>29</v>
      </c>
      <c r="O153" s="61">
        <v>3000</v>
      </c>
      <c r="P153" s="62">
        <f>Table224523689101112131415161718192021222423456723456891011121314151617181920212223242526272829303132[[#This Row],[PEMBULATAN]]*O153</f>
        <v>87000</v>
      </c>
    </row>
    <row r="154" spans="1:16" ht="29.25" customHeight="1" x14ac:dyDescent="0.2">
      <c r="A154" s="108"/>
      <c r="B154" s="72"/>
      <c r="C154" s="84" t="s">
        <v>3593</v>
      </c>
      <c r="D154" s="75" t="s">
        <v>54</v>
      </c>
      <c r="E154" s="13">
        <v>44437</v>
      </c>
      <c r="F154" s="73" t="s">
        <v>3440</v>
      </c>
      <c r="G154" s="13">
        <v>44439</v>
      </c>
      <c r="H154" s="74" t="s">
        <v>3053</v>
      </c>
      <c r="I154" s="15">
        <v>67</v>
      </c>
      <c r="J154" s="15">
        <v>61</v>
      </c>
      <c r="K154" s="15">
        <v>28</v>
      </c>
      <c r="L154" s="15">
        <v>6</v>
      </c>
      <c r="M154" s="79">
        <v>28.609000000000002</v>
      </c>
      <c r="N154" s="69">
        <v>29</v>
      </c>
      <c r="O154" s="61">
        <v>3000</v>
      </c>
      <c r="P154" s="62">
        <f>Table224523689101112131415161718192021222423456723456891011121314151617181920212223242526272829303132[[#This Row],[PEMBULATAN]]*O154</f>
        <v>87000</v>
      </c>
    </row>
    <row r="155" spans="1:16" ht="29.25" customHeight="1" x14ac:dyDescent="0.2">
      <c r="A155" s="108"/>
      <c r="B155" s="72"/>
      <c r="C155" s="84" t="s">
        <v>3594</v>
      </c>
      <c r="D155" s="75" t="s">
        <v>54</v>
      </c>
      <c r="E155" s="13">
        <v>44437</v>
      </c>
      <c r="F155" s="73" t="s">
        <v>3440</v>
      </c>
      <c r="G155" s="13">
        <v>44439</v>
      </c>
      <c r="H155" s="74" t="s">
        <v>3053</v>
      </c>
      <c r="I155" s="15">
        <v>88</v>
      </c>
      <c r="J155" s="15">
        <v>54</v>
      </c>
      <c r="K155" s="15">
        <v>39</v>
      </c>
      <c r="L155" s="15">
        <v>19</v>
      </c>
      <c r="M155" s="79">
        <v>46.332000000000001</v>
      </c>
      <c r="N155" s="69">
        <v>46</v>
      </c>
      <c r="O155" s="61">
        <v>3000</v>
      </c>
      <c r="P155" s="62">
        <f>Table224523689101112131415161718192021222423456723456891011121314151617181920212223242526272829303132[[#This Row],[PEMBULATAN]]*O155</f>
        <v>138000</v>
      </c>
    </row>
    <row r="156" spans="1:16" ht="29.25" customHeight="1" x14ac:dyDescent="0.2">
      <c r="A156" s="108"/>
      <c r="B156" s="72"/>
      <c r="C156" s="84" t="s">
        <v>3595</v>
      </c>
      <c r="D156" s="75" t="s">
        <v>54</v>
      </c>
      <c r="E156" s="13">
        <v>44437</v>
      </c>
      <c r="F156" s="73" t="s">
        <v>3440</v>
      </c>
      <c r="G156" s="13">
        <v>44439</v>
      </c>
      <c r="H156" s="74" t="s">
        <v>3053</v>
      </c>
      <c r="I156" s="15">
        <v>55</v>
      </c>
      <c r="J156" s="15">
        <v>52</v>
      </c>
      <c r="K156" s="15">
        <v>24</v>
      </c>
      <c r="L156" s="15">
        <v>11</v>
      </c>
      <c r="M156" s="79">
        <v>17.16</v>
      </c>
      <c r="N156" s="69">
        <v>17</v>
      </c>
      <c r="O156" s="61">
        <v>3000</v>
      </c>
      <c r="P156" s="62">
        <f>Table224523689101112131415161718192021222423456723456891011121314151617181920212223242526272829303132[[#This Row],[PEMBULATAN]]*O156</f>
        <v>51000</v>
      </c>
    </row>
    <row r="157" spans="1:16" ht="29.25" customHeight="1" x14ac:dyDescent="0.2">
      <c r="A157" s="108"/>
      <c r="B157" s="72"/>
      <c r="C157" s="84" t="s">
        <v>3596</v>
      </c>
      <c r="D157" s="75" t="s">
        <v>54</v>
      </c>
      <c r="E157" s="13">
        <v>44437</v>
      </c>
      <c r="F157" s="73" t="s">
        <v>3440</v>
      </c>
      <c r="G157" s="13">
        <v>44439</v>
      </c>
      <c r="H157" s="74" t="s">
        <v>3053</v>
      </c>
      <c r="I157" s="15">
        <v>57</v>
      </c>
      <c r="J157" s="15">
        <v>39</v>
      </c>
      <c r="K157" s="15">
        <v>15</v>
      </c>
      <c r="L157" s="15">
        <v>7</v>
      </c>
      <c r="M157" s="79">
        <v>8.3362499999999997</v>
      </c>
      <c r="N157" s="69">
        <v>8</v>
      </c>
      <c r="O157" s="61">
        <v>3000</v>
      </c>
      <c r="P157" s="62">
        <f>Table224523689101112131415161718192021222423456723456891011121314151617181920212223242526272829303132[[#This Row],[PEMBULATAN]]*O157</f>
        <v>24000</v>
      </c>
    </row>
    <row r="158" spans="1:16" ht="29.25" customHeight="1" x14ac:dyDescent="0.2">
      <c r="A158" s="108"/>
      <c r="B158" s="72"/>
      <c r="C158" s="84" t="s">
        <v>3597</v>
      </c>
      <c r="D158" s="75" t="s">
        <v>54</v>
      </c>
      <c r="E158" s="13">
        <v>44437</v>
      </c>
      <c r="F158" s="73" t="s">
        <v>3440</v>
      </c>
      <c r="G158" s="13">
        <v>44439</v>
      </c>
      <c r="H158" s="74" t="s">
        <v>3053</v>
      </c>
      <c r="I158" s="15">
        <v>90</v>
      </c>
      <c r="J158" s="15">
        <v>34</v>
      </c>
      <c r="K158" s="15">
        <v>20</v>
      </c>
      <c r="L158" s="15">
        <v>10</v>
      </c>
      <c r="M158" s="79">
        <v>15.3</v>
      </c>
      <c r="N158" s="69">
        <v>15</v>
      </c>
      <c r="O158" s="61">
        <v>3000</v>
      </c>
      <c r="P158" s="62">
        <f>Table224523689101112131415161718192021222423456723456891011121314151617181920212223242526272829303132[[#This Row],[PEMBULATAN]]*O158</f>
        <v>45000</v>
      </c>
    </row>
    <row r="159" spans="1:16" ht="29.25" customHeight="1" x14ac:dyDescent="0.2">
      <c r="A159" s="108"/>
      <c r="B159" s="72"/>
      <c r="C159" s="84" t="s">
        <v>3598</v>
      </c>
      <c r="D159" s="75" t="s">
        <v>54</v>
      </c>
      <c r="E159" s="13">
        <v>44437</v>
      </c>
      <c r="F159" s="73" t="s">
        <v>3440</v>
      </c>
      <c r="G159" s="13">
        <v>44439</v>
      </c>
      <c r="H159" s="74" t="s">
        <v>3053</v>
      </c>
      <c r="I159" s="15">
        <v>90</v>
      </c>
      <c r="J159" s="15">
        <v>55</v>
      </c>
      <c r="K159" s="15">
        <v>30</v>
      </c>
      <c r="L159" s="15">
        <v>18</v>
      </c>
      <c r="M159" s="79">
        <v>37.125</v>
      </c>
      <c r="N159" s="69">
        <v>37</v>
      </c>
      <c r="O159" s="61">
        <v>3000</v>
      </c>
      <c r="P159" s="62">
        <f>Table224523689101112131415161718192021222423456723456891011121314151617181920212223242526272829303132[[#This Row],[PEMBULATAN]]*O159</f>
        <v>111000</v>
      </c>
    </row>
    <row r="160" spans="1:16" ht="29.25" customHeight="1" x14ac:dyDescent="0.2">
      <c r="A160" s="108"/>
      <c r="B160" s="72"/>
      <c r="C160" s="84" t="s">
        <v>3599</v>
      </c>
      <c r="D160" s="75" t="s">
        <v>54</v>
      </c>
      <c r="E160" s="13">
        <v>44437</v>
      </c>
      <c r="F160" s="73" t="s">
        <v>3440</v>
      </c>
      <c r="G160" s="13">
        <v>44439</v>
      </c>
      <c r="H160" s="74" t="s">
        <v>3053</v>
      </c>
      <c r="I160" s="15">
        <v>70</v>
      </c>
      <c r="J160" s="15">
        <v>60</v>
      </c>
      <c r="K160" s="15">
        <v>19</v>
      </c>
      <c r="L160" s="15">
        <v>13</v>
      </c>
      <c r="M160" s="79">
        <v>19.95</v>
      </c>
      <c r="N160" s="69">
        <v>20</v>
      </c>
      <c r="O160" s="61">
        <v>3000</v>
      </c>
      <c r="P160" s="62">
        <f>Table224523689101112131415161718192021222423456723456891011121314151617181920212223242526272829303132[[#This Row],[PEMBULATAN]]*O160</f>
        <v>60000</v>
      </c>
    </row>
    <row r="161" spans="1:16" ht="29.25" customHeight="1" x14ac:dyDescent="0.2">
      <c r="A161" s="108"/>
      <c r="B161" s="72"/>
      <c r="C161" s="84" t="s">
        <v>3600</v>
      </c>
      <c r="D161" s="75" t="s">
        <v>54</v>
      </c>
      <c r="E161" s="13">
        <v>44437</v>
      </c>
      <c r="F161" s="73" t="s">
        <v>3440</v>
      </c>
      <c r="G161" s="13">
        <v>44439</v>
      </c>
      <c r="H161" s="74" t="s">
        <v>3053</v>
      </c>
      <c r="I161" s="15">
        <v>57</v>
      </c>
      <c r="J161" s="15">
        <v>36</v>
      </c>
      <c r="K161" s="15">
        <v>27</v>
      </c>
      <c r="L161" s="15">
        <v>5</v>
      </c>
      <c r="M161" s="79">
        <v>13.851000000000001</v>
      </c>
      <c r="N161" s="69">
        <v>14</v>
      </c>
      <c r="O161" s="61">
        <v>3000</v>
      </c>
      <c r="P161" s="62">
        <f>Table224523689101112131415161718192021222423456723456891011121314151617181920212223242526272829303132[[#This Row],[PEMBULATAN]]*O161</f>
        <v>42000</v>
      </c>
    </row>
    <row r="162" spans="1:16" ht="29.25" customHeight="1" x14ac:dyDescent="0.2">
      <c r="A162" s="108"/>
      <c r="B162" s="72"/>
      <c r="C162" s="84" t="s">
        <v>3601</v>
      </c>
      <c r="D162" s="75" t="s">
        <v>54</v>
      </c>
      <c r="E162" s="13">
        <v>44437</v>
      </c>
      <c r="F162" s="73" t="s">
        <v>3440</v>
      </c>
      <c r="G162" s="13">
        <v>44439</v>
      </c>
      <c r="H162" s="74" t="s">
        <v>3053</v>
      </c>
      <c r="I162" s="15">
        <v>90</v>
      </c>
      <c r="J162" s="15">
        <v>55</v>
      </c>
      <c r="K162" s="15">
        <v>30</v>
      </c>
      <c r="L162" s="15">
        <v>13</v>
      </c>
      <c r="M162" s="79">
        <v>37.125</v>
      </c>
      <c r="N162" s="69">
        <v>37</v>
      </c>
      <c r="O162" s="61">
        <v>3000</v>
      </c>
      <c r="P162" s="62">
        <f>Table224523689101112131415161718192021222423456723456891011121314151617181920212223242526272829303132[[#This Row],[PEMBULATAN]]*O162</f>
        <v>111000</v>
      </c>
    </row>
    <row r="163" spans="1:16" ht="29.25" customHeight="1" x14ac:dyDescent="0.2">
      <c r="A163" s="108"/>
      <c r="B163" s="72"/>
      <c r="C163" s="84" t="s">
        <v>3602</v>
      </c>
      <c r="D163" s="75" t="s">
        <v>54</v>
      </c>
      <c r="E163" s="13">
        <v>44437</v>
      </c>
      <c r="F163" s="73" t="s">
        <v>3440</v>
      </c>
      <c r="G163" s="13">
        <v>44439</v>
      </c>
      <c r="H163" s="74" t="s">
        <v>3053</v>
      </c>
      <c r="I163" s="15">
        <v>88</v>
      </c>
      <c r="J163" s="15">
        <v>60</v>
      </c>
      <c r="K163" s="15">
        <v>24</v>
      </c>
      <c r="L163" s="15">
        <v>19</v>
      </c>
      <c r="M163" s="79">
        <v>31.68</v>
      </c>
      <c r="N163" s="69">
        <v>32</v>
      </c>
      <c r="O163" s="61">
        <v>3000</v>
      </c>
      <c r="P163" s="62">
        <f>Table224523689101112131415161718192021222423456723456891011121314151617181920212223242526272829303132[[#This Row],[PEMBULATAN]]*O163</f>
        <v>96000</v>
      </c>
    </row>
    <row r="164" spans="1:16" ht="29.25" customHeight="1" x14ac:dyDescent="0.2">
      <c r="A164" s="108"/>
      <c r="B164" s="72"/>
      <c r="C164" s="84" t="s">
        <v>3603</v>
      </c>
      <c r="D164" s="75" t="s">
        <v>54</v>
      </c>
      <c r="E164" s="13">
        <v>44437</v>
      </c>
      <c r="F164" s="73" t="s">
        <v>3440</v>
      </c>
      <c r="G164" s="13">
        <v>44439</v>
      </c>
      <c r="H164" s="74" t="s">
        <v>3053</v>
      </c>
      <c r="I164" s="15">
        <v>86</v>
      </c>
      <c r="J164" s="15">
        <v>60</v>
      </c>
      <c r="K164" s="15">
        <v>30</v>
      </c>
      <c r="L164" s="15">
        <v>21</v>
      </c>
      <c r="M164" s="79">
        <v>38.700000000000003</v>
      </c>
      <c r="N164" s="69">
        <v>39</v>
      </c>
      <c r="O164" s="61">
        <v>3000</v>
      </c>
      <c r="P164" s="62">
        <f>Table224523689101112131415161718192021222423456723456891011121314151617181920212223242526272829303132[[#This Row],[PEMBULATAN]]*O164</f>
        <v>117000</v>
      </c>
    </row>
    <row r="165" spans="1:16" ht="29.25" customHeight="1" x14ac:dyDescent="0.2">
      <c r="A165" s="108"/>
      <c r="B165" s="72"/>
      <c r="C165" s="84" t="s">
        <v>3604</v>
      </c>
      <c r="D165" s="75" t="s">
        <v>54</v>
      </c>
      <c r="E165" s="13">
        <v>44437</v>
      </c>
      <c r="F165" s="73" t="s">
        <v>3440</v>
      </c>
      <c r="G165" s="13">
        <v>44439</v>
      </c>
      <c r="H165" s="74" t="s">
        <v>3053</v>
      </c>
      <c r="I165" s="15">
        <v>65</v>
      </c>
      <c r="J165" s="15">
        <v>37</v>
      </c>
      <c r="K165" s="15">
        <v>34</v>
      </c>
      <c r="L165" s="15">
        <v>10</v>
      </c>
      <c r="M165" s="79">
        <v>20.442499999999999</v>
      </c>
      <c r="N165" s="69">
        <v>20</v>
      </c>
      <c r="O165" s="61">
        <v>3000</v>
      </c>
      <c r="P165" s="62">
        <f>Table224523689101112131415161718192021222423456723456891011121314151617181920212223242526272829303132[[#This Row],[PEMBULATAN]]*O165</f>
        <v>60000</v>
      </c>
    </row>
    <row r="166" spans="1:16" ht="29.25" customHeight="1" x14ac:dyDescent="0.2">
      <c r="A166" s="108"/>
      <c r="B166" s="72"/>
      <c r="C166" s="84" t="s">
        <v>3605</v>
      </c>
      <c r="D166" s="75" t="s">
        <v>54</v>
      </c>
      <c r="E166" s="13">
        <v>44437</v>
      </c>
      <c r="F166" s="73" t="s">
        <v>3440</v>
      </c>
      <c r="G166" s="13">
        <v>44439</v>
      </c>
      <c r="H166" s="74" t="s">
        <v>3053</v>
      </c>
      <c r="I166" s="15">
        <v>58</v>
      </c>
      <c r="J166" s="15">
        <v>42</v>
      </c>
      <c r="K166" s="15">
        <v>23</v>
      </c>
      <c r="L166" s="15">
        <v>5</v>
      </c>
      <c r="M166" s="79">
        <v>14.007</v>
      </c>
      <c r="N166" s="69">
        <v>14</v>
      </c>
      <c r="O166" s="61">
        <v>3000</v>
      </c>
      <c r="P166" s="62">
        <f>Table224523689101112131415161718192021222423456723456891011121314151617181920212223242526272829303132[[#This Row],[PEMBULATAN]]*O166</f>
        <v>42000</v>
      </c>
    </row>
    <row r="167" spans="1:16" ht="29.25" customHeight="1" x14ac:dyDescent="0.2">
      <c r="A167" s="108"/>
      <c r="B167" s="72"/>
      <c r="C167" s="84" t="s">
        <v>3606</v>
      </c>
      <c r="D167" s="75" t="s">
        <v>54</v>
      </c>
      <c r="E167" s="13">
        <v>44437</v>
      </c>
      <c r="F167" s="73" t="s">
        <v>3440</v>
      </c>
      <c r="G167" s="13">
        <v>44439</v>
      </c>
      <c r="H167" s="74" t="s">
        <v>3053</v>
      </c>
      <c r="I167" s="15">
        <v>71</v>
      </c>
      <c r="J167" s="15">
        <v>60</v>
      </c>
      <c r="K167" s="15">
        <v>25</v>
      </c>
      <c r="L167" s="15">
        <v>10</v>
      </c>
      <c r="M167" s="79">
        <v>26.625</v>
      </c>
      <c r="N167" s="69">
        <v>27</v>
      </c>
      <c r="O167" s="61">
        <v>3000</v>
      </c>
      <c r="P167" s="62">
        <f>Table224523689101112131415161718192021222423456723456891011121314151617181920212223242526272829303132[[#This Row],[PEMBULATAN]]*O167</f>
        <v>81000</v>
      </c>
    </row>
    <row r="168" spans="1:16" ht="29.25" customHeight="1" x14ac:dyDescent="0.2">
      <c r="A168" s="108"/>
      <c r="B168" s="72"/>
      <c r="C168" s="84" t="s">
        <v>3607</v>
      </c>
      <c r="D168" s="75" t="s">
        <v>54</v>
      </c>
      <c r="E168" s="13">
        <v>44437</v>
      </c>
      <c r="F168" s="73" t="s">
        <v>3440</v>
      </c>
      <c r="G168" s="13">
        <v>44439</v>
      </c>
      <c r="H168" s="74" t="s">
        <v>3053</v>
      </c>
      <c r="I168" s="15">
        <v>100</v>
      </c>
      <c r="J168" s="15">
        <v>62</v>
      </c>
      <c r="K168" s="15">
        <v>23</v>
      </c>
      <c r="L168" s="15">
        <v>16</v>
      </c>
      <c r="M168" s="79">
        <v>35.65</v>
      </c>
      <c r="N168" s="69">
        <v>36</v>
      </c>
      <c r="O168" s="61">
        <v>3000</v>
      </c>
      <c r="P168" s="62">
        <f>Table224523689101112131415161718192021222423456723456891011121314151617181920212223242526272829303132[[#This Row],[PEMBULATAN]]*O168</f>
        <v>108000</v>
      </c>
    </row>
    <row r="169" spans="1:16" ht="29.25" customHeight="1" x14ac:dyDescent="0.2">
      <c r="A169" s="108"/>
      <c r="B169" s="72"/>
      <c r="C169" s="84" t="s">
        <v>3608</v>
      </c>
      <c r="D169" s="75" t="s">
        <v>54</v>
      </c>
      <c r="E169" s="13">
        <v>44437</v>
      </c>
      <c r="F169" s="73" t="s">
        <v>3440</v>
      </c>
      <c r="G169" s="13">
        <v>44439</v>
      </c>
      <c r="H169" s="74" t="s">
        <v>3053</v>
      </c>
      <c r="I169" s="15">
        <v>97</v>
      </c>
      <c r="J169" s="15">
        <v>54</v>
      </c>
      <c r="K169" s="15">
        <v>34</v>
      </c>
      <c r="L169" s="15">
        <v>27</v>
      </c>
      <c r="M169" s="79">
        <v>44.523000000000003</v>
      </c>
      <c r="N169" s="69">
        <v>45</v>
      </c>
      <c r="O169" s="61">
        <v>3000</v>
      </c>
      <c r="P169" s="62">
        <f>Table224523689101112131415161718192021222423456723456891011121314151617181920212223242526272829303132[[#This Row],[PEMBULATAN]]*O169</f>
        <v>135000</v>
      </c>
    </row>
    <row r="170" spans="1:16" ht="29.25" customHeight="1" x14ac:dyDescent="0.2">
      <c r="A170" s="108"/>
      <c r="B170" s="72"/>
      <c r="C170" s="84" t="s">
        <v>3609</v>
      </c>
      <c r="D170" s="75" t="s">
        <v>54</v>
      </c>
      <c r="E170" s="13">
        <v>44437</v>
      </c>
      <c r="F170" s="73" t="s">
        <v>3440</v>
      </c>
      <c r="G170" s="13">
        <v>44439</v>
      </c>
      <c r="H170" s="74" t="s">
        <v>3053</v>
      </c>
      <c r="I170" s="15">
        <v>52</v>
      </c>
      <c r="J170" s="15">
        <v>57</v>
      </c>
      <c r="K170" s="15">
        <v>23</v>
      </c>
      <c r="L170" s="15">
        <v>5</v>
      </c>
      <c r="M170" s="79">
        <v>17.042999999999999</v>
      </c>
      <c r="N170" s="69">
        <v>17</v>
      </c>
      <c r="O170" s="61">
        <v>3000</v>
      </c>
      <c r="P170" s="62">
        <f>Table224523689101112131415161718192021222423456723456891011121314151617181920212223242526272829303132[[#This Row],[PEMBULATAN]]*O170</f>
        <v>51000</v>
      </c>
    </row>
    <row r="171" spans="1:16" ht="29.25" customHeight="1" x14ac:dyDescent="0.2">
      <c r="A171" s="108"/>
      <c r="B171" s="72"/>
      <c r="C171" s="84" t="s">
        <v>3610</v>
      </c>
      <c r="D171" s="75" t="s">
        <v>54</v>
      </c>
      <c r="E171" s="13">
        <v>44437</v>
      </c>
      <c r="F171" s="73" t="s">
        <v>3440</v>
      </c>
      <c r="G171" s="13">
        <v>44439</v>
      </c>
      <c r="H171" s="74" t="s">
        <v>3053</v>
      </c>
      <c r="I171" s="15">
        <v>97</v>
      </c>
      <c r="J171" s="15">
        <v>59</v>
      </c>
      <c r="K171" s="15">
        <v>27</v>
      </c>
      <c r="L171" s="15">
        <v>15</v>
      </c>
      <c r="M171" s="79">
        <v>38.630249999999997</v>
      </c>
      <c r="N171" s="69">
        <v>39</v>
      </c>
      <c r="O171" s="61">
        <v>3000</v>
      </c>
      <c r="P171" s="62">
        <f>Table224523689101112131415161718192021222423456723456891011121314151617181920212223242526272829303132[[#This Row],[PEMBULATAN]]*O171</f>
        <v>117000</v>
      </c>
    </row>
    <row r="172" spans="1:16" ht="29.25" customHeight="1" x14ac:dyDescent="0.2">
      <c r="A172" s="108"/>
      <c r="B172" s="72"/>
      <c r="C172" s="84" t="s">
        <v>3611</v>
      </c>
      <c r="D172" s="75" t="s">
        <v>54</v>
      </c>
      <c r="E172" s="13">
        <v>44437</v>
      </c>
      <c r="F172" s="73" t="s">
        <v>3440</v>
      </c>
      <c r="G172" s="13">
        <v>44439</v>
      </c>
      <c r="H172" s="74" t="s">
        <v>3053</v>
      </c>
      <c r="I172" s="15">
        <v>55</v>
      </c>
      <c r="J172" s="15">
        <v>39</v>
      </c>
      <c r="K172" s="15">
        <v>15</v>
      </c>
      <c r="L172" s="15">
        <v>5</v>
      </c>
      <c r="M172" s="79">
        <v>8.0437499999999993</v>
      </c>
      <c r="N172" s="69">
        <v>8</v>
      </c>
      <c r="O172" s="61">
        <v>3000</v>
      </c>
      <c r="P172" s="62">
        <f>Table224523689101112131415161718192021222423456723456891011121314151617181920212223242526272829303132[[#This Row],[PEMBULATAN]]*O172</f>
        <v>24000</v>
      </c>
    </row>
    <row r="173" spans="1:16" ht="29.25" customHeight="1" x14ac:dyDescent="0.2">
      <c r="A173" s="108"/>
      <c r="B173" s="72"/>
      <c r="C173" s="84" t="s">
        <v>3612</v>
      </c>
      <c r="D173" s="75" t="s">
        <v>54</v>
      </c>
      <c r="E173" s="13">
        <v>44437</v>
      </c>
      <c r="F173" s="73" t="s">
        <v>3440</v>
      </c>
      <c r="G173" s="13">
        <v>44439</v>
      </c>
      <c r="H173" s="74" t="s">
        <v>3053</v>
      </c>
      <c r="I173" s="15">
        <v>82</v>
      </c>
      <c r="J173" s="15">
        <v>76</v>
      </c>
      <c r="K173" s="15">
        <v>21</v>
      </c>
      <c r="L173" s="15">
        <v>14</v>
      </c>
      <c r="M173" s="79">
        <v>32.718000000000004</v>
      </c>
      <c r="N173" s="69">
        <v>33</v>
      </c>
      <c r="O173" s="61">
        <v>3000</v>
      </c>
      <c r="P173" s="62">
        <f>Table224523689101112131415161718192021222423456723456891011121314151617181920212223242526272829303132[[#This Row],[PEMBULATAN]]*O173</f>
        <v>99000</v>
      </c>
    </row>
    <row r="174" spans="1:16" ht="29.25" customHeight="1" x14ac:dyDescent="0.2">
      <c r="A174" s="108"/>
      <c r="B174" s="72"/>
      <c r="C174" s="84" t="s">
        <v>3613</v>
      </c>
      <c r="D174" s="75" t="s">
        <v>54</v>
      </c>
      <c r="E174" s="13">
        <v>44437</v>
      </c>
      <c r="F174" s="73" t="s">
        <v>3440</v>
      </c>
      <c r="G174" s="13">
        <v>44439</v>
      </c>
      <c r="H174" s="74" t="s">
        <v>3053</v>
      </c>
      <c r="I174" s="15">
        <v>51</v>
      </c>
      <c r="J174" s="15">
        <v>38</v>
      </c>
      <c r="K174" s="15">
        <v>18</v>
      </c>
      <c r="L174" s="15">
        <v>3</v>
      </c>
      <c r="M174" s="79">
        <v>8.7210000000000001</v>
      </c>
      <c r="N174" s="69">
        <v>9</v>
      </c>
      <c r="O174" s="61">
        <v>3000</v>
      </c>
      <c r="P174" s="62">
        <f>Table224523689101112131415161718192021222423456723456891011121314151617181920212223242526272829303132[[#This Row],[PEMBULATAN]]*O174</f>
        <v>27000</v>
      </c>
    </row>
    <row r="175" spans="1:16" ht="29.25" customHeight="1" x14ac:dyDescent="0.2">
      <c r="A175" s="108"/>
      <c r="B175" s="72"/>
      <c r="C175" s="84" t="s">
        <v>3614</v>
      </c>
      <c r="D175" s="75" t="s">
        <v>54</v>
      </c>
      <c r="E175" s="13">
        <v>44437</v>
      </c>
      <c r="F175" s="73" t="s">
        <v>3440</v>
      </c>
      <c r="G175" s="13">
        <v>44439</v>
      </c>
      <c r="H175" s="74" t="s">
        <v>3053</v>
      </c>
      <c r="I175" s="15">
        <v>51</v>
      </c>
      <c r="J175" s="15">
        <v>40</v>
      </c>
      <c r="K175" s="15">
        <v>17</v>
      </c>
      <c r="L175" s="15">
        <v>5</v>
      </c>
      <c r="M175" s="79">
        <v>8.67</v>
      </c>
      <c r="N175" s="69">
        <v>9</v>
      </c>
      <c r="O175" s="61">
        <v>3000</v>
      </c>
      <c r="P175" s="62">
        <f>Table224523689101112131415161718192021222423456723456891011121314151617181920212223242526272829303132[[#This Row],[PEMBULATAN]]*O175</f>
        <v>27000</v>
      </c>
    </row>
    <row r="176" spans="1:16" ht="29.25" customHeight="1" x14ac:dyDescent="0.2">
      <c r="A176" s="108"/>
      <c r="B176" s="72"/>
      <c r="C176" s="84" t="s">
        <v>3615</v>
      </c>
      <c r="D176" s="75" t="s">
        <v>54</v>
      </c>
      <c r="E176" s="13">
        <v>44437</v>
      </c>
      <c r="F176" s="73" t="s">
        <v>3440</v>
      </c>
      <c r="G176" s="13">
        <v>44439</v>
      </c>
      <c r="H176" s="74" t="s">
        <v>3053</v>
      </c>
      <c r="I176" s="15">
        <v>60</v>
      </c>
      <c r="J176" s="15">
        <v>50</v>
      </c>
      <c r="K176" s="15">
        <v>17</v>
      </c>
      <c r="L176" s="15">
        <v>6</v>
      </c>
      <c r="M176" s="79">
        <v>12.75</v>
      </c>
      <c r="N176" s="69">
        <v>13</v>
      </c>
      <c r="O176" s="61">
        <v>3000</v>
      </c>
      <c r="P176" s="62">
        <f>Table224523689101112131415161718192021222423456723456891011121314151617181920212223242526272829303132[[#This Row],[PEMBULATAN]]*O176</f>
        <v>39000</v>
      </c>
    </row>
    <row r="177" spans="1:16" ht="29.25" customHeight="1" x14ac:dyDescent="0.2">
      <c r="A177" s="108"/>
      <c r="B177" s="72"/>
      <c r="C177" s="84" t="s">
        <v>3616</v>
      </c>
      <c r="D177" s="75" t="s">
        <v>54</v>
      </c>
      <c r="E177" s="13">
        <v>44437</v>
      </c>
      <c r="F177" s="73" t="s">
        <v>3440</v>
      </c>
      <c r="G177" s="13">
        <v>44439</v>
      </c>
      <c r="H177" s="74" t="s">
        <v>3053</v>
      </c>
      <c r="I177" s="15">
        <v>97</v>
      </c>
      <c r="J177" s="15">
        <v>60</v>
      </c>
      <c r="K177" s="15">
        <v>15</v>
      </c>
      <c r="L177" s="15">
        <v>12</v>
      </c>
      <c r="M177" s="79">
        <v>21.824999999999999</v>
      </c>
      <c r="N177" s="69">
        <v>22</v>
      </c>
      <c r="O177" s="61">
        <v>3000</v>
      </c>
      <c r="P177" s="62">
        <f>Table224523689101112131415161718192021222423456723456891011121314151617181920212223242526272829303132[[#This Row],[PEMBULATAN]]*O177</f>
        <v>66000</v>
      </c>
    </row>
    <row r="178" spans="1:16" ht="29.25" customHeight="1" x14ac:dyDescent="0.2">
      <c r="A178" s="108"/>
      <c r="B178" s="72"/>
      <c r="C178" s="84" t="s">
        <v>3617</v>
      </c>
      <c r="D178" s="75" t="s">
        <v>54</v>
      </c>
      <c r="E178" s="13">
        <v>44437</v>
      </c>
      <c r="F178" s="73" t="s">
        <v>3440</v>
      </c>
      <c r="G178" s="13">
        <v>44439</v>
      </c>
      <c r="H178" s="74" t="s">
        <v>3053</v>
      </c>
      <c r="I178" s="15">
        <v>53</v>
      </c>
      <c r="J178" s="15">
        <v>72</v>
      </c>
      <c r="K178" s="15">
        <v>28</v>
      </c>
      <c r="L178" s="15">
        <v>10</v>
      </c>
      <c r="M178" s="79">
        <v>26.712</v>
      </c>
      <c r="N178" s="69">
        <v>27</v>
      </c>
      <c r="O178" s="61">
        <v>3000</v>
      </c>
      <c r="P178" s="62">
        <f>Table224523689101112131415161718192021222423456723456891011121314151617181920212223242526272829303132[[#This Row],[PEMBULATAN]]*O178</f>
        <v>81000</v>
      </c>
    </row>
    <row r="179" spans="1:16" ht="29.25" customHeight="1" x14ac:dyDescent="0.2">
      <c r="A179" s="108"/>
      <c r="B179" s="72"/>
      <c r="C179" s="84" t="s">
        <v>3618</v>
      </c>
      <c r="D179" s="75" t="s">
        <v>54</v>
      </c>
      <c r="E179" s="13">
        <v>44437</v>
      </c>
      <c r="F179" s="73" t="s">
        <v>3440</v>
      </c>
      <c r="G179" s="13">
        <v>44439</v>
      </c>
      <c r="H179" s="74" t="s">
        <v>3053</v>
      </c>
      <c r="I179" s="15">
        <v>97</v>
      </c>
      <c r="J179" s="15">
        <v>57</v>
      </c>
      <c r="K179" s="15">
        <v>32</v>
      </c>
      <c r="L179" s="15">
        <v>24</v>
      </c>
      <c r="M179" s="79">
        <v>44.231999999999999</v>
      </c>
      <c r="N179" s="69">
        <v>44</v>
      </c>
      <c r="O179" s="61">
        <v>3000</v>
      </c>
      <c r="P179" s="62">
        <f>Table224523689101112131415161718192021222423456723456891011121314151617181920212223242526272829303132[[#This Row],[PEMBULATAN]]*O179</f>
        <v>132000</v>
      </c>
    </row>
    <row r="180" spans="1:16" ht="29.25" customHeight="1" x14ac:dyDescent="0.2">
      <c r="A180" s="108"/>
      <c r="B180" s="72"/>
      <c r="C180" s="84" t="s">
        <v>3619</v>
      </c>
      <c r="D180" s="75" t="s">
        <v>54</v>
      </c>
      <c r="E180" s="13">
        <v>44437</v>
      </c>
      <c r="F180" s="73" t="s">
        <v>3440</v>
      </c>
      <c r="G180" s="13">
        <v>44439</v>
      </c>
      <c r="H180" s="74" t="s">
        <v>3053</v>
      </c>
      <c r="I180" s="15">
        <v>102</v>
      </c>
      <c r="J180" s="15">
        <v>52</v>
      </c>
      <c r="K180" s="15">
        <v>35</v>
      </c>
      <c r="L180" s="15">
        <v>42</v>
      </c>
      <c r="M180" s="79">
        <v>46.41</v>
      </c>
      <c r="N180" s="69">
        <v>46</v>
      </c>
      <c r="O180" s="61">
        <v>3000</v>
      </c>
      <c r="P180" s="62">
        <f>Table224523689101112131415161718192021222423456723456891011121314151617181920212223242526272829303132[[#This Row],[PEMBULATAN]]*O180</f>
        <v>138000</v>
      </c>
    </row>
    <row r="181" spans="1:16" ht="29.25" customHeight="1" x14ac:dyDescent="0.2">
      <c r="A181" s="108"/>
      <c r="B181" s="72"/>
      <c r="C181" s="84" t="s">
        <v>3620</v>
      </c>
      <c r="D181" s="75" t="s">
        <v>54</v>
      </c>
      <c r="E181" s="13">
        <v>44437</v>
      </c>
      <c r="F181" s="73" t="s">
        <v>3440</v>
      </c>
      <c r="G181" s="13">
        <v>44439</v>
      </c>
      <c r="H181" s="74" t="s">
        <v>3053</v>
      </c>
      <c r="I181" s="15">
        <v>53</v>
      </c>
      <c r="J181" s="15">
        <v>79</v>
      </c>
      <c r="K181" s="15">
        <v>23</v>
      </c>
      <c r="L181" s="15">
        <v>8</v>
      </c>
      <c r="M181" s="79">
        <v>24.07525</v>
      </c>
      <c r="N181" s="69">
        <v>24</v>
      </c>
      <c r="O181" s="61">
        <v>3000</v>
      </c>
      <c r="P181" s="62">
        <f>Table224523689101112131415161718192021222423456723456891011121314151617181920212223242526272829303132[[#This Row],[PEMBULATAN]]*O181</f>
        <v>72000</v>
      </c>
    </row>
    <row r="182" spans="1:16" ht="29.25" customHeight="1" x14ac:dyDescent="0.2">
      <c r="A182" s="108"/>
      <c r="B182" s="72"/>
      <c r="C182" s="84" t="s">
        <v>3621</v>
      </c>
      <c r="D182" s="75" t="s">
        <v>54</v>
      </c>
      <c r="E182" s="13">
        <v>44437</v>
      </c>
      <c r="F182" s="73" t="s">
        <v>3440</v>
      </c>
      <c r="G182" s="13">
        <v>44439</v>
      </c>
      <c r="H182" s="74" t="s">
        <v>3053</v>
      </c>
      <c r="I182" s="15">
        <v>90</v>
      </c>
      <c r="J182" s="15">
        <v>44</v>
      </c>
      <c r="K182" s="15">
        <v>33</v>
      </c>
      <c r="L182" s="15">
        <v>13</v>
      </c>
      <c r="M182" s="79">
        <v>32.67</v>
      </c>
      <c r="N182" s="69">
        <v>33</v>
      </c>
      <c r="O182" s="61">
        <v>3000</v>
      </c>
      <c r="P182" s="62">
        <f>Table224523689101112131415161718192021222423456723456891011121314151617181920212223242526272829303132[[#This Row],[PEMBULATAN]]*O182</f>
        <v>99000</v>
      </c>
    </row>
    <row r="183" spans="1:16" ht="29.25" customHeight="1" x14ac:dyDescent="0.2">
      <c r="A183" s="108"/>
      <c r="B183" s="72"/>
      <c r="C183" s="84" t="s">
        <v>3622</v>
      </c>
      <c r="D183" s="75" t="s">
        <v>54</v>
      </c>
      <c r="E183" s="13">
        <v>44437</v>
      </c>
      <c r="F183" s="73" t="s">
        <v>3440</v>
      </c>
      <c r="G183" s="13">
        <v>44439</v>
      </c>
      <c r="H183" s="74" t="s">
        <v>3053</v>
      </c>
      <c r="I183" s="15">
        <v>88</v>
      </c>
      <c r="J183" s="15">
        <v>14</v>
      </c>
      <c r="K183" s="15">
        <v>62</v>
      </c>
      <c r="L183" s="15">
        <v>8</v>
      </c>
      <c r="M183" s="79">
        <v>19.096</v>
      </c>
      <c r="N183" s="69">
        <v>19</v>
      </c>
      <c r="O183" s="61">
        <v>3000</v>
      </c>
      <c r="P183" s="62">
        <f>Table224523689101112131415161718192021222423456723456891011121314151617181920212223242526272829303132[[#This Row],[PEMBULATAN]]*O183</f>
        <v>57000</v>
      </c>
    </row>
    <row r="184" spans="1:16" ht="29.25" customHeight="1" x14ac:dyDescent="0.2">
      <c r="A184" s="108"/>
      <c r="B184" s="72"/>
      <c r="C184" s="84" t="s">
        <v>3623</v>
      </c>
      <c r="D184" s="75" t="s">
        <v>54</v>
      </c>
      <c r="E184" s="13">
        <v>44437</v>
      </c>
      <c r="F184" s="73" t="s">
        <v>3440</v>
      </c>
      <c r="G184" s="13">
        <v>44439</v>
      </c>
      <c r="H184" s="74" t="s">
        <v>3053</v>
      </c>
      <c r="I184" s="15">
        <v>73</v>
      </c>
      <c r="J184" s="15">
        <v>37</v>
      </c>
      <c r="K184" s="15">
        <v>16</v>
      </c>
      <c r="L184" s="15">
        <v>4</v>
      </c>
      <c r="M184" s="79">
        <v>10.804</v>
      </c>
      <c r="N184" s="69">
        <v>11</v>
      </c>
      <c r="O184" s="61">
        <v>3000</v>
      </c>
      <c r="P184" s="62">
        <f>Table224523689101112131415161718192021222423456723456891011121314151617181920212223242526272829303132[[#This Row],[PEMBULATAN]]*O184</f>
        <v>33000</v>
      </c>
    </row>
    <row r="185" spans="1:16" ht="29.25" customHeight="1" x14ac:dyDescent="0.2">
      <c r="A185" s="108"/>
      <c r="B185" s="72"/>
      <c r="C185" s="84" t="s">
        <v>3624</v>
      </c>
      <c r="D185" s="75" t="s">
        <v>54</v>
      </c>
      <c r="E185" s="13">
        <v>44437</v>
      </c>
      <c r="F185" s="73" t="s">
        <v>3440</v>
      </c>
      <c r="G185" s="13">
        <v>44439</v>
      </c>
      <c r="H185" s="74" t="s">
        <v>3053</v>
      </c>
      <c r="I185" s="15">
        <v>90</v>
      </c>
      <c r="J185" s="15">
        <v>59</v>
      </c>
      <c r="K185" s="15">
        <v>26</v>
      </c>
      <c r="L185" s="15">
        <v>18</v>
      </c>
      <c r="M185" s="79">
        <v>34.515000000000001</v>
      </c>
      <c r="N185" s="69">
        <v>35</v>
      </c>
      <c r="O185" s="61">
        <v>3000</v>
      </c>
      <c r="P185" s="62">
        <f>Table224523689101112131415161718192021222423456723456891011121314151617181920212223242526272829303132[[#This Row],[PEMBULATAN]]*O185</f>
        <v>105000</v>
      </c>
    </row>
    <row r="186" spans="1:16" ht="29.25" customHeight="1" x14ac:dyDescent="0.2">
      <c r="A186" s="108"/>
      <c r="B186" s="72"/>
      <c r="C186" s="84" t="s">
        <v>3625</v>
      </c>
      <c r="D186" s="75" t="s">
        <v>54</v>
      </c>
      <c r="E186" s="13">
        <v>44437</v>
      </c>
      <c r="F186" s="73" t="s">
        <v>3440</v>
      </c>
      <c r="G186" s="13">
        <v>44439</v>
      </c>
      <c r="H186" s="74" t="s">
        <v>3053</v>
      </c>
      <c r="I186" s="15">
        <v>75</v>
      </c>
      <c r="J186" s="15">
        <v>53</v>
      </c>
      <c r="K186" s="15">
        <v>27</v>
      </c>
      <c r="L186" s="15">
        <v>10</v>
      </c>
      <c r="M186" s="79">
        <v>26.831250000000001</v>
      </c>
      <c r="N186" s="69">
        <v>27</v>
      </c>
      <c r="O186" s="61">
        <v>3000</v>
      </c>
      <c r="P186" s="62">
        <f>Table224523689101112131415161718192021222423456723456891011121314151617181920212223242526272829303132[[#This Row],[PEMBULATAN]]*O186</f>
        <v>81000</v>
      </c>
    </row>
    <row r="187" spans="1:16" ht="29.25" customHeight="1" x14ac:dyDescent="0.2">
      <c r="A187" s="108"/>
      <c r="B187" s="72"/>
      <c r="C187" s="84" t="s">
        <v>3626</v>
      </c>
      <c r="D187" s="75" t="s">
        <v>54</v>
      </c>
      <c r="E187" s="13">
        <v>44437</v>
      </c>
      <c r="F187" s="73" t="s">
        <v>3440</v>
      </c>
      <c r="G187" s="13">
        <v>44439</v>
      </c>
      <c r="H187" s="74" t="s">
        <v>3053</v>
      </c>
      <c r="I187" s="15">
        <v>76</v>
      </c>
      <c r="J187" s="15">
        <v>62</v>
      </c>
      <c r="K187" s="15">
        <v>13</v>
      </c>
      <c r="L187" s="15">
        <v>11</v>
      </c>
      <c r="M187" s="79">
        <v>15.314</v>
      </c>
      <c r="N187" s="69">
        <v>15</v>
      </c>
      <c r="O187" s="61">
        <v>3000</v>
      </c>
      <c r="P187" s="62">
        <f>Table224523689101112131415161718192021222423456723456891011121314151617181920212223242526272829303132[[#This Row],[PEMBULATAN]]*O187</f>
        <v>45000</v>
      </c>
    </row>
    <row r="188" spans="1:16" ht="29.25" customHeight="1" x14ac:dyDescent="0.2">
      <c r="A188" s="108"/>
      <c r="B188" s="72"/>
      <c r="C188" s="84" t="s">
        <v>3627</v>
      </c>
      <c r="D188" s="75" t="s">
        <v>54</v>
      </c>
      <c r="E188" s="13">
        <v>44437</v>
      </c>
      <c r="F188" s="73" t="s">
        <v>3440</v>
      </c>
      <c r="G188" s="13">
        <v>44439</v>
      </c>
      <c r="H188" s="74" t="s">
        <v>3053</v>
      </c>
      <c r="I188" s="15">
        <v>89</v>
      </c>
      <c r="J188" s="15">
        <v>56</v>
      </c>
      <c r="K188" s="15">
        <v>20</v>
      </c>
      <c r="L188" s="15">
        <v>16</v>
      </c>
      <c r="M188" s="79">
        <v>24.92</v>
      </c>
      <c r="N188" s="69">
        <v>25</v>
      </c>
      <c r="O188" s="61">
        <v>3000</v>
      </c>
      <c r="P188" s="62">
        <f>Table224523689101112131415161718192021222423456723456891011121314151617181920212223242526272829303132[[#This Row],[PEMBULATAN]]*O188</f>
        <v>75000</v>
      </c>
    </row>
    <row r="189" spans="1:16" ht="29.25" customHeight="1" x14ac:dyDescent="0.2">
      <c r="A189" s="108"/>
      <c r="B189" s="72"/>
      <c r="C189" s="84" t="s">
        <v>3628</v>
      </c>
      <c r="D189" s="75" t="s">
        <v>54</v>
      </c>
      <c r="E189" s="13">
        <v>44437</v>
      </c>
      <c r="F189" s="73" t="s">
        <v>3440</v>
      </c>
      <c r="G189" s="13">
        <v>44439</v>
      </c>
      <c r="H189" s="74" t="s">
        <v>3053</v>
      </c>
      <c r="I189" s="15">
        <v>77</v>
      </c>
      <c r="J189" s="15">
        <v>57</v>
      </c>
      <c r="K189" s="15">
        <v>26</v>
      </c>
      <c r="L189" s="15">
        <v>10</v>
      </c>
      <c r="M189" s="79">
        <v>28.528500000000001</v>
      </c>
      <c r="N189" s="69">
        <v>29</v>
      </c>
      <c r="O189" s="61">
        <v>3000</v>
      </c>
      <c r="P189" s="62">
        <f>Table224523689101112131415161718192021222423456723456891011121314151617181920212223242526272829303132[[#This Row],[PEMBULATAN]]*O189</f>
        <v>87000</v>
      </c>
    </row>
    <row r="190" spans="1:16" ht="29.25" customHeight="1" x14ac:dyDescent="0.2">
      <c r="A190" s="108"/>
      <c r="B190" s="72"/>
      <c r="C190" s="84" t="s">
        <v>3629</v>
      </c>
      <c r="D190" s="75" t="s">
        <v>54</v>
      </c>
      <c r="E190" s="13">
        <v>44437</v>
      </c>
      <c r="F190" s="73" t="s">
        <v>3440</v>
      </c>
      <c r="G190" s="13">
        <v>44439</v>
      </c>
      <c r="H190" s="74" t="s">
        <v>3053</v>
      </c>
      <c r="I190" s="15">
        <v>86</v>
      </c>
      <c r="J190" s="15">
        <v>52</v>
      </c>
      <c r="K190" s="15">
        <v>23</v>
      </c>
      <c r="L190" s="15">
        <v>12</v>
      </c>
      <c r="M190" s="79">
        <v>25.713999999999999</v>
      </c>
      <c r="N190" s="69">
        <v>26</v>
      </c>
      <c r="O190" s="61">
        <v>3000</v>
      </c>
      <c r="P190" s="62">
        <f>Table224523689101112131415161718192021222423456723456891011121314151617181920212223242526272829303132[[#This Row],[PEMBULATAN]]*O190</f>
        <v>78000</v>
      </c>
    </row>
    <row r="191" spans="1:16" ht="29.25" customHeight="1" x14ac:dyDescent="0.2">
      <c r="A191" s="108"/>
      <c r="B191" s="72"/>
      <c r="C191" s="84" t="s">
        <v>3630</v>
      </c>
      <c r="D191" s="75" t="s">
        <v>54</v>
      </c>
      <c r="E191" s="13">
        <v>44437</v>
      </c>
      <c r="F191" s="73" t="s">
        <v>3440</v>
      </c>
      <c r="G191" s="13">
        <v>44439</v>
      </c>
      <c r="H191" s="74" t="s">
        <v>3053</v>
      </c>
      <c r="I191" s="15">
        <v>96</v>
      </c>
      <c r="J191" s="15">
        <v>57</v>
      </c>
      <c r="K191" s="15">
        <v>34</v>
      </c>
      <c r="L191" s="15">
        <v>19</v>
      </c>
      <c r="M191" s="79">
        <v>46.512</v>
      </c>
      <c r="N191" s="69">
        <v>47</v>
      </c>
      <c r="O191" s="61">
        <v>3000</v>
      </c>
      <c r="P191" s="62">
        <f>Table224523689101112131415161718192021222423456723456891011121314151617181920212223242526272829303132[[#This Row],[PEMBULATAN]]*O191</f>
        <v>141000</v>
      </c>
    </row>
    <row r="192" spans="1:16" ht="29.25" customHeight="1" x14ac:dyDescent="0.2">
      <c r="A192" s="108"/>
      <c r="B192" s="72"/>
      <c r="C192" s="84" t="s">
        <v>3631</v>
      </c>
      <c r="D192" s="75" t="s">
        <v>54</v>
      </c>
      <c r="E192" s="13">
        <v>44437</v>
      </c>
      <c r="F192" s="73" t="s">
        <v>3440</v>
      </c>
      <c r="G192" s="13">
        <v>44439</v>
      </c>
      <c r="H192" s="74" t="s">
        <v>3053</v>
      </c>
      <c r="I192" s="15">
        <v>91</v>
      </c>
      <c r="J192" s="15">
        <v>65</v>
      </c>
      <c r="K192" s="15">
        <v>25</v>
      </c>
      <c r="L192" s="15">
        <v>23</v>
      </c>
      <c r="M192" s="79">
        <v>36.96875</v>
      </c>
      <c r="N192" s="69">
        <v>37</v>
      </c>
      <c r="O192" s="61">
        <v>3000</v>
      </c>
      <c r="P192" s="62">
        <f>Table224523689101112131415161718192021222423456723456891011121314151617181920212223242526272829303132[[#This Row],[PEMBULATAN]]*O192</f>
        <v>111000</v>
      </c>
    </row>
    <row r="193" spans="1:16" ht="29.25" customHeight="1" x14ac:dyDescent="0.2">
      <c r="A193" s="108"/>
      <c r="B193" s="72"/>
      <c r="C193" s="84" t="s">
        <v>3632</v>
      </c>
      <c r="D193" s="75" t="s">
        <v>54</v>
      </c>
      <c r="E193" s="13">
        <v>44437</v>
      </c>
      <c r="F193" s="73" t="s">
        <v>3440</v>
      </c>
      <c r="G193" s="13">
        <v>44439</v>
      </c>
      <c r="H193" s="74" t="s">
        <v>3053</v>
      </c>
      <c r="I193" s="15">
        <v>95</v>
      </c>
      <c r="J193" s="15">
        <v>55</v>
      </c>
      <c r="K193" s="15">
        <v>23</v>
      </c>
      <c r="L193" s="15">
        <v>10</v>
      </c>
      <c r="M193" s="79">
        <v>30.043749999999999</v>
      </c>
      <c r="N193" s="69">
        <v>30</v>
      </c>
      <c r="O193" s="61">
        <v>3000</v>
      </c>
      <c r="P193" s="62">
        <f>Table224523689101112131415161718192021222423456723456891011121314151617181920212223242526272829303132[[#This Row],[PEMBULATAN]]*O193</f>
        <v>90000</v>
      </c>
    </row>
    <row r="194" spans="1:16" ht="29.25" customHeight="1" x14ac:dyDescent="0.2">
      <c r="A194" s="108"/>
      <c r="B194" s="72"/>
      <c r="C194" s="70" t="s">
        <v>3633</v>
      </c>
      <c r="D194" s="75" t="s">
        <v>54</v>
      </c>
      <c r="E194" s="13">
        <v>44437</v>
      </c>
      <c r="F194" s="73" t="s">
        <v>3440</v>
      </c>
      <c r="G194" s="13">
        <v>44439</v>
      </c>
      <c r="H194" s="74" t="s">
        <v>3053</v>
      </c>
      <c r="I194" s="15">
        <v>102</v>
      </c>
      <c r="J194" s="15">
        <v>54</v>
      </c>
      <c r="K194" s="15">
        <v>30</v>
      </c>
      <c r="L194" s="15">
        <v>28</v>
      </c>
      <c r="M194" s="79">
        <v>41.31</v>
      </c>
      <c r="N194" s="69">
        <v>41</v>
      </c>
      <c r="O194" s="61">
        <v>3000</v>
      </c>
      <c r="P194" s="62">
        <f>Table224523689101112131415161718192021222423456723456891011121314151617181920212223242526272829303132[[#This Row],[PEMBULATAN]]*O194</f>
        <v>123000</v>
      </c>
    </row>
    <row r="195" spans="1:16" ht="29.25" customHeight="1" x14ac:dyDescent="0.2">
      <c r="A195" s="108"/>
      <c r="B195" s="72"/>
      <c r="C195" s="70" t="s">
        <v>3634</v>
      </c>
      <c r="D195" s="75" t="s">
        <v>54</v>
      </c>
      <c r="E195" s="13">
        <v>44437</v>
      </c>
      <c r="F195" s="73" t="s">
        <v>3440</v>
      </c>
      <c r="G195" s="13">
        <v>44439</v>
      </c>
      <c r="H195" s="74" t="s">
        <v>3053</v>
      </c>
      <c r="I195" s="15">
        <v>69</v>
      </c>
      <c r="J195" s="15">
        <v>57</v>
      </c>
      <c r="K195" s="15">
        <v>30</v>
      </c>
      <c r="L195" s="15">
        <v>10</v>
      </c>
      <c r="M195" s="79">
        <v>29.497499999999999</v>
      </c>
      <c r="N195" s="69">
        <v>29</v>
      </c>
      <c r="O195" s="61">
        <v>3000</v>
      </c>
      <c r="P195" s="62">
        <f>Table224523689101112131415161718192021222423456723456891011121314151617181920212223242526272829303132[[#This Row],[PEMBULATAN]]*O195</f>
        <v>87000</v>
      </c>
    </row>
    <row r="196" spans="1:16" ht="29.25" customHeight="1" x14ac:dyDescent="0.2">
      <c r="A196" s="108"/>
      <c r="B196" s="72"/>
      <c r="C196" s="70" t="s">
        <v>3635</v>
      </c>
      <c r="D196" s="75" t="s">
        <v>54</v>
      </c>
      <c r="E196" s="13">
        <v>44437</v>
      </c>
      <c r="F196" s="73" t="s">
        <v>3440</v>
      </c>
      <c r="G196" s="13">
        <v>44439</v>
      </c>
      <c r="H196" s="74" t="s">
        <v>3053</v>
      </c>
      <c r="I196" s="15">
        <v>81</v>
      </c>
      <c r="J196" s="15">
        <v>65</v>
      </c>
      <c r="K196" s="15">
        <v>29</v>
      </c>
      <c r="L196" s="15">
        <v>13</v>
      </c>
      <c r="M196" s="79">
        <v>38.171250000000001</v>
      </c>
      <c r="N196" s="69">
        <v>38</v>
      </c>
      <c r="O196" s="61">
        <v>3000</v>
      </c>
      <c r="P196" s="62">
        <f>Table224523689101112131415161718192021222423456723456891011121314151617181920212223242526272829303132[[#This Row],[PEMBULATAN]]*O196</f>
        <v>114000</v>
      </c>
    </row>
    <row r="197" spans="1:16" ht="29.25" customHeight="1" x14ac:dyDescent="0.2">
      <c r="A197" s="108"/>
      <c r="B197" s="72"/>
      <c r="C197" s="70" t="s">
        <v>3636</v>
      </c>
      <c r="D197" s="75" t="s">
        <v>54</v>
      </c>
      <c r="E197" s="13">
        <v>44437</v>
      </c>
      <c r="F197" s="73" t="s">
        <v>3440</v>
      </c>
      <c r="G197" s="13">
        <v>44439</v>
      </c>
      <c r="H197" s="74" t="s">
        <v>3053</v>
      </c>
      <c r="I197" s="15">
        <v>82</v>
      </c>
      <c r="J197" s="15">
        <v>55</v>
      </c>
      <c r="K197" s="15">
        <v>30</v>
      </c>
      <c r="L197" s="15">
        <v>14</v>
      </c>
      <c r="M197" s="79">
        <v>33.825000000000003</v>
      </c>
      <c r="N197" s="69">
        <v>34</v>
      </c>
      <c r="O197" s="61">
        <v>3000</v>
      </c>
      <c r="P197" s="62">
        <f>Table224523689101112131415161718192021222423456723456891011121314151617181920212223242526272829303132[[#This Row],[PEMBULATAN]]*O197</f>
        <v>102000</v>
      </c>
    </row>
    <row r="198" spans="1:16" ht="29.25" customHeight="1" x14ac:dyDescent="0.2">
      <c r="A198" s="108"/>
      <c r="B198" s="72"/>
      <c r="C198" s="70" t="s">
        <v>3637</v>
      </c>
      <c r="D198" s="75" t="s">
        <v>54</v>
      </c>
      <c r="E198" s="13">
        <v>44437</v>
      </c>
      <c r="F198" s="73" t="s">
        <v>3440</v>
      </c>
      <c r="G198" s="13">
        <v>44439</v>
      </c>
      <c r="H198" s="74" t="s">
        <v>3053</v>
      </c>
      <c r="I198" s="15">
        <v>57</v>
      </c>
      <c r="J198" s="15">
        <v>60</v>
      </c>
      <c r="K198" s="15">
        <v>26</v>
      </c>
      <c r="L198" s="15">
        <v>10</v>
      </c>
      <c r="M198" s="79">
        <v>22.23</v>
      </c>
      <c r="N198" s="69">
        <v>22</v>
      </c>
      <c r="O198" s="61">
        <v>3000</v>
      </c>
      <c r="P198" s="62">
        <f>Table224523689101112131415161718192021222423456723456891011121314151617181920212223242526272829303132[[#This Row],[PEMBULATAN]]*O198</f>
        <v>66000</v>
      </c>
    </row>
    <row r="199" spans="1:16" ht="29.25" customHeight="1" x14ac:dyDescent="0.2">
      <c r="A199" s="108"/>
      <c r="B199" s="72"/>
      <c r="C199" s="70" t="s">
        <v>3638</v>
      </c>
      <c r="D199" s="75" t="s">
        <v>54</v>
      </c>
      <c r="E199" s="13">
        <v>44437</v>
      </c>
      <c r="F199" s="73" t="s">
        <v>3440</v>
      </c>
      <c r="G199" s="13">
        <v>44439</v>
      </c>
      <c r="H199" s="74" t="s">
        <v>3053</v>
      </c>
      <c r="I199" s="15">
        <v>82</v>
      </c>
      <c r="J199" s="15">
        <v>57</v>
      </c>
      <c r="K199" s="15">
        <v>19</v>
      </c>
      <c r="L199" s="15">
        <v>10</v>
      </c>
      <c r="M199" s="79">
        <v>22.201499999999999</v>
      </c>
      <c r="N199" s="69">
        <v>22</v>
      </c>
      <c r="O199" s="61">
        <v>3000</v>
      </c>
      <c r="P199" s="62">
        <f>Table224523689101112131415161718192021222423456723456891011121314151617181920212223242526272829303132[[#This Row],[PEMBULATAN]]*O199</f>
        <v>66000</v>
      </c>
    </row>
    <row r="200" spans="1:16" ht="29.25" customHeight="1" x14ac:dyDescent="0.2">
      <c r="A200" s="108"/>
      <c r="B200" s="72"/>
      <c r="C200" s="109" t="s">
        <v>3639</v>
      </c>
      <c r="D200" s="110" t="s">
        <v>54</v>
      </c>
      <c r="E200" s="111">
        <v>44437</v>
      </c>
      <c r="F200" s="112" t="s">
        <v>3440</v>
      </c>
      <c r="G200" s="111">
        <v>44439</v>
      </c>
      <c r="H200" s="74" t="s">
        <v>3053</v>
      </c>
      <c r="I200" s="114">
        <v>103</v>
      </c>
      <c r="J200" s="114">
        <v>54</v>
      </c>
      <c r="K200" s="114">
        <v>23</v>
      </c>
      <c r="L200" s="114">
        <v>17</v>
      </c>
      <c r="M200" s="115">
        <v>31.9815</v>
      </c>
      <c r="N200" s="116">
        <v>32</v>
      </c>
      <c r="O200" s="61">
        <v>3000</v>
      </c>
      <c r="P200" s="62">
        <f>Table224523689101112131415161718192021222423456723456891011121314151617181920212223242526272829303132[[#This Row],[PEMBULATAN]]*O200</f>
        <v>96000</v>
      </c>
    </row>
    <row r="201" spans="1:16" ht="29.25" customHeight="1" x14ac:dyDescent="0.2">
      <c r="A201" s="108"/>
      <c r="B201" s="72"/>
      <c r="C201" s="109" t="s">
        <v>3640</v>
      </c>
      <c r="D201" s="110" t="s">
        <v>54</v>
      </c>
      <c r="E201" s="111">
        <v>44437</v>
      </c>
      <c r="F201" s="112" t="s">
        <v>3440</v>
      </c>
      <c r="G201" s="111">
        <v>44439</v>
      </c>
      <c r="H201" s="74" t="s">
        <v>3053</v>
      </c>
      <c r="I201" s="114">
        <v>77</v>
      </c>
      <c r="J201" s="114">
        <v>51</v>
      </c>
      <c r="K201" s="114">
        <v>24</v>
      </c>
      <c r="L201" s="114">
        <v>5</v>
      </c>
      <c r="M201" s="115">
        <v>23.562000000000001</v>
      </c>
      <c r="N201" s="116">
        <v>24</v>
      </c>
      <c r="O201" s="61">
        <v>3000</v>
      </c>
      <c r="P201" s="62">
        <f>Table224523689101112131415161718192021222423456723456891011121314151617181920212223242526272829303132[[#This Row],[PEMBULATAN]]*O201</f>
        <v>72000</v>
      </c>
    </row>
    <row r="202" spans="1:16" ht="29.25" customHeight="1" x14ac:dyDescent="0.2">
      <c r="A202" s="108"/>
      <c r="B202" s="72"/>
      <c r="C202" s="109" t="s">
        <v>3641</v>
      </c>
      <c r="D202" s="110" t="s">
        <v>54</v>
      </c>
      <c r="E202" s="111">
        <v>44437</v>
      </c>
      <c r="F202" s="112" t="s">
        <v>3440</v>
      </c>
      <c r="G202" s="111">
        <v>44439</v>
      </c>
      <c r="H202" s="74" t="s">
        <v>3053</v>
      </c>
      <c r="I202" s="114">
        <v>77</v>
      </c>
      <c r="J202" s="114">
        <v>68</v>
      </c>
      <c r="K202" s="114">
        <v>24</v>
      </c>
      <c r="L202" s="114">
        <v>10</v>
      </c>
      <c r="M202" s="115">
        <v>31.416</v>
      </c>
      <c r="N202" s="116">
        <v>31</v>
      </c>
      <c r="O202" s="61">
        <v>3000</v>
      </c>
      <c r="P202" s="62">
        <f>Table224523689101112131415161718192021222423456723456891011121314151617181920212223242526272829303132[[#This Row],[PEMBULATAN]]*O202</f>
        <v>93000</v>
      </c>
    </row>
    <row r="203" spans="1:16" ht="29.25" customHeight="1" x14ac:dyDescent="0.2">
      <c r="A203" s="108"/>
      <c r="B203" s="72"/>
      <c r="C203" s="109" t="s">
        <v>3642</v>
      </c>
      <c r="D203" s="110" t="s">
        <v>54</v>
      </c>
      <c r="E203" s="111">
        <v>44437</v>
      </c>
      <c r="F203" s="112" t="s">
        <v>3440</v>
      </c>
      <c r="G203" s="111">
        <v>44439</v>
      </c>
      <c r="H203" s="74" t="s">
        <v>3053</v>
      </c>
      <c r="I203" s="114">
        <v>95</v>
      </c>
      <c r="J203" s="114">
        <v>60</v>
      </c>
      <c r="K203" s="114">
        <v>32</v>
      </c>
      <c r="L203" s="114">
        <v>10</v>
      </c>
      <c r="M203" s="115">
        <v>45.6</v>
      </c>
      <c r="N203" s="116">
        <v>46</v>
      </c>
      <c r="O203" s="61">
        <v>3000</v>
      </c>
      <c r="P203" s="62">
        <f>Table224523689101112131415161718192021222423456723456891011121314151617181920212223242526272829303132[[#This Row],[PEMBULATAN]]*O203</f>
        <v>138000</v>
      </c>
    </row>
    <row r="204" spans="1:16" ht="29.25" customHeight="1" x14ac:dyDescent="0.2">
      <c r="A204" s="108"/>
      <c r="B204" s="72"/>
      <c r="C204" s="109" t="s">
        <v>3643</v>
      </c>
      <c r="D204" s="110" t="s">
        <v>54</v>
      </c>
      <c r="E204" s="111">
        <v>44437</v>
      </c>
      <c r="F204" s="112" t="s">
        <v>3440</v>
      </c>
      <c r="G204" s="111">
        <v>44439</v>
      </c>
      <c r="H204" s="74" t="s">
        <v>3053</v>
      </c>
      <c r="I204" s="114">
        <v>77</v>
      </c>
      <c r="J204" s="114">
        <v>45</v>
      </c>
      <c r="K204" s="114">
        <v>19</v>
      </c>
      <c r="L204" s="114">
        <v>6</v>
      </c>
      <c r="M204" s="115">
        <v>16.458749999999998</v>
      </c>
      <c r="N204" s="116">
        <v>16</v>
      </c>
      <c r="O204" s="61">
        <v>3000</v>
      </c>
      <c r="P204" s="62">
        <f>Table224523689101112131415161718192021222423456723456891011121314151617181920212223242526272829303132[[#This Row],[PEMBULATAN]]*O204</f>
        <v>48000</v>
      </c>
    </row>
    <row r="205" spans="1:16" ht="29.25" customHeight="1" x14ac:dyDescent="0.2">
      <c r="A205" s="108"/>
      <c r="B205" s="72"/>
      <c r="C205" s="109" t="s">
        <v>3644</v>
      </c>
      <c r="D205" s="110" t="s">
        <v>54</v>
      </c>
      <c r="E205" s="111">
        <v>44437</v>
      </c>
      <c r="F205" s="112" t="s">
        <v>3440</v>
      </c>
      <c r="G205" s="111">
        <v>44439</v>
      </c>
      <c r="H205" s="74" t="s">
        <v>3053</v>
      </c>
      <c r="I205" s="114">
        <v>46</v>
      </c>
      <c r="J205" s="114">
        <v>36</v>
      </c>
      <c r="K205" s="114">
        <v>20</v>
      </c>
      <c r="L205" s="114">
        <v>4</v>
      </c>
      <c r="M205" s="115">
        <v>8.2799999999999994</v>
      </c>
      <c r="N205" s="116">
        <v>8</v>
      </c>
      <c r="O205" s="61">
        <v>3000</v>
      </c>
      <c r="P205" s="62">
        <f>Table224523689101112131415161718192021222423456723456891011121314151617181920212223242526272829303132[[#This Row],[PEMBULATAN]]*O205</f>
        <v>24000</v>
      </c>
    </row>
    <row r="206" spans="1:16" ht="29.25" customHeight="1" x14ac:dyDescent="0.2">
      <c r="A206" s="108"/>
      <c r="B206" s="72"/>
      <c r="C206" s="109" t="s">
        <v>3645</v>
      </c>
      <c r="D206" s="110" t="s">
        <v>54</v>
      </c>
      <c r="E206" s="111">
        <v>44437</v>
      </c>
      <c r="F206" s="112" t="s">
        <v>3440</v>
      </c>
      <c r="G206" s="111">
        <v>44439</v>
      </c>
      <c r="H206" s="74" t="s">
        <v>3053</v>
      </c>
      <c r="I206" s="114">
        <v>95</v>
      </c>
      <c r="J206" s="114">
        <v>5</v>
      </c>
      <c r="K206" s="114">
        <v>5</v>
      </c>
      <c r="L206" s="114">
        <v>2</v>
      </c>
      <c r="M206" s="115">
        <v>0.59375</v>
      </c>
      <c r="N206" s="116">
        <v>2</v>
      </c>
      <c r="O206" s="61">
        <v>3000</v>
      </c>
      <c r="P206" s="62">
        <f>Table224523689101112131415161718192021222423456723456891011121314151617181920212223242526272829303132[[#This Row],[PEMBULATAN]]*O206</f>
        <v>6000</v>
      </c>
    </row>
    <row r="207" spans="1:16" ht="29.25" customHeight="1" x14ac:dyDescent="0.2">
      <c r="A207" s="108"/>
      <c r="B207" s="72"/>
      <c r="C207" s="109" t="s">
        <v>3646</v>
      </c>
      <c r="D207" s="110" t="s">
        <v>54</v>
      </c>
      <c r="E207" s="111">
        <v>44437</v>
      </c>
      <c r="F207" s="112" t="s">
        <v>3440</v>
      </c>
      <c r="G207" s="111">
        <v>44439</v>
      </c>
      <c r="H207" s="74" t="s">
        <v>3053</v>
      </c>
      <c r="I207" s="114">
        <v>87</v>
      </c>
      <c r="J207" s="114">
        <v>50</v>
      </c>
      <c r="K207" s="114">
        <v>29</v>
      </c>
      <c r="L207" s="114">
        <v>5</v>
      </c>
      <c r="M207" s="115">
        <v>31.537500000000001</v>
      </c>
      <c r="N207" s="116">
        <v>32</v>
      </c>
      <c r="O207" s="61">
        <v>3000</v>
      </c>
      <c r="P207" s="62">
        <f>Table224523689101112131415161718192021222423456723456891011121314151617181920212223242526272829303132[[#This Row],[PEMBULATAN]]*O207</f>
        <v>96000</v>
      </c>
    </row>
    <row r="208" spans="1:16" ht="29.25" customHeight="1" x14ac:dyDescent="0.2">
      <c r="A208" s="108"/>
      <c r="B208" s="72"/>
      <c r="C208" s="109" t="s">
        <v>3647</v>
      </c>
      <c r="D208" s="110" t="s">
        <v>54</v>
      </c>
      <c r="E208" s="111">
        <v>44437</v>
      </c>
      <c r="F208" s="112" t="s">
        <v>3440</v>
      </c>
      <c r="G208" s="111">
        <v>44439</v>
      </c>
      <c r="H208" s="74" t="s">
        <v>3053</v>
      </c>
      <c r="I208" s="114">
        <v>60</v>
      </c>
      <c r="J208" s="114">
        <v>53</v>
      </c>
      <c r="K208" s="114">
        <v>26</v>
      </c>
      <c r="L208" s="114">
        <v>7</v>
      </c>
      <c r="M208" s="115">
        <v>20.67</v>
      </c>
      <c r="N208" s="116">
        <v>21</v>
      </c>
      <c r="O208" s="61">
        <v>3000</v>
      </c>
      <c r="P208" s="62">
        <f>Table224523689101112131415161718192021222423456723456891011121314151617181920212223242526272829303132[[#This Row],[PEMBULATAN]]*O208</f>
        <v>63000</v>
      </c>
    </row>
    <row r="209" spans="1:16" ht="29.25" customHeight="1" x14ac:dyDescent="0.2">
      <c r="A209" s="108"/>
      <c r="B209" s="72"/>
      <c r="C209" s="109" t="s">
        <v>3648</v>
      </c>
      <c r="D209" s="110" t="s">
        <v>54</v>
      </c>
      <c r="E209" s="111">
        <v>44437</v>
      </c>
      <c r="F209" s="112" t="s">
        <v>3440</v>
      </c>
      <c r="G209" s="111">
        <v>44439</v>
      </c>
      <c r="H209" s="74" t="s">
        <v>3053</v>
      </c>
      <c r="I209" s="114">
        <v>88</v>
      </c>
      <c r="J209" s="114">
        <v>64</v>
      </c>
      <c r="K209" s="114">
        <v>26</v>
      </c>
      <c r="L209" s="114">
        <v>28</v>
      </c>
      <c r="M209" s="115">
        <v>36.607999999999997</v>
      </c>
      <c r="N209" s="116">
        <v>37</v>
      </c>
      <c r="O209" s="61">
        <v>3000</v>
      </c>
      <c r="P209" s="62">
        <f>Table224523689101112131415161718192021222423456723456891011121314151617181920212223242526272829303132[[#This Row],[PEMBULATAN]]*O209</f>
        <v>111000</v>
      </c>
    </row>
    <row r="210" spans="1:16" ht="29.25" customHeight="1" x14ac:dyDescent="0.2">
      <c r="A210" s="108"/>
      <c r="B210" s="72"/>
      <c r="C210" s="109" t="s">
        <v>3649</v>
      </c>
      <c r="D210" s="110" t="s">
        <v>54</v>
      </c>
      <c r="E210" s="111">
        <v>44437</v>
      </c>
      <c r="F210" s="112" t="s">
        <v>3440</v>
      </c>
      <c r="G210" s="111">
        <v>44439</v>
      </c>
      <c r="H210" s="74" t="s">
        <v>3053</v>
      </c>
      <c r="I210" s="114">
        <v>65</v>
      </c>
      <c r="J210" s="114">
        <v>72</v>
      </c>
      <c r="K210" s="114">
        <v>66</v>
      </c>
      <c r="L210" s="114">
        <v>46</v>
      </c>
      <c r="M210" s="115">
        <v>77.22</v>
      </c>
      <c r="N210" s="116">
        <v>77</v>
      </c>
      <c r="O210" s="61">
        <v>3000</v>
      </c>
      <c r="P210" s="62">
        <f>Table224523689101112131415161718192021222423456723456891011121314151617181920212223242526272829303132[[#This Row],[PEMBULATAN]]*O210</f>
        <v>231000</v>
      </c>
    </row>
    <row r="211" spans="1:16" ht="29.25" customHeight="1" x14ac:dyDescent="0.2">
      <c r="A211" s="108"/>
      <c r="B211" s="72"/>
      <c r="C211" s="109" t="s">
        <v>3650</v>
      </c>
      <c r="D211" s="110" t="s">
        <v>54</v>
      </c>
      <c r="E211" s="111">
        <v>44437</v>
      </c>
      <c r="F211" s="112" t="s">
        <v>3440</v>
      </c>
      <c r="G211" s="111">
        <v>44439</v>
      </c>
      <c r="H211" s="74" t="s">
        <v>3053</v>
      </c>
      <c r="I211" s="114">
        <v>126</v>
      </c>
      <c r="J211" s="114">
        <v>10</v>
      </c>
      <c r="K211" s="114">
        <v>13</v>
      </c>
      <c r="L211" s="114">
        <v>2</v>
      </c>
      <c r="M211" s="115">
        <v>4.0949999999999998</v>
      </c>
      <c r="N211" s="116">
        <v>4</v>
      </c>
      <c r="O211" s="61">
        <v>3000</v>
      </c>
      <c r="P211" s="62">
        <f>Table224523689101112131415161718192021222423456723456891011121314151617181920212223242526272829303132[[#This Row],[PEMBULATAN]]*O211</f>
        <v>12000</v>
      </c>
    </row>
    <row r="212" spans="1:16" ht="29.25" customHeight="1" x14ac:dyDescent="0.2">
      <c r="A212" s="108"/>
      <c r="B212" s="72"/>
      <c r="C212" s="109" t="s">
        <v>3651</v>
      </c>
      <c r="D212" s="110" t="s">
        <v>54</v>
      </c>
      <c r="E212" s="111">
        <v>44437</v>
      </c>
      <c r="F212" s="112" t="s">
        <v>3440</v>
      </c>
      <c r="G212" s="111">
        <v>44439</v>
      </c>
      <c r="H212" s="74" t="s">
        <v>3053</v>
      </c>
      <c r="I212" s="114">
        <v>103</v>
      </c>
      <c r="J212" s="114">
        <v>63</v>
      </c>
      <c r="K212" s="114">
        <v>14</v>
      </c>
      <c r="L212" s="114">
        <v>16</v>
      </c>
      <c r="M212" s="115">
        <v>22.711500000000001</v>
      </c>
      <c r="N212" s="116">
        <v>23</v>
      </c>
      <c r="O212" s="61">
        <v>3000</v>
      </c>
      <c r="P212" s="62">
        <f>Table224523689101112131415161718192021222423456723456891011121314151617181920212223242526272829303132[[#This Row],[PEMBULATAN]]*O212</f>
        <v>69000</v>
      </c>
    </row>
    <row r="213" spans="1:16" ht="29.25" customHeight="1" x14ac:dyDescent="0.2">
      <c r="A213" s="108"/>
      <c r="B213" s="72"/>
      <c r="C213" s="109" t="s">
        <v>3652</v>
      </c>
      <c r="D213" s="110" t="s">
        <v>54</v>
      </c>
      <c r="E213" s="111">
        <v>44437</v>
      </c>
      <c r="F213" s="112" t="s">
        <v>3440</v>
      </c>
      <c r="G213" s="111">
        <v>44439</v>
      </c>
      <c r="H213" s="74" t="s">
        <v>3053</v>
      </c>
      <c r="I213" s="114">
        <v>105</v>
      </c>
      <c r="J213" s="114">
        <v>61</v>
      </c>
      <c r="K213" s="114">
        <v>35</v>
      </c>
      <c r="L213" s="114">
        <v>39</v>
      </c>
      <c r="M213" s="115">
        <v>56.043750000000003</v>
      </c>
      <c r="N213" s="116">
        <v>56</v>
      </c>
      <c r="O213" s="61">
        <v>3000</v>
      </c>
      <c r="P213" s="62">
        <f>Table224523689101112131415161718192021222423456723456891011121314151617181920212223242526272829303132[[#This Row],[PEMBULATAN]]*O213</f>
        <v>168000</v>
      </c>
    </row>
    <row r="214" spans="1:16" ht="29.25" customHeight="1" x14ac:dyDescent="0.2">
      <c r="A214" s="108"/>
      <c r="B214" s="100"/>
      <c r="C214" s="109" t="s">
        <v>3653</v>
      </c>
      <c r="D214" s="110" t="s">
        <v>54</v>
      </c>
      <c r="E214" s="111">
        <v>44437</v>
      </c>
      <c r="F214" s="112" t="s">
        <v>3440</v>
      </c>
      <c r="G214" s="111">
        <v>44439</v>
      </c>
      <c r="H214" s="74" t="s">
        <v>3053</v>
      </c>
      <c r="I214" s="114">
        <v>91</v>
      </c>
      <c r="J214" s="114">
        <v>59</v>
      </c>
      <c r="K214" s="114">
        <v>29</v>
      </c>
      <c r="L214" s="114">
        <v>14</v>
      </c>
      <c r="M214" s="115">
        <v>38.925249999999998</v>
      </c>
      <c r="N214" s="116">
        <v>39</v>
      </c>
      <c r="O214" s="61">
        <v>3000</v>
      </c>
      <c r="P214" s="62">
        <f>Table224523689101112131415161718192021222423456723456891011121314151617181920212223242526272829303132[[#This Row],[PEMBULATAN]]*O214</f>
        <v>117000</v>
      </c>
    </row>
    <row r="215" spans="1:16" ht="29.25" customHeight="1" x14ac:dyDescent="0.2">
      <c r="A215" s="108"/>
      <c r="B215" s="72" t="s">
        <v>3654</v>
      </c>
      <c r="C215" s="109" t="s">
        <v>3655</v>
      </c>
      <c r="D215" s="110" t="s">
        <v>54</v>
      </c>
      <c r="E215" s="111">
        <v>44437</v>
      </c>
      <c r="F215" s="112" t="s">
        <v>3440</v>
      </c>
      <c r="G215" s="111">
        <v>44439</v>
      </c>
      <c r="H215" s="74" t="s">
        <v>3053</v>
      </c>
      <c r="I215" s="114">
        <v>217</v>
      </c>
      <c r="J215" s="114">
        <v>11</v>
      </c>
      <c r="K215" s="114">
        <v>10</v>
      </c>
      <c r="L215" s="114">
        <v>10</v>
      </c>
      <c r="M215" s="115">
        <v>5.9675000000000002</v>
      </c>
      <c r="N215" s="116">
        <v>10</v>
      </c>
      <c r="O215" s="61">
        <v>3000</v>
      </c>
      <c r="P215" s="62">
        <f>Table224523689101112131415161718192021222423456723456891011121314151617181920212223242526272829303132[[#This Row],[PEMBULATAN]]*O215</f>
        <v>30000</v>
      </c>
    </row>
    <row r="216" spans="1:16" ht="29.25" customHeight="1" x14ac:dyDescent="0.2">
      <c r="A216" s="108"/>
      <c r="B216" s="72"/>
      <c r="C216" s="109" t="s">
        <v>3656</v>
      </c>
      <c r="D216" s="110" t="s">
        <v>54</v>
      </c>
      <c r="E216" s="111">
        <v>44437</v>
      </c>
      <c r="F216" s="112" t="s">
        <v>3440</v>
      </c>
      <c r="G216" s="111">
        <v>44439</v>
      </c>
      <c r="H216" s="74" t="s">
        <v>3053</v>
      </c>
      <c r="I216" s="114">
        <v>63</v>
      </c>
      <c r="J216" s="114">
        <v>35</v>
      </c>
      <c r="K216" s="114">
        <v>26</v>
      </c>
      <c r="L216" s="114">
        <v>8</v>
      </c>
      <c r="M216" s="115">
        <v>14.3325</v>
      </c>
      <c r="N216" s="116">
        <v>14</v>
      </c>
      <c r="O216" s="61">
        <v>3000</v>
      </c>
      <c r="P216" s="62">
        <f>Table224523689101112131415161718192021222423456723456891011121314151617181920212223242526272829303132[[#This Row],[PEMBULATAN]]*O216</f>
        <v>42000</v>
      </c>
    </row>
    <row r="217" spans="1:16" ht="29.25" customHeight="1" x14ac:dyDescent="0.2">
      <c r="A217" s="108"/>
      <c r="B217" s="72"/>
      <c r="C217" s="109" t="s">
        <v>3657</v>
      </c>
      <c r="D217" s="110" t="s">
        <v>54</v>
      </c>
      <c r="E217" s="111">
        <v>44437</v>
      </c>
      <c r="F217" s="112" t="s">
        <v>3440</v>
      </c>
      <c r="G217" s="111">
        <v>44439</v>
      </c>
      <c r="H217" s="74" t="s">
        <v>3053</v>
      </c>
      <c r="I217" s="114">
        <v>119</v>
      </c>
      <c r="J217" s="114">
        <v>38</v>
      </c>
      <c r="K217" s="114">
        <v>18</v>
      </c>
      <c r="L217" s="114">
        <v>5</v>
      </c>
      <c r="M217" s="115">
        <v>20.349</v>
      </c>
      <c r="N217" s="116">
        <v>20</v>
      </c>
      <c r="O217" s="61">
        <v>3000</v>
      </c>
      <c r="P217" s="62">
        <f>Table224523689101112131415161718192021222423456723456891011121314151617181920212223242526272829303132[[#This Row],[PEMBULATAN]]*O217</f>
        <v>60000</v>
      </c>
    </row>
    <row r="218" spans="1:16" ht="29.25" customHeight="1" x14ac:dyDescent="0.2">
      <c r="A218" s="108"/>
      <c r="B218" s="72"/>
      <c r="C218" s="109" t="s">
        <v>3658</v>
      </c>
      <c r="D218" s="110" t="s">
        <v>54</v>
      </c>
      <c r="E218" s="111">
        <v>44437</v>
      </c>
      <c r="F218" s="112" t="s">
        <v>3440</v>
      </c>
      <c r="G218" s="111">
        <v>44439</v>
      </c>
      <c r="H218" s="74" t="s">
        <v>3053</v>
      </c>
      <c r="I218" s="114">
        <v>55</v>
      </c>
      <c r="J218" s="114">
        <v>47</v>
      </c>
      <c r="K218" s="114">
        <v>22</v>
      </c>
      <c r="L218" s="114">
        <v>8</v>
      </c>
      <c r="M218" s="115">
        <v>14.217499999999999</v>
      </c>
      <c r="N218" s="116">
        <v>14</v>
      </c>
      <c r="O218" s="61">
        <v>3000</v>
      </c>
      <c r="P218" s="62">
        <f>Table224523689101112131415161718192021222423456723456891011121314151617181920212223242526272829303132[[#This Row],[PEMBULATAN]]*O218</f>
        <v>42000</v>
      </c>
    </row>
    <row r="219" spans="1:16" ht="29.25" customHeight="1" x14ac:dyDescent="0.2">
      <c r="A219" s="108"/>
      <c r="B219" s="72"/>
      <c r="C219" s="109" t="s">
        <v>3659</v>
      </c>
      <c r="D219" s="110" t="s">
        <v>54</v>
      </c>
      <c r="E219" s="111">
        <v>44437</v>
      </c>
      <c r="F219" s="112" t="s">
        <v>3440</v>
      </c>
      <c r="G219" s="111">
        <v>44439</v>
      </c>
      <c r="H219" s="74" t="s">
        <v>3053</v>
      </c>
      <c r="I219" s="114">
        <v>21</v>
      </c>
      <c r="J219" s="114">
        <v>19</v>
      </c>
      <c r="K219" s="114">
        <v>23</v>
      </c>
      <c r="L219" s="114">
        <v>1</v>
      </c>
      <c r="M219" s="115">
        <v>2.2942499999999999</v>
      </c>
      <c r="N219" s="116">
        <v>2</v>
      </c>
      <c r="O219" s="61">
        <v>3000</v>
      </c>
      <c r="P219" s="62">
        <f>Table224523689101112131415161718192021222423456723456891011121314151617181920212223242526272829303132[[#This Row],[PEMBULATAN]]*O219</f>
        <v>6000</v>
      </c>
    </row>
    <row r="220" spans="1:16" ht="29.25" customHeight="1" x14ac:dyDescent="0.2">
      <c r="A220" s="108"/>
      <c r="B220" s="72"/>
      <c r="C220" s="109" t="s">
        <v>3660</v>
      </c>
      <c r="D220" s="110" t="s">
        <v>54</v>
      </c>
      <c r="E220" s="111">
        <v>44437</v>
      </c>
      <c r="F220" s="112" t="s">
        <v>3440</v>
      </c>
      <c r="G220" s="111">
        <v>44439</v>
      </c>
      <c r="H220" s="74" t="s">
        <v>3053</v>
      </c>
      <c r="I220" s="114">
        <v>69</v>
      </c>
      <c r="J220" s="114">
        <v>47</v>
      </c>
      <c r="K220" s="114">
        <v>30</v>
      </c>
      <c r="L220" s="114">
        <v>21</v>
      </c>
      <c r="M220" s="115">
        <v>24.322500000000002</v>
      </c>
      <c r="N220" s="116">
        <v>24</v>
      </c>
      <c r="O220" s="61">
        <v>3000</v>
      </c>
      <c r="P220" s="62">
        <f>Table224523689101112131415161718192021222423456723456891011121314151617181920212223242526272829303132[[#This Row],[PEMBULATAN]]*O220</f>
        <v>72000</v>
      </c>
    </row>
    <row r="221" spans="1:16" ht="29.25" customHeight="1" x14ac:dyDescent="0.2">
      <c r="A221" s="108"/>
      <c r="B221" s="100"/>
      <c r="C221" s="109" t="s">
        <v>3661</v>
      </c>
      <c r="D221" s="110" t="s">
        <v>54</v>
      </c>
      <c r="E221" s="111">
        <v>44437</v>
      </c>
      <c r="F221" s="112" t="s">
        <v>3440</v>
      </c>
      <c r="G221" s="111">
        <v>44439</v>
      </c>
      <c r="H221" s="74" t="s">
        <v>3053</v>
      </c>
      <c r="I221" s="114">
        <v>63</v>
      </c>
      <c r="J221" s="15">
        <v>43</v>
      </c>
      <c r="K221" s="114">
        <v>14</v>
      </c>
      <c r="L221" s="114">
        <v>11</v>
      </c>
      <c r="M221" s="115">
        <v>9.4815000000000005</v>
      </c>
      <c r="N221" s="116">
        <v>11</v>
      </c>
      <c r="O221" s="61">
        <v>3000</v>
      </c>
      <c r="P221" s="62">
        <f>Table224523689101112131415161718192021222423456723456891011121314151617181920212223242526272829303132[[#This Row],[PEMBULATAN]]*O221</f>
        <v>33000</v>
      </c>
    </row>
    <row r="222" spans="1:16" ht="29.25" customHeight="1" x14ac:dyDescent="0.2">
      <c r="A222" s="108"/>
      <c r="B222" s="72" t="s">
        <v>3662</v>
      </c>
      <c r="C222" s="70" t="s">
        <v>3663</v>
      </c>
      <c r="D222" s="75" t="s">
        <v>54</v>
      </c>
      <c r="E222" s="13">
        <v>44437</v>
      </c>
      <c r="F222" s="73" t="s">
        <v>3440</v>
      </c>
      <c r="G222" s="13">
        <v>44439</v>
      </c>
      <c r="H222" s="74" t="s">
        <v>3053</v>
      </c>
      <c r="I222" s="15">
        <v>96</v>
      </c>
      <c r="J222" s="15">
        <v>55</v>
      </c>
      <c r="K222" s="15">
        <v>30</v>
      </c>
      <c r="L222" s="15">
        <v>14</v>
      </c>
      <c r="M222" s="79">
        <v>39.6</v>
      </c>
      <c r="N222" s="69">
        <v>40</v>
      </c>
      <c r="O222" s="61">
        <v>3000</v>
      </c>
      <c r="P222" s="62">
        <f>Table224523689101112131415161718192021222423456723456891011121314151617181920212223242526272829303132[[#This Row],[PEMBULATAN]]*O222</f>
        <v>120000</v>
      </c>
    </row>
    <row r="223" spans="1:16" ht="22.5" customHeight="1" x14ac:dyDescent="0.2">
      <c r="A223" s="143" t="s">
        <v>33</v>
      </c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5"/>
      <c r="M223" s="76">
        <f>SUBTOTAL(109,Table224523689101112131415161718192021222423456723456891011121314151617181920212223242526272829303132[KG VOLUME])</f>
        <v>5232.902750000002</v>
      </c>
      <c r="N223" s="65">
        <f>SUM(N3:N222)</f>
        <v>5284</v>
      </c>
      <c r="O223" s="146">
        <f>SUM(P3:P222)</f>
        <v>15852000</v>
      </c>
      <c r="P223" s="147"/>
    </row>
    <row r="224" spans="1:16" ht="22.5" customHeight="1" x14ac:dyDescent="0.2">
      <c r="A224" s="80"/>
      <c r="B224" s="53" t="s">
        <v>45</v>
      </c>
      <c r="C224" s="52"/>
      <c r="D224" s="54" t="s">
        <v>46</v>
      </c>
      <c r="E224" s="80"/>
      <c r="F224" s="80"/>
      <c r="G224" s="80"/>
      <c r="H224" s="80"/>
      <c r="I224" s="80"/>
      <c r="J224" s="80"/>
      <c r="K224" s="80"/>
      <c r="L224" s="80"/>
      <c r="M224" s="81"/>
      <c r="N224" s="83" t="s">
        <v>52</v>
      </c>
      <c r="O224" s="82"/>
      <c r="P224" s="82">
        <f>O223*10%</f>
        <v>1585200</v>
      </c>
    </row>
    <row r="225" spans="1:16" ht="22.5" customHeight="1" thickBot="1" x14ac:dyDescent="0.25">
      <c r="A225" s="80"/>
      <c r="B225" s="53"/>
      <c r="C225" s="52"/>
      <c r="D225" s="54"/>
      <c r="E225" s="80"/>
      <c r="F225" s="80"/>
      <c r="G225" s="80"/>
      <c r="H225" s="80"/>
      <c r="I225" s="80"/>
      <c r="J225" s="80"/>
      <c r="K225" s="80"/>
      <c r="L225" s="80"/>
      <c r="M225" s="81"/>
      <c r="N225" s="103" t="s">
        <v>56</v>
      </c>
      <c r="O225" s="102"/>
      <c r="P225" s="102">
        <f>O223-P224</f>
        <v>14266800</v>
      </c>
    </row>
    <row r="226" spans="1:16" x14ac:dyDescent="0.2">
      <c r="A226" s="11"/>
      <c r="H226" s="60"/>
      <c r="N226" s="59" t="s">
        <v>34</v>
      </c>
      <c r="P226" s="66">
        <f>P225*1%</f>
        <v>142668</v>
      </c>
    </row>
    <row r="227" spans="1:16" ht="15.75" thickBot="1" x14ac:dyDescent="0.25">
      <c r="A227" s="11"/>
      <c r="H227" s="60"/>
      <c r="N227" s="59" t="s">
        <v>55</v>
      </c>
      <c r="P227" s="68">
        <f>P225*2%</f>
        <v>285336</v>
      </c>
    </row>
    <row r="228" spans="1:16" x14ac:dyDescent="0.2">
      <c r="A228" s="11"/>
      <c r="H228" s="60"/>
      <c r="N228" s="63" t="s">
        <v>35</v>
      </c>
      <c r="O228" s="64"/>
      <c r="P228" s="67">
        <f>P225+P226-P227</f>
        <v>14124132</v>
      </c>
    </row>
    <row r="229" spans="1:16" x14ac:dyDescent="0.2">
      <c r="B229" s="53"/>
      <c r="C229" s="52"/>
      <c r="D229" s="54"/>
    </row>
    <row r="231" spans="1:16" x14ac:dyDescent="0.2">
      <c r="A231" s="11"/>
      <c r="H231" s="60"/>
      <c r="P231" s="68"/>
    </row>
    <row r="232" spans="1:16" x14ac:dyDescent="0.2">
      <c r="A232" s="11"/>
      <c r="H232" s="60"/>
      <c r="O232" s="55"/>
      <c r="P232" s="68"/>
    </row>
    <row r="233" spans="1:16" s="3" customFormat="1" x14ac:dyDescent="0.25">
      <c r="A233" s="11"/>
      <c r="B233" s="2"/>
      <c r="C233" s="2"/>
      <c r="E233" s="12"/>
      <c r="H233" s="60"/>
      <c r="N233" s="14"/>
      <c r="O233" s="14"/>
      <c r="P233" s="14"/>
    </row>
    <row r="234" spans="1:16" s="3" customFormat="1" x14ac:dyDescent="0.25">
      <c r="A234" s="11"/>
      <c r="B234" s="2"/>
      <c r="C234" s="2"/>
      <c r="E234" s="12"/>
      <c r="H234" s="60"/>
      <c r="N234" s="14"/>
      <c r="O234" s="14"/>
      <c r="P234" s="14"/>
    </row>
    <row r="235" spans="1:16" s="3" customFormat="1" x14ac:dyDescent="0.25">
      <c r="A235" s="11"/>
      <c r="B235" s="2"/>
      <c r="C235" s="2"/>
      <c r="E235" s="12"/>
      <c r="H235" s="60"/>
      <c r="N235" s="14"/>
      <c r="O235" s="14"/>
      <c r="P235" s="14"/>
    </row>
    <row r="236" spans="1:16" s="3" customFormat="1" x14ac:dyDescent="0.25">
      <c r="A236" s="11"/>
      <c r="B236" s="2"/>
      <c r="C236" s="2"/>
      <c r="E236" s="12"/>
      <c r="H236" s="60"/>
      <c r="N236" s="14"/>
      <c r="O236" s="14"/>
      <c r="P236" s="14"/>
    </row>
    <row r="237" spans="1:16" s="3" customFormat="1" x14ac:dyDescent="0.25">
      <c r="A237" s="11"/>
      <c r="B237" s="2"/>
      <c r="C237" s="2"/>
      <c r="E237" s="12"/>
      <c r="H237" s="60"/>
      <c r="N237" s="14"/>
      <c r="O237" s="14"/>
      <c r="P237" s="14"/>
    </row>
    <row r="238" spans="1:16" s="3" customFormat="1" x14ac:dyDescent="0.25">
      <c r="A238" s="11"/>
      <c r="B238" s="2"/>
      <c r="C238" s="2"/>
      <c r="E238" s="12"/>
      <c r="H238" s="60"/>
      <c r="N238" s="14"/>
      <c r="O238" s="14"/>
      <c r="P238" s="14"/>
    </row>
    <row r="239" spans="1:16" s="3" customFormat="1" x14ac:dyDescent="0.25">
      <c r="A239" s="11"/>
      <c r="B239" s="2"/>
      <c r="C239" s="2"/>
      <c r="E239" s="12"/>
      <c r="H239" s="60"/>
      <c r="N239" s="14"/>
      <c r="O239" s="14"/>
      <c r="P239" s="14"/>
    </row>
    <row r="240" spans="1:16" s="3" customFormat="1" x14ac:dyDescent="0.25">
      <c r="A240" s="11"/>
      <c r="B240" s="2"/>
      <c r="C240" s="2"/>
      <c r="E240" s="12"/>
      <c r="H240" s="60"/>
      <c r="N240" s="14"/>
      <c r="O240" s="14"/>
      <c r="P240" s="14"/>
    </row>
    <row r="241" spans="1:16" s="3" customFormat="1" x14ac:dyDescent="0.25">
      <c r="A241" s="11"/>
      <c r="B241" s="2"/>
      <c r="C241" s="2"/>
      <c r="E241" s="12"/>
      <c r="H241" s="60"/>
      <c r="N241" s="14"/>
      <c r="O241" s="14"/>
      <c r="P241" s="14"/>
    </row>
    <row r="242" spans="1:16" s="3" customFormat="1" x14ac:dyDescent="0.25">
      <c r="A242" s="11"/>
      <c r="B242" s="2"/>
      <c r="C242" s="2"/>
      <c r="E242" s="12"/>
      <c r="H242" s="60"/>
      <c r="N242" s="14"/>
      <c r="O242" s="14"/>
      <c r="P242" s="14"/>
    </row>
    <row r="243" spans="1:16" s="3" customFormat="1" x14ac:dyDescent="0.25">
      <c r="A243" s="11"/>
      <c r="B243" s="2"/>
      <c r="C243" s="2"/>
      <c r="E243" s="12"/>
      <c r="H243" s="60"/>
      <c r="N243" s="14"/>
      <c r="O243" s="14"/>
      <c r="P243" s="14"/>
    </row>
    <row r="244" spans="1:16" s="3" customFormat="1" x14ac:dyDescent="0.25">
      <c r="A244" s="11"/>
      <c r="B244" s="2"/>
      <c r="C244" s="2"/>
      <c r="E244" s="12"/>
      <c r="H244" s="60"/>
      <c r="N244" s="14"/>
      <c r="O244" s="14"/>
      <c r="P244" s="14"/>
    </row>
  </sheetData>
  <mergeCells count="3">
    <mergeCell ref="A3:A4"/>
    <mergeCell ref="A223:L223"/>
    <mergeCell ref="O223:P223"/>
  </mergeCells>
  <conditionalFormatting sqref="B3">
    <cfRule type="duplicateValues" dxfId="14" priority="1"/>
  </conditionalFormatting>
  <conditionalFormatting sqref="B4:B222">
    <cfRule type="duplicateValues" dxfId="13" priority="8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9"/>
  <sheetViews>
    <sheetView zoomScale="110" zoomScaleNormal="110" workbookViewId="0">
      <pane xSplit="3" ySplit="2" topLeftCell="D87" activePane="bottomRight" state="frozen"/>
      <selection activeCell="F3" sqref="F3"/>
      <selection pane="topRight" activeCell="F3" sqref="F3"/>
      <selection pane="bottomLeft" activeCell="F3" sqref="F3"/>
      <selection pane="bottomRight" activeCell="N101" sqref="N10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0.75" customHeight="1" x14ac:dyDescent="0.2">
      <c r="A3" s="141" t="s">
        <v>4254</v>
      </c>
      <c r="B3" s="101" t="s">
        <v>3065</v>
      </c>
      <c r="C3" s="9" t="s">
        <v>3066</v>
      </c>
      <c r="D3" s="73" t="s">
        <v>53</v>
      </c>
      <c r="E3" s="13">
        <v>44438</v>
      </c>
      <c r="F3" s="73" t="s">
        <v>3052</v>
      </c>
      <c r="G3" s="13">
        <v>44442</v>
      </c>
      <c r="H3" s="10" t="s">
        <v>3153</v>
      </c>
      <c r="I3" s="1">
        <v>40</v>
      </c>
      <c r="J3" s="1">
        <v>29</v>
      </c>
      <c r="K3" s="1">
        <v>20</v>
      </c>
      <c r="L3" s="1">
        <v>4</v>
      </c>
      <c r="M3" s="78">
        <v>5.8</v>
      </c>
      <c r="N3" s="8">
        <v>6</v>
      </c>
      <c r="O3" s="61">
        <v>3000</v>
      </c>
      <c r="P3" s="62">
        <f>Table22452368910111213141516171819202122242345672345689101112131415161718192021222324252627282930313233[[#This Row],[PEMBULATAN]]*O3</f>
        <v>18000</v>
      </c>
    </row>
    <row r="4" spans="1:16" ht="30.75" customHeight="1" x14ac:dyDescent="0.2">
      <c r="A4" s="142"/>
      <c r="B4" s="101" t="s">
        <v>3067</v>
      </c>
      <c r="C4" s="9" t="s">
        <v>3068</v>
      </c>
      <c r="D4" s="73" t="s">
        <v>53</v>
      </c>
      <c r="E4" s="13">
        <v>44438</v>
      </c>
      <c r="F4" s="73" t="s">
        <v>3052</v>
      </c>
      <c r="G4" s="13">
        <v>44442</v>
      </c>
      <c r="H4" s="10" t="s">
        <v>3153</v>
      </c>
      <c r="I4" s="1">
        <v>25</v>
      </c>
      <c r="J4" s="1">
        <v>13</v>
      </c>
      <c r="K4" s="1">
        <v>7</v>
      </c>
      <c r="L4" s="1">
        <v>1</v>
      </c>
      <c r="M4" s="78">
        <v>0.56874999999999998</v>
      </c>
      <c r="N4" s="8">
        <v>1</v>
      </c>
      <c r="O4" s="61">
        <v>3000</v>
      </c>
      <c r="P4" s="62">
        <f>Table22452368910111213141516171819202122242345672345689101112131415161718192021222324252627282930313233[[#This Row],[PEMBULATAN]]*O4</f>
        <v>3000</v>
      </c>
    </row>
    <row r="5" spans="1:16" ht="30.75" customHeight="1" x14ac:dyDescent="0.2">
      <c r="A5" s="108"/>
      <c r="B5" s="72" t="s">
        <v>3069</v>
      </c>
      <c r="C5" s="84" t="s">
        <v>3070</v>
      </c>
      <c r="D5" s="75" t="s">
        <v>53</v>
      </c>
      <c r="E5" s="13">
        <v>44438</v>
      </c>
      <c r="F5" s="73" t="s">
        <v>3052</v>
      </c>
      <c r="G5" s="13">
        <v>44442</v>
      </c>
      <c r="H5" s="74" t="s">
        <v>3153</v>
      </c>
      <c r="I5" s="15">
        <v>30</v>
      </c>
      <c r="J5" s="15">
        <v>40</v>
      </c>
      <c r="K5" s="15">
        <v>20</v>
      </c>
      <c r="L5" s="15">
        <v>3</v>
      </c>
      <c r="M5" s="79">
        <v>6</v>
      </c>
      <c r="N5" s="69">
        <v>6</v>
      </c>
      <c r="O5" s="61">
        <v>3000</v>
      </c>
      <c r="P5" s="62">
        <f>Table22452368910111213141516171819202122242345672345689101112131415161718192021222324252627282930313233[[#This Row],[PEMBULATAN]]*O5</f>
        <v>18000</v>
      </c>
    </row>
    <row r="6" spans="1:16" ht="30.75" customHeight="1" x14ac:dyDescent="0.2">
      <c r="A6" s="108"/>
      <c r="B6" s="72"/>
      <c r="C6" s="89" t="s">
        <v>3071</v>
      </c>
      <c r="D6" s="90" t="s">
        <v>53</v>
      </c>
      <c r="E6" s="91">
        <v>44438</v>
      </c>
      <c r="F6" s="92" t="s">
        <v>3052</v>
      </c>
      <c r="G6" s="91">
        <v>44442</v>
      </c>
      <c r="H6" s="93" t="s">
        <v>3153</v>
      </c>
      <c r="I6" s="94">
        <v>70</v>
      </c>
      <c r="J6" s="94">
        <v>60</v>
      </c>
      <c r="K6" s="94">
        <v>19</v>
      </c>
      <c r="L6" s="94">
        <v>6</v>
      </c>
      <c r="M6" s="95">
        <v>19.95</v>
      </c>
      <c r="N6" s="96">
        <v>20</v>
      </c>
      <c r="O6" s="61">
        <v>3000</v>
      </c>
      <c r="P6" s="62">
        <f>Table22452368910111213141516171819202122242345672345689101112131415161718192021222324252627282930313233[[#This Row],[PEMBULATAN]]*O6</f>
        <v>60000</v>
      </c>
    </row>
    <row r="7" spans="1:16" ht="30.75" customHeight="1" x14ac:dyDescent="0.2">
      <c r="A7" s="108"/>
      <c r="B7" s="72"/>
      <c r="C7" s="89" t="s">
        <v>3072</v>
      </c>
      <c r="D7" s="90" t="s">
        <v>53</v>
      </c>
      <c r="E7" s="91">
        <v>44438</v>
      </c>
      <c r="F7" s="92" t="s">
        <v>3052</v>
      </c>
      <c r="G7" s="91">
        <v>44442</v>
      </c>
      <c r="H7" s="93" t="s">
        <v>3153</v>
      </c>
      <c r="I7" s="94">
        <v>105</v>
      </c>
      <c r="J7" s="94">
        <v>57</v>
      </c>
      <c r="K7" s="94">
        <v>27</v>
      </c>
      <c r="L7" s="94">
        <v>44</v>
      </c>
      <c r="M7" s="95">
        <v>40.39875</v>
      </c>
      <c r="N7" s="96">
        <v>44</v>
      </c>
      <c r="O7" s="61">
        <v>3000</v>
      </c>
      <c r="P7" s="62">
        <f>Table22452368910111213141516171819202122242345672345689101112131415161718192021222324252627282930313233[[#This Row],[PEMBULATAN]]*O7</f>
        <v>132000</v>
      </c>
    </row>
    <row r="8" spans="1:16" ht="30.75" customHeight="1" x14ac:dyDescent="0.2">
      <c r="A8" s="108"/>
      <c r="B8" s="72"/>
      <c r="C8" s="89" t="s">
        <v>3073</v>
      </c>
      <c r="D8" s="90" t="s">
        <v>53</v>
      </c>
      <c r="E8" s="91">
        <v>44438</v>
      </c>
      <c r="F8" s="92" t="s">
        <v>3052</v>
      </c>
      <c r="G8" s="91">
        <v>44442</v>
      </c>
      <c r="H8" s="93" t="s">
        <v>3153</v>
      </c>
      <c r="I8" s="94">
        <v>73</v>
      </c>
      <c r="J8" s="94">
        <v>60</v>
      </c>
      <c r="K8" s="94">
        <v>20</v>
      </c>
      <c r="L8" s="94">
        <v>6</v>
      </c>
      <c r="M8" s="95">
        <v>21.9</v>
      </c>
      <c r="N8" s="96">
        <v>22</v>
      </c>
      <c r="O8" s="61">
        <v>3000</v>
      </c>
      <c r="P8" s="62">
        <f>Table22452368910111213141516171819202122242345672345689101112131415161718192021222324252627282930313233[[#This Row],[PEMBULATAN]]*O8</f>
        <v>66000</v>
      </c>
    </row>
    <row r="9" spans="1:16" ht="30.75" customHeight="1" x14ac:dyDescent="0.2">
      <c r="A9" s="108"/>
      <c r="B9" s="72"/>
      <c r="C9" s="89" t="s">
        <v>3074</v>
      </c>
      <c r="D9" s="90" t="s">
        <v>53</v>
      </c>
      <c r="E9" s="91">
        <v>44438</v>
      </c>
      <c r="F9" s="92" t="s">
        <v>3052</v>
      </c>
      <c r="G9" s="91">
        <v>44442</v>
      </c>
      <c r="H9" s="93" t="s">
        <v>3153</v>
      </c>
      <c r="I9" s="94">
        <v>100</v>
      </c>
      <c r="J9" s="94">
        <v>60</v>
      </c>
      <c r="K9" s="94">
        <v>27</v>
      </c>
      <c r="L9" s="94">
        <v>16</v>
      </c>
      <c r="M9" s="95">
        <v>40.5</v>
      </c>
      <c r="N9" s="96">
        <v>41</v>
      </c>
      <c r="O9" s="61">
        <v>3000</v>
      </c>
      <c r="P9" s="62">
        <f>Table22452368910111213141516171819202122242345672345689101112131415161718192021222324252627282930313233[[#This Row],[PEMBULATAN]]*O9</f>
        <v>123000</v>
      </c>
    </row>
    <row r="10" spans="1:16" ht="30.75" customHeight="1" x14ac:dyDescent="0.2">
      <c r="A10" s="108"/>
      <c r="B10" s="72"/>
      <c r="C10" s="89" t="s">
        <v>3075</v>
      </c>
      <c r="D10" s="90" t="s">
        <v>53</v>
      </c>
      <c r="E10" s="91">
        <v>44438</v>
      </c>
      <c r="F10" s="92" t="s">
        <v>3052</v>
      </c>
      <c r="G10" s="91">
        <v>44442</v>
      </c>
      <c r="H10" s="93" t="s">
        <v>3153</v>
      </c>
      <c r="I10" s="94">
        <v>70</v>
      </c>
      <c r="J10" s="94">
        <v>57</v>
      </c>
      <c r="K10" s="94">
        <v>17</v>
      </c>
      <c r="L10" s="94">
        <v>6</v>
      </c>
      <c r="M10" s="95">
        <v>16.9575</v>
      </c>
      <c r="N10" s="96">
        <v>17</v>
      </c>
      <c r="O10" s="61">
        <v>3000</v>
      </c>
      <c r="P10" s="62">
        <f>Table22452368910111213141516171819202122242345672345689101112131415161718192021222324252627282930313233[[#This Row],[PEMBULATAN]]*O10</f>
        <v>51000</v>
      </c>
    </row>
    <row r="11" spans="1:16" ht="30.75" customHeight="1" x14ac:dyDescent="0.2">
      <c r="A11" s="108"/>
      <c r="B11" s="72"/>
      <c r="C11" s="89" t="s">
        <v>3076</v>
      </c>
      <c r="D11" s="90" t="s">
        <v>53</v>
      </c>
      <c r="E11" s="91">
        <v>44438</v>
      </c>
      <c r="F11" s="92" t="s">
        <v>3052</v>
      </c>
      <c r="G11" s="91">
        <v>44442</v>
      </c>
      <c r="H11" s="93" t="s">
        <v>3153</v>
      </c>
      <c r="I11" s="94">
        <v>45</v>
      </c>
      <c r="J11" s="94">
        <v>43</v>
      </c>
      <c r="K11" s="94">
        <v>10</v>
      </c>
      <c r="L11" s="94">
        <v>3</v>
      </c>
      <c r="M11" s="95">
        <v>4.8375000000000004</v>
      </c>
      <c r="N11" s="96">
        <v>5</v>
      </c>
      <c r="O11" s="61">
        <v>3000</v>
      </c>
      <c r="P11" s="62">
        <f>Table22452368910111213141516171819202122242345672345689101112131415161718192021222324252627282930313233[[#This Row],[PEMBULATAN]]*O11</f>
        <v>15000</v>
      </c>
    </row>
    <row r="12" spans="1:16" ht="30.75" customHeight="1" x14ac:dyDescent="0.2">
      <c r="A12" s="108"/>
      <c r="B12" s="72"/>
      <c r="C12" s="89" t="s">
        <v>3077</v>
      </c>
      <c r="D12" s="90" t="s">
        <v>53</v>
      </c>
      <c r="E12" s="91">
        <v>44438</v>
      </c>
      <c r="F12" s="92" t="s">
        <v>3052</v>
      </c>
      <c r="G12" s="91">
        <v>44442</v>
      </c>
      <c r="H12" s="93" t="s">
        <v>3153</v>
      </c>
      <c r="I12" s="94">
        <v>85</v>
      </c>
      <c r="J12" s="94">
        <v>60</v>
      </c>
      <c r="K12" s="94">
        <v>30</v>
      </c>
      <c r="L12" s="94">
        <v>28</v>
      </c>
      <c r="M12" s="95">
        <v>38.25</v>
      </c>
      <c r="N12" s="96">
        <v>38</v>
      </c>
      <c r="O12" s="61">
        <v>3000</v>
      </c>
      <c r="P12" s="62">
        <f>Table22452368910111213141516171819202122242345672345689101112131415161718192021222324252627282930313233[[#This Row],[PEMBULATAN]]*O12</f>
        <v>114000</v>
      </c>
    </row>
    <row r="13" spans="1:16" ht="30.75" customHeight="1" x14ac:dyDescent="0.2">
      <c r="A13" s="108"/>
      <c r="B13" s="72"/>
      <c r="C13" s="89" t="s">
        <v>3078</v>
      </c>
      <c r="D13" s="90" t="s">
        <v>53</v>
      </c>
      <c r="E13" s="91">
        <v>44438</v>
      </c>
      <c r="F13" s="92" t="s">
        <v>3052</v>
      </c>
      <c r="G13" s="91">
        <v>44442</v>
      </c>
      <c r="H13" s="93" t="s">
        <v>3153</v>
      </c>
      <c r="I13" s="94">
        <v>45</v>
      </c>
      <c r="J13" s="94">
        <v>60</v>
      </c>
      <c r="K13" s="94">
        <v>20</v>
      </c>
      <c r="L13" s="94">
        <v>4</v>
      </c>
      <c r="M13" s="95">
        <v>13.5</v>
      </c>
      <c r="N13" s="96">
        <v>14</v>
      </c>
      <c r="O13" s="61">
        <v>3000</v>
      </c>
      <c r="P13" s="62">
        <f>Table22452368910111213141516171819202122242345672345689101112131415161718192021222324252627282930313233[[#This Row],[PEMBULATAN]]*O13</f>
        <v>42000</v>
      </c>
    </row>
    <row r="14" spans="1:16" ht="30.75" customHeight="1" x14ac:dyDescent="0.2">
      <c r="A14" s="108"/>
      <c r="B14" s="72"/>
      <c r="C14" s="89" t="s">
        <v>3079</v>
      </c>
      <c r="D14" s="90" t="s">
        <v>53</v>
      </c>
      <c r="E14" s="91">
        <v>44438</v>
      </c>
      <c r="F14" s="92" t="s">
        <v>3052</v>
      </c>
      <c r="G14" s="91">
        <v>44442</v>
      </c>
      <c r="H14" s="93" t="s">
        <v>3153</v>
      </c>
      <c r="I14" s="94">
        <v>100</v>
      </c>
      <c r="J14" s="94">
        <v>66</v>
      </c>
      <c r="K14" s="94">
        <v>20</v>
      </c>
      <c r="L14" s="94">
        <v>10</v>
      </c>
      <c r="M14" s="95">
        <v>33</v>
      </c>
      <c r="N14" s="96">
        <v>33</v>
      </c>
      <c r="O14" s="61">
        <v>3000</v>
      </c>
      <c r="P14" s="62">
        <f>Table22452368910111213141516171819202122242345672345689101112131415161718192021222324252627282930313233[[#This Row],[PEMBULATAN]]*O14</f>
        <v>99000</v>
      </c>
    </row>
    <row r="15" spans="1:16" ht="30.75" customHeight="1" x14ac:dyDescent="0.2">
      <c r="A15" s="108"/>
      <c r="B15" s="72"/>
      <c r="C15" s="89" t="s">
        <v>3080</v>
      </c>
      <c r="D15" s="90" t="s">
        <v>53</v>
      </c>
      <c r="E15" s="91">
        <v>44438</v>
      </c>
      <c r="F15" s="92" t="s">
        <v>3052</v>
      </c>
      <c r="G15" s="91">
        <v>44442</v>
      </c>
      <c r="H15" s="93" t="s">
        <v>3153</v>
      </c>
      <c r="I15" s="94">
        <v>91</v>
      </c>
      <c r="J15" s="94">
        <v>20</v>
      </c>
      <c r="K15" s="94">
        <v>63</v>
      </c>
      <c r="L15" s="94">
        <v>24</v>
      </c>
      <c r="M15" s="95">
        <v>28.664999999999999</v>
      </c>
      <c r="N15" s="96">
        <v>29</v>
      </c>
      <c r="O15" s="61">
        <v>3000</v>
      </c>
      <c r="P15" s="62">
        <f>Table22452368910111213141516171819202122242345672345689101112131415161718192021222324252627282930313233[[#This Row],[PEMBULATAN]]*O15</f>
        <v>87000</v>
      </c>
    </row>
    <row r="16" spans="1:16" ht="30.75" customHeight="1" x14ac:dyDescent="0.2">
      <c r="A16" s="108"/>
      <c r="B16" s="72"/>
      <c r="C16" s="89" t="s">
        <v>3081</v>
      </c>
      <c r="D16" s="90" t="s">
        <v>53</v>
      </c>
      <c r="E16" s="91">
        <v>44438</v>
      </c>
      <c r="F16" s="92" t="s">
        <v>3052</v>
      </c>
      <c r="G16" s="91">
        <v>44442</v>
      </c>
      <c r="H16" s="93" t="s">
        <v>3153</v>
      </c>
      <c r="I16" s="94">
        <v>70</v>
      </c>
      <c r="J16" s="94">
        <v>20</v>
      </c>
      <c r="K16" s="94">
        <v>15</v>
      </c>
      <c r="L16" s="94">
        <v>11</v>
      </c>
      <c r="M16" s="95">
        <v>5.25</v>
      </c>
      <c r="N16" s="96">
        <v>11</v>
      </c>
      <c r="O16" s="61">
        <v>3000</v>
      </c>
      <c r="P16" s="62">
        <f>Table22452368910111213141516171819202122242345672345689101112131415161718192021222324252627282930313233[[#This Row],[PEMBULATAN]]*O16</f>
        <v>33000</v>
      </c>
    </row>
    <row r="17" spans="1:16" ht="30.75" customHeight="1" x14ac:dyDescent="0.2">
      <c r="A17" s="108"/>
      <c r="B17" s="72"/>
      <c r="C17" s="89" t="s">
        <v>3082</v>
      </c>
      <c r="D17" s="90" t="s">
        <v>53</v>
      </c>
      <c r="E17" s="91">
        <v>44438</v>
      </c>
      <c r="F17" s="92" t="s">
        <v>3052</v>
      </c>
      <c r="G17" s="91">
        <v>44442</v>
      </c>
      <c r="H17" s="93" t="s">
        <v>3153</v>
      </c>
      <c r="I17" s="94">
        <v>100</v>
      </c>
      <c r="J17" s="94">
        <v>60</v>
      </c>
      <c r="K17" s="94">
        <v>30</v>
      </c>
      <c r="L17" s="94">
        <v>36</v>
      </c>
      <c r="M17" s="95">
        <v>45</v>
      </c>
      <c r="N17" s="96">
        <v>45</v>
      </c>
      <c r="O17" s="61">
        <v>3000</v>
      </c>
      <c r="P17" s="62">
        <f>Table22452368910111213141516171819202122242345672345689101112131415161718192021222324252627282930313233[[#This Row],[PEMBULATAN]]*O17</f>
        <v>135000</v>
      </c>
    </row>
    <row r="18" spans="1:16" ht="30.75" customHeight="1" x14ac:dyDescent="0.2">
      <c r="A18" s="108"/>
      <c r="B18" s="72"/>
      <c r="C18" s="89" t="s">
        <v>3083</v>
      </c>
      <c r="D18" s="90" t="s">
        <v>53</v>
      </c>
      <c r="E18" s="91">
        <v>44438</v>
      </c>
      <c r="F18" s="92" t="s">
        <v>3052</v>
      </c>
      <c r="G18" s="91">
        <v>44442</v>
      </c>
      <c r="H18" s="93" t="s">
        <v>3153</v>
      </c>
      <c r="I18" s="94">
        <v>23</v>
      </c>
      <c r="J18" s="94">
        <v>10</v>
      </c>
      <c r="K18" s="94">
        <v>5</v>
      </c>
      <c r="L18" s="94">
        <v>1</v>
      </c>
      <c r="M18" s="95">
        <v>0.28749999999999998</v>
      </c>
      <c r="N18" s="96">
        <v>1</v>
      </c>
      <c r="O18" s="61">
        <v>3000</v>
      </c>
      <c r="P18" s="62">
        <f>Table22452368910111213141516171819202122242345672345689101112131415161718192021222324252627282930313233[[#This Row],[PEMBULATAN]]*O18</f>
        <v>3000</v>
      </c>
    </row>
    <row r="19" spans="1:16" ht="30.75" customHeight="1" x14ac:dyDescent="0.2">
      <c r="A19" s="108"/>
      <c r="B19" s="72"/>
      <c r="C19" s="89" t="s">
        <v>3084</v>
      </c>
      <c r="D19" s="90" t="s">
        <v>53</v>
      </c>
      <c r="E19" s="91">
        <v>44438</v>
      </c>
      <c r="F19" s="92" t="s">
        <v>3052</v>
      </c>
      <c r="G19" s="91">
        <v>44442</v>
      </c>
      <c r="H19" s="93" t="s">
        <v>3153</v>
      </c>
      <c r="I19" s="94">
        <v>40</v>
      </c>
      <c r="J19" s="94">
        <v>27</v>
      </c>
      <c r="K19" s="94">
        <v>10</v>
      </c>
      <c r="L19" s="94">
        <v>2</v>
      </c>
      <c r="M19" s="95">
        <v>2.7</v>
      </c>
      <c r="N19" s="96">
        <v>3</v>
      </c>
      <c r="O19" s="61">
        <v>3000</v>
      </c>
      <c r="P19" s="62">
        <f>Table22452368910111213141516171819202122242345672345689101112131415161718192021222324252627282930313233[[#This Row],[PEMBULATAN]]*O19</f>
        <v>9000</v>
      </c>
    </row>
    <row r="20" spans="1:16" ht="30.75" customHeight="1" x14ac:dyDescent="0.2">
      <c r="A20" s="108"/>
      <c r="B20" s="72"/>
      <c r="C20" s="89" t="s">
        <v>3085</v>
      </c>
      <c r="D20" s="90" t="s">
        <v>53</v>
      </c>
      <c r="E20" s="91">
        <v>44438</v>
      </c>
      <c r="F20" s="92" t="s">
        <v>3052</v>
      </c>
      <c r="G20" s="91">
        <v>44442</v>
      </c>
      <c r="H20" s="93" t="s">
        <v>3153</v>
      </c>
      <c r="I20" s="94">
        <v>60</v>
      </c>
      <c r="J20" s="94">
        <v>60</v>
      </c>
      <c r="K20" s="94">
        <v>10</v>
      </c>
      <c r="L20" s="94">
        <v>7</v>
      </c>
      <c r="M20" s="95">
        <v>9</v>
      </c>
      <c r="N20" s="96">
        <v>9</v>
      </c>
      <c r="O20" s="61">
        <v>3000</v>
      </c>
      <c r="P20" s="62">
        <f>Table22452368910111213141516171819202122242345672345689101112131415161718192021222324252627282930313233[[#This Row],[PEMBULATAN]]*O20</f>
        <v>27000</v>
      </c>
    </row>
    <row r="21" spans="1:16" ht="30.75" customHeight="1" x14ac:dyDescent="0.2">
      <c r="A21" s="108"/>
      <c r="B21" s="72"/>
      <c r="C21" s="89" t="s">
        <v>3086</v>
      </c>
      <c r="D21" s="90" t="s">
        <v>53</v>
      </c>
      <c r="E21" s="91">
        <v>44438</v>
      </c>
      <c r="F21" s="92" t="s">
        <v>3052</v>
      </c>
      <c r="G21" s="91">
        <v>44442</v>
      </c>
      <c r="H21" s="93" t="s">
        <v>3153</v>
      </c>
      <c r="I21" s="94">
        <v>60</v>
      </c>
      <c r="J21" s="94">
        <v>40</v>
      </c>
      <c r="K21" s="94">
        <v>20</v>
      </c>
      <c r="L21" s="94">
        <v>5</v>
      </c>
      <c r="M21" s="95">
        <v>12</v>
      </c>
      <c r="N21" s="96">
        <v>12</v>
      </c>
      <c r="O21" s="61">
        <v>3000</v>
      </c>
      <c r="P21" s="62">
        <f>Table22452368910111213141516171819202122242345672345689101112131415161718192021222324252627282930313233[[#This Row],[PEMBULATAN]]*O21</f>
        <v>36000</v>
      </c>
    </row>
    <row r="22" spans="1:16" ht="30.75" customHeight="1" x14ac:dyDescent="0.2">
      <c r="A22" s="108"/>
      <c r="B22" s="72"/>
      <c r="C22" s="89" t="s">
        <v>3087</v>
      </c>
      <c r="D22" s="90" t="s">
        <v>53</v>
      </c>
      <c r="E22" s="91">
        <v>44438</v>
      </c>
      <c r="F22" s="92" t="s">
        <v>3052</v>
      </c>
      <c r="G22" s="91">
        <v>44442</v>
      </c>
      <c r="H22" s="93" t="s">
        <v>3153</v>
      </c>
      <c r="I22" s="94">
        <v>35</v>
      </c>
      <c r="J22" s="94">
        <v>28</v>
      </c>
      <c r="K22" s="94">
        <v>20</v>
      </c>
      <c r="L22" s="94">
        <v>5</v>
      </c>
      <c r="M22" s="95">
        <v>4.9000000000000004</v>
      </c>
      <c r="N22" s="96">
        <v>5</v>
      </c>
      <c r="O22" s="61">
        <v>3000</v>
      </c>
      <c r="P22" s="62">
        <f>Table22452368910111213141516171819202122242345672345689101112131415161718192021222324252627282930313233[[#This Row],[PEMBULATAN]]*O22</f>
        <v>15000</v>
      </c>
    </row>
    <row r="23" spans="1:16" ht="30.75" customHeight="1" x14ac:dyDescent="0.2">
      <c r="A23" s="108"/>
      <c r="B23" s="72"/>
      <c r="C23" s="89" t="s">
        <v>3088</v>
      </c>
      <c r="D23" s="90" t="s">
        <v>53</v>
      </c>
      <c r="E23" s="91">
        <v>44438</v>
      </c>
      <c r="F23" s="92" t="s">
        <v>3052</v>
      </c>
      <c r="G23" s="91">
        <v>44442</v>
      </c>
      <c r="H23" s="93" t="s">
        <v>3153</v>
      </c>
      <c r="I23" s="94">
        <v>89</v>
      </c>
      <c r="J23" s="94">
        <v>8</v>
      </c>
      <c r="K23" s="94">
        <v>8</v>
      </c>
      <c r="L23" s="94">
        <v>1</v>
      </c>
      <c r="M23" s="95">
        <v>1.4239999999999999</v>
      </c>
      <c r="N23" s="96">
        <v>1</v>
      </c>
      <c r="O23" s="61">
        <v>3000</v>
      </c>
      <c r="P23" s="62">
        <f>Table22452368910111213141516171819202122242345672345689101112131415161718192021222324252627282930313233[[#This Row],[PEMBULATAN]]*O23</f>
        <v>3000</v>
      </c>
    </row>
    <row r="24" spans="1:16" ht="30.75" customHeight="1" x14ac:dyDescent="0.2">
      <c r="A24" s="108"/>
      <c r="B24" s="72"/>
      <c r="C24" s="89" t="s">
        <v>3089</v>
      </c>
      <c r="D24" s="90" t="s">
        <v>53</v>
      </c>
      <c r="E24" s="91">
        <v>44438</v>
      </c>
      <c r="F24" s="92" t="s">
        <v>3052</v>
      </c>
      <c r="G24" s="91">
        <v>44442</v>
      </c>
      <c r="H24" s="93" t="s">
        <v>3153</v>
      </c>
      <c r="I24" s="94">
        <v>65</v>
      </c>
      <c r="J24" s="94">
        <v>80</v>
      </c>
      <c r="K24" s="94">
        <v>30</v>
      </c>
      <c r="L24" s="94">
        <v>12</v>
      </c>
      <c r="M24" s="95">
        <v>39</v>
      </c>
      <c r="N24" s="96">
        <v>39</v>
      </c>
      <c r="O24" s="61">
        <v>3000</v>
      </c>
      <c r="P24" s="62">
        <f>Table22452368910111213141516171819202122242345672345689101112131415161718192021222324252627282930313233[[#This Row],[PEMBULATAN]]*O24</f>
        <v>117000</v>
      </c>
    </row>
    <row r="25" spans="1:16" ht="30.75" customHeight="1" x14ac:dyDescent="0.2">
      <c r="A25" s="108"/>
      <c r="B25" s="72"/>
      <c r="C25" s="89" t="s">
        <v>3090</v>
      </c>
      <c r="D25" s="90" t="s">
        <v>53</v>
      </c>
      <c r="E25" s="91">
        <v>44438</v>
      </c>
      <c r="F25" s="92" t="s">
        <v>3052</v>
      </c>
      <c r="G25" s="91">
        <v>44442</v>
      </c>
      <c r="H25" s="93" t="s">
        <v>3153</v>
      </c>
      <c r="I25" s="94">
        <v>66</v>
      </c>
      <c r="J25" s="94">
        <v>56</v>
      </c>
      <c r="K25" s="94">
        <v>22</v>
      </c>
      <c r="L25" s="94">
        <v>7</v>
      </c>
      <c r="M25" s="95">
        <v>20.327999999999999</v>
      </c>
      <c r="N25" s="96">
        <v>20</v>
      </c>
      <c r="O25" s="61">
        <v>3000</v>
      </c>
      <c r="P25" s="62">
        <f>Table22452368910111213141516171819202122242345672345689101112131415161718192021222324252627282930313233[[#This Row],[PEMBULATAN]]*O25</f>
        <v>60000</v>
      </c>
    </row>
    <row r="26" spans="1:16" ht="30.75" customHeight="1" x14ac:dyDescent="0.2">
      <c r="A26" s="108"/>
      <c r="B26" s="72"/>
      <c r="C26" s="89" t="s">
        <v>3091</v>
      </c>
      <c r="D26" s="90" t="s">
        <v>53</v>
      </c>
      <c r="E26" s="91">
        <v>44438</v>
      </c>
      <c r="F26" s="92" t="s">
        <v>3052</v>
      </c>
      <c r="G26" s="91">
        <v>44442</v>
      </c>
      <c r="H26" s="93" t="s">
        <v>3153</v>
      </c>
      <c r="I26" s="94">
        <v>87</v>
      </c>
      <c r="J26" s="94">
        <v>62</v>
      </c>
      <c r="K26" s="94">
        <v>30</v>
      </c>
      <c r="L26" s="94">
        <v>17</v>
      </c>
      <c r="M26" s="95">
        <v>40.454999999999998</v>
      </c>
      <c r="N26" s="96">
        <v>40</v>
      </c>
      <c r="O26" s="61">
        <v>3000</v>
      </c>
      <c r="P26" s="62">
        <f>Table22452368910111213141516171819202122242345672345689101112131415161718192021222324252627282930313233[[#This Row],[PEMBULATAN]]*O26</f>
        <v>120000</v>
      </c>
    </row>
    <row r="27" spans="1:16" ht="30.75" customHeight="1" x14ac:dyDescent="0.2">
      <c r="A27" s="108"/>
      <c r="B27" s="72"/>
      <c r="C27" s="89" t="s">
        <v>3092</v>
      </c>
      <c r="D27" s="90" t="s">
        <v>53</v>
      </c>
      <c r="E27" s="91">
        <v>44438</v>
      </c>
      <c r="F27" s="92" t="s">
        <v>3052</v>
      </c>
      <c r="G27" s="91">
        <v>44442</v>
      </c>
      <c r="H27" s="93" t="s">
        <v>3153</v>
      </c>
      <c r="I27" s="94">
        <v>30</v>
      </c>
      <c r="J27" s="94">
        <v>38</v>
      </c>
      <c r="K27" s="94">
        <v>10</v>
      </c>
      <c r="L27" s="94">
        <v>2</v>
      </c>
      <c r="M27" s="95">
        <v>2.85</v>
      </c>
      <c r="N27" s="96">
        <v>3</v>
      </c>
      <c r="O27" s="61">
        <v>3000</v>
      </c>
      <c r="P27" s="62">
        <f>Table22452368910111213141516171819202122242345672345689101112131415161718192021222324252627282930313233[[#This Row],[PEMBULATAN]]*O27</f>
        <v>9000</v>
      </c>
    </row>
    <row r="28" spans="1:16" ht="30.75" customHeight="1" x14ac:dyDescent="0.2">
      <c r="A28" s="108"/>
      <c r="B28" s="72"/>
      <c r="C28" s="89" t="s">
        <v>3093</v>
      </c>
      <c r="D28" s="90" t="s">
        <v>53</v>
      </c>
      <c r="E28" s="91">
        <v>44438</v>
      </c>
      <c r="F28" s="92" t="s">
        <v>3052</v>
      </c>
      <c r="G28" s="91">
        <v>44442</v>
      </c>
      <c r="H28" s="93" t="s">
        <v>3153</v>
      </c>
      <c r="I28" s="94">
        <v>50</v>
      </c>
      <c r="J28" s="94">
        <v>30</v>
      </c>
      <c r="K28" s="94">
        <v>30</v>
      </c>
      <c r="L28" s="94">
        <v>4</v>
      </c>
      <c r="M28" s="95">
        <v>11.25</v>
      </c>
      <c r="N28" s="96">
        <v>11</v>
      </c>
      <c r="O28" s="61">
        <v>3000</v>
      </c>
      <c r="P28" s="62">
        <f>Table22452368910111213141516171819202122242345672345689101112131415161718192021222324252627282930313233[[#This Row],[PEMBULATAN]]*O28</f>
        <v>33000</v>
      </c>
    </row>
    <row r="29" spans="1:16" ht="30.75" customHeight="1" x14ac:dyDescent="0.2">
      <c r="A29" s="108"/>
      <c r="B29" s="72"/>
      <c r="C29" s="89" t="s">
        <v>3094</v>
      </c>
      <c r="D29" s="90" t="s">
        <v>53</v>
      </c>
      <c r="E29" s="91">
        <v>44438</v>
      </c>
      <c r="F29" s="92" t="s">
        <v>3052</v>
      </c>
      <c r="G29" s="91">
        <v>44442</v>
      </c>
      <c r="H29" s="93" t="s">
        <v>3153</v>
      </c>
      <c r="I29" s="94">
        <v>30</v>
      </c>
      <c r="J29" s="94">
        <v>30</v>
      </c>
      <c r="K29" s="94">
        <v>10</v>
      </c>
      <c r="L29" s="94">
        <v>3</v>
      </c>
      <c r="M29" s="95">
        <v>2.25</v>
      </c>
      <c r="N29" s="96">
        <v>3</v>
      </c>
      <c r="O29" s="61">
        <v>3000</v>
      </c>
      <c r="P29" s="62">
        <f>Table22452368910111213141516171819202122242345672345689101112131415161718192021222324252627282930313233[[#This Row],[PEMBULATAN]]*O29</f>
        <v>9000</v>
      </c>
    </row>
    <row r="30" spans="1:16" ht="30.75" customHeight="1" x14ac:dyDescent="0.2">
      <c r="A30" s="108"/>
      <c r="B30" s="72"/>
      <c r="C30" s="89" t="s">
        <v>3095</v>
      </c>
      <c r="D30" s="90" t="s">
        <v>53</v>
      </c>
      <c r="E30" s="91">
        <v>44438</v>
      </c>
      <c r="F30" s="92" t="s">
        <v>3052</v>
      </c>
      <c r="G30" s="91">
        <v>44442</v>
      </c>
      <c r="H30" s="93" t="s">
        <v>3153</v>
      </c>
      <c r="I30" s="94">
        <v>100</v>
      </c>
      <c r="J30" s="94">
        <v>15</v>
      </c>
      <c r="K30" s="94">
        <v>10</v>
      </c>
      <c r="L30" s="94">
        <v>1</v>
      </c>
      <c r="M30" s="95">
        <v>3.75</v>
      </c>
      <c r="N30" s="96">
        <v>4</v>
      </c>
      <c r="O30" s="61">
        <v>3000</v>
      </c>
      <c r="P30" s="62">
        <f>Table22452368910111213141516171819202122242345672345689101112131415161718192021222324252627282930313233[[#This Row],[PEMBULATAN]]*O30</f>
        <v>12000</v>
      </c>
    </row>
    <row r="31" spans="1:16" ht="30.75" customHeight="1" x14ac:dyDescent="0.2">
      <c r="A31" s="108"/>
      <c r="B31" s="72"/>
      <c r="C31" s="89" t="s">
        <v>3096</v>
      </c>
      <c r="D31" s="90" t="s">
        <v>53</v>
      </c>
      <c r="E31" s="91">
        <v>44438</v>
      </c>
      <c r="F31" s="92" t="s">
        <v>3052</v>
      </c>
      <c r="G31" s="91">
        <v>44442</v>
      </c>
      <c r="H31" s="93" t="s">
        <v>3153</v>
      </c>
      <c r="I31" s="94">
        <v>50</v>
      </c>
      <c r="J31" s="94">
        <v>42</v>
      </c>
      <c r="K31" s="94">
        <v>20</v>
      </c>
      <c r="L31" s="94">
        <v>4</v>
      </c>
      <c r="M31" s="95">
        <v>10.5</v>
      </c>
      <c r="N31" s="96">
        <v>11</v>
      </c>
      <c r="O31" s="61">
        <v>3000</v>
      </c>
      <c r="P31" s="62">
        <f>Table22452368910111213141516171819202122242345672345689101112131415161718192021222324252627282930313233[[#This Row],[PEMBULATAN]]*O31</f>
        <v>33000</v>
      </c>
    </row>
    <row r="32" spans="1:16" ht="30.75" customHeight="1" x14ac:dyDescent="0.2">
      <c r="A32" s="108"/>
      <c r="B32" s="72"/>
      <c r="C32" s="89" t="s">
        <v>3097</v>
      </c>
      <c r="D32" s="90" t="s">
        <v>53</v>
      </c>
      <c r="E32" s="91">
        <v>44438</v>
      </c>
      <c r="F32" s="92" t="s">
        <v>3052</v>
      </c>
      <c r="G32" s="91">
        <v>44442</v>
      </c>
      <c r="H32" s="93" t="s">
        <v>3153</v>
      </c>
      <c r="I32" s="94">
        <v>50</v>
      </c>
      <c r="J32" s="94">
        <v>35</v>
      </c>
      <c r="K32" s="94">
        <v>15</v>
      </c>
      <c r="L32" s="94">
        <v>2</v>
      </c>
      <c r="M32" s="95">
        <v>6.5625</v>
      </c>
      <c r="N32" s="96">
        <v>7</v>
      </c>
      <c r="O32" s="61">
        <v>3000</v>
      </c>
      <c r="P32" s="62">
        <f>Table22452368910111213141516171819202122242345672345689101112131415161718192021222324252627282930313233[[#This Row],[PEMBULATAN]]*O32</f>
        <v>21000</v>
      </c>
    </row>
    <row r="33" spans="1:16" ht="30.75" customHeight="1" x14ac:dyDescent="0.2">
      <c r="A33" s="108"/>
      <c r="B33" s="72"/>
      <c r="C33" s="89" t="s">
        <v>3098</v>
      </c>
      <c r="D33" s="90" t="s">
        <v>53</v>
      </c>
      <c r="E33" s="91">
        <v>44438</v>
      </c>
      <c r="F33" s="92" t="s">
        <v>3052</v>
      </c>
      <c r="G33" s="91">
        <v>44442</v>
      </c>
      <c r="H33" s="93" t="s">
        <v>3153</v>
      </c>
      <c r="I33" s="94">
        <v>50</v>
      </c>
      <c r="J33" s="94">
        <v>44</v>
      </c>
      <c r="K33" s="94">
        <v>10</v>
      </c>
      <c r="L33" s="94">
        <v>2</v>
      </c>
      <c r="M33" s="95">
        <v>5.5</v>
      </c>
      <c r="N33" s="96">
        <v>6</v>
      </c>
      <c r="O33" s="61">
        <v>3000</v>
      </c>
      <c r="P33" s="62">
        <f>Table22452368910111213141516171819202122242345672345689101112131415161718192021222324252627282930313233[[#This Row],[PEMBULATAN]]*O33</f>
        <v>18000</v>
      </c>
    </row>
    <row r="34" spans="1:16" ht="30.75" customHeight="1" x14ac:dyDescent="0.2">
      <c r="A34" s="108"/>
      <c r="B34" s="72"/>
      <c r="C34" s="89" t="s">
        <v>3099</v>
      </c>
      <c r="D34" s="90" t="s">
        <v>53</v>
      </c>
      <c r="E34" s="91">
        <v>44438</v>
      </c>
      <c r="F34" s="92" t="s">
        <v>3052</v>
      </c>
      <c r="G34" s="91">
        <v>44442</v>
      </c>
      <c r="H34" s="93" t="s">
        <v>3153</v>
      </c>
      <c r="I34" s="94">
        <v>50</v>
      </c>
      <c r="J34" s="94">
        <v>60</v>
      </c>
      <c r="K34" s="94">
        <v>13</v>
      </c>
      <c r="L34" s="94">
        <v>7</v>
      </c>
      <c r="M34" s="95">
        <v>9.75</v>
      </c>
      <c r="N34" s="96">
        <v>10</v>
      </c>
      <c r="O34" s="61">
        <v>3000</v>
      </c>
      <c r="P34" s="62">
        <f>Table22452368910111213141516171819202122242345672345689101112131415161718192021222324252627282930313233[[#This Row],[PEMBULATAN]]*O34</f>
        <v>30000</v>
      </c>
    </row>
    <row r="35" spans="1:16" ht="30.75" customHeight="1" x14ac:dyDescent="0.2">
      <c r="A35" s="108"/>
      <c r="B35" s="72"/>
      <c r="C35" s="89" t="s">
        <v>3100</v>
      </c>
      <c r="D35" s="90" t="s">
        <v>53</v>
      </c>
      <c r="E35" s="91">
        <v>44438</v>
      </c>
      <c r="F35" s="92" t="s">
        <v>3052</v>
      </c>
      <c r="G35" s="91">
        <v>44442</v>
      </c>
      <c r="H35" s="93" t="s">
        <v>3153</v>
      </c>
      <c r="I35" s="94">
        <v>102</v>
      </c>
      <c r="J35" s="94">
        <v>60</v>
      </c>
      <c r="K35" s="94">
        <v>30</v>
      </c>
      <c r="L35" s="94">
        <v>17</v>
      </c>
      <c r="M35" s="95">
        <v>45.9</v>
      </c>
      <c r="N35" s="96">
        <v>46</v>
      </c>
      <c r="O35" s="61">
        <v>3000</v>
      </c>
      <c r="P35" s="62">
        <f>Table22452368910111213141516171819202122242345672345689101112131415161718192021222324252627282930313233[[#This Row],[PEMBULATAN]]*O35</f>
        <v>138000</v>
      </c>
    </row>
    <row r="36" spans="1:16" ht="30.75" customHeight="1" x14ac:dyDescent="0.2">
      <c r="A36" s="108"/>
      <c r="B36" s="72"/>
      <c r="C36" s="89" t="s">
        <v>3101</v>
      </c>
      <c r="D36" s="90" t="s">
        <v>53</v>
      </c>
      <c r="E36" s="91">
        <v>44438</v>
      </c>
      <c r="F36" s="92" t="s">
        <v>3052</v>
      </c>
      <c r="G36" s="91">
        <v>44442</v>
      </c>
      <c r="H36" s="93" t="s">
        <v>3153</v>
      </c>
      <c r="I36" s="94">
        <v>46</v>
      </c>
      <c r="J36" s="94">
        <v>55</v>
      </c>
      <c r="K36" s="94">
        <v>36</v>
      </c>
      <c r="L36" s="94">
        <v>5</v>
      </c>
      <c r="M36" s="95">
        <v>22.77</v>
      </c>
      <c r="N36" s="96">
        <v>23</v>
      </c>
      <c r="O36" s="61">
        <v>3000</v>
      </c>
      <c r="P36" s="62">
        <f>Table22452368910111213141516171819202122242345672345689101112131415161718192021222324252627282930313233[[#This Row],[PEMBULATAN]]*O36</f>
        <v>69000</v>
      </c>
    </row>
    <row r="37" spans="1:16" ht="30.75" customHeight="1" x14ac:dyDescent="0.2">
      <c r="A37" s="108"/>
      <c r="B37" s="72"/>
      <c r="C37" s="89" t="s">
        <v>3102</v>
      </c>
      <c r="D37" s="90" t="s">
        <v>53</v>
      </c>
      <c r="E37" s="91">
        <v>44438</v>
      </c>
      <c r="F37" s="92" t="s">
        <v>3052</v>
      </c>
      <c r="G37" s="91">
        <v>44442</v>
      </c>
      <c r="H37" s="93" t="s">
        <v>3153</v>
      </c>
      <c r="I37" s="94">
        <v>47</v>
      </c>
      <c r="J37" s="94">
        <v>36</v>
      </c>
      <c r="K37" s="94">
        <v>40</v>
      </c>
      <c r="L37" s="94">
        <v>8</v>
      </c>
      <c r="M37" s="95">
        <v>16.920000000000002</v>
      </c>
      <c r="N37" s="96">
        <v>17</v>
      </c>
      <c r="O37" s="61">
        <v>3000</v>
      </c>
      <c r="P37" s="62">
        <f>Table22452368910111213141516171819202122242345672345689101112131415161718192021222324252627282930313233[[#This Row],[PEMBULATAN]]*O37</f>
        <v>51000</v>
      </c>
    </row>
    <row r="38" spans="1:16" ht="30.75" customHeight="1" x14ac:dyDescent="0.2">
      <c r="A38" s="108"/>
      <c r="B38" s="72"/>
      <c r="C38" s="89" t="s">
        <v>3103</v>
      </c>
      <c r="D38" s="90" t="s">
        <v>53</v>
      </c>
      <c r="E38" s="91">
        <v>44438</v>
      </c>
      <c r="F38" s="92" t="s">
        <v>3052</v>
      </c>
      <c r="G38" s="91">
        <v>44442</v>
      </c>
      <c r="H38" s="93" t="s">
        <v>3153</v>
      </c>
      <c r="I38" s="94">
        <v>87</v>
      </c>
      <c r="J38" s="94">
        <v>30</v>
      </c>
      <c r="K38" s="94">
        <v>25</v>
      </c>
      <c r="L38" s="94">
        <v>10</v>
      </c>
      <c r="M38" s="95">
        <v>16.3125</v>
      </c>
      <c r="N38" s="96">
        <v>16</v>
      </c>
      <c r="O38" s="61">
        <v>3000</v>
      </c>
      <c r="P38" s="62">
        <f>Table22452368910111213141516171819202122242345672345689101112131415161718192021222324252627282930313233[[#This Row],[PEMBULATAN]]*O38</f>
        <v>48000</v>
      </c>
    </row>
    <row r="39" spans="1:16" ht="30.75" customHeight="1" x14ac:dyDescent="0.2">
      <c r="A39" s="108"/>
      <c r="B39" s="72"/>
      <c r="C39" s="89" t="s">
        <v>3104</v>
      </c>
      <c r="D39" s="90" t="s">
        <v>53</v>
      </c>
      <c r="E39" s="91">
        <v>44438</v>
      </c>
      <c r="F39" s="92" t="s">
        <v>3052</v>
      </c>
      <c r="G39" s="91">
        <v>44442</v>
      </c>
      <c r="H39" s="93" t="s">
        <v>3153</v>
      </c>
      <c r="I39" s="94">
        <v>50</v>
      </c>
      <c r="J39" s="94">
        <v>36</v>
      </c>
      <c r="K39" s="94">
        <v>26</v>
      </c>
      <c r="L39" s="94">
        <v>6</v>
      </c>
      <c r="M39" s="95">
        <v>11.7</v>
      </c>
      <c r="N39" s="96">
        <v>12</v>
      </c>
      <c r="O39" s="61">
        <v>3000</v>
      </c>
      <c r="P39" s="62">
        <f>Table22452368910111213141516171819202122242345672345689101112131415161718192021222324252627282930313233[[#This Row],[PEMBULATAN]]*O39</f>
        <v>36000</v>
      </c>
    </row>
    <row r="40" spans="1:16" ht="30.75" customHeight="1" x14ac:dyDescent="0.2">
      <c r="A40" s="108"/>
      <c r="B40" s="72"/>
      <c r="C40" s="89" t="s">
        <v>3105</v>
      </c>
      <c r="D40" s="90" t="s">
        <v>53</v>
      </c>
      <c r="E40" s="91">
        <v>44438</v>
      </c>
      <c r="F40" s="92" t="s">
        <v>3052</v>
      </c>
      <c r="G40" s="91">
        <v>44442</v>
      </c>
      <c r="H40" s="93" t="s">
        <v>3153</v>
      </c>
      <c r="I40" s="94">
        <v>50</v>
      </c>
      <c r="J40" s="94">
        <v>30</v>
      </c>
      <c r="K40" s="94">
        <v>35</v>
      </c>
      <c r="L40" s="94">
        <v>4</v>
      </c>
      <c r="M40" s="95">
        <v>13.125</v>
      </c>
      <c r="N40" s="96">
        <v>13</v>
      </c>
      <c r="O40" s="61">
        <v>3000</v>
      </c>
      <c r="P40" s="62">
        <f>Table22452368910111213141516171819202122242345672345689101112131415161718192021222324252627282930313233[[#This Row],[PEMBULATAN]]*O40</f>
        <v>39000</v>
      </c>
    </row>
    <row r="41" spans="1:16" ht="30.75" customHeight="1" x14ac:dyDescent="0.2">
      <c r="A41" s="108"/>
      <c r="B41" s="72"/>
      <c r="C41" s="89" t="s">
        <v>3106</v>
      </c>
      <c r="D41" s="90" t="s">
        <v>53</v>
      </c>
      <c r="E41" s="91">
        <v>44438</v>
      </c>
      <c r="F41" s="92" t="s">
        <v>3052</v>
      </c>
      <c r="G41" s="91">
        <v>44442</v>
      </c>
      <c r="H41" s="93" t="s">
        <v>3153</v>
      </c>
      <c r="I41" s="94">
        <v>80</v>
      </c>
      <c r="J41" s="94">
        <v>65</v>
      </c>
      <c r="K41" s="94">
        <v>50</v>
      </c>
      <c r="L41" s="94">
        <v>1</v>
      </c>
      <c r="M41" s="95">
        <v>65</v>
      </c>
      <c r="N41" s="96">
        <v>65</v>
      </c>
      <c r="O41" s="61">
        <v>3000</v>
      </c>
      <c r="P41" s="62">
        <f>Table22452368910111213141516171819202122242345672345689101112131415161718192021222324252627282930313233[[#This Row],[PEMBULATAN]]*O41</f>
        <v>195000</v>
      </c>
    </row>
    <row r="42" spans="1:16" ht="30.75" customHeight="1" x14ac:dyDescent="0.2">
      <c r="A42" s="108"/>
      <c r="B42" s="72"/>
      <c r="C42" s="89" t="s">
        <v>3107</v>
      </c>
      <c r="D42" s="90" t="s">
        <v>53</v>
      </c>
      <c r="E42" s="91">
        <v>44438</v>
      </c>
      <c r="F42" s="92" t="s">
        <v>3052</v>
      </c>
      <c r="G42" s="91">
        <v>44442</v>
      </c>
      <c r="H42" s="93" t="s">
        <v>3153</v>
      </c>
      <c r="I42" s="94">
        <v>52</v>
      </c>
      <c r="J42" s="94">
        <v>44</v>
      </c>
      <c r="K42" s="94">
        <v>27</v>
      </c>
      <c r="L42" s="94">
        <v>10</v>
      </c>
      <c r="M42" s="95">
        <v>15.444000000000001</v>
      </c>
      <c r="N42" s="96">
        <v>15</v>
      </c>
      <c r="O42" s="61">
        <v>3000</v>
      </c>
      <c r="P42" s="62">
        <f>Table22452368910111213141516171819202122242345672345689101112131415161718192021222324252627282930313233[[#This Row],[PEMBULATAN]]*O42</f>
        <v>45000</v>
      </c>
    </row>
    <row r="43" spans="1:16" ht="30.75" customHeight="1" x14ac:dyDescent="0.2">
      <c r="A43" s="108"/>
      <c r="B43" s="72"/>
      <c r="C43" s="89" t="s">
        <v>3108</v>
      </c>
      <c r="D43" s="90" t="s">
        <v>53</v>
      </c>
      <c r="E43" s="91">
        <v>44438</v>
      </c>
      <c r="F43" s="92" t="s">
        <v>3052</v>
      </c>
      <c r="G43" s="91">
        <v>44442</v>
      </c>
      <c r="H43" s="93" t="s">
        <v>3153</v>
      </c>
      <c r="I43" s="94">
        <v>55</v>
      </c>
      <c r="J43" s="94">
        <v>45</v>
      </c>
      <c r="K43" s="94">
        <v>30</v>
      </c>
      <c r="L43" s="94">
        <v>13</v>
      </c>
      <c r="M43" s="95">
        <v>18.5625</v>
      </c>
      <c r="N43" s="96">
        <v>19</v>
      </c>
      <c r="O43" s="61">
        <v>3000</v>
      </c>
      <c r="P43" s="62">
        <f>Table22452368910111213141516171819202122242345672345689101112131415161718192021222324252627282930313233[[#This Row],[PEMBULATAN]]*O43</f>
        <v>57000</v>
      </c>
    </row>
    <row r="44" spans="1:16" ht="30.75" customHeight="1" x14ac:dyDescent="0.2">
      <c r="A44" s="108"/>
      <c r="B44" s="72"/>
      <c r="C44" s="89" t="s">
        <v>3109</v>
      </c>
      <c r="D44" s="90" t="s">
        <v>53</v>
      </c>
      <c r="E44" s="91">
        <v>44438</v>
      </c>
      <c r="F44" s="92" t="s">
        <v>3052</v>
      </c>
      <c r="G44" s="91">
        <v>44442</v>
      </c>
      <c r="H44" s="93" t="s">
        <v>3153</v>
      </c>
      <c r="I44" s="94">
        <v>52</v>
      </c>
      <c r="J44" s="94">
        <v>30</v>
      </c>
      <c r="K44" s="94">
        <v>15</v>
      </c>
      <c r="L44" s="94">
        <v>5</v>
      </c>
      <c r="M44" s="95">
        <v>5.85</v>
      </c>
      <c r="N44" s="96">
        <v>6</v>
      </c>
      <c r="O44" s="61">
        <v>3000</v>
      </c>
      <c r="P44" s="62">
        <f>Table22452368910111213141516171819202122242345672345689101112131415161718192021222324252627282930313233[[#This Row],[PEMBULATAN]]*O44</f>
        <v>18000</v>
      </c>
    </row>
    <row r="45" spans="1:16" ht="30.75" customHeight="1" x14ac:dyDescent="0.2">
      <c r="A45" s="108"/>
      <c r="B45" s="72"/>
      <c r="C45" s="89" t="s">
        <v>3110</v>
      </c>
      <c r="D45" s="90" t="s">
        <v>53</v>
      </c>
      <c r="E45" s="91">
        <v>44438</v>
      </c>
      <c r="F45" s="92" t="s">
        <v>3052</v>
      </c>
      <c r="G45" s="91">
        <v>44442</v>
      </c>
      <c r="H45" s="93" t="s">
        <v>3153</v>
      </c>
      <c r="I45" s="94">
        <v>45</v>
      </c>
      <c r="J45" s="94">
        <v>36</v>
      </c>
      <c r="K45" s="94">
        <v>15</v>
      </c>
      <c r="L45" s="94">
        <v>5</v>
      </c>
      <c r="M45" s="95">
        <v>6.0750000000000002</v>
      </c>
      <c r="N45" s="96">
        <v>6</v>
      </c>
      <c r="O45" s="61">
        <v>3000</v>
      </c>
      <c r="P45" s="62">
        <f>Table22452368910111213141516171819202122242345672345689101112131415161718192021222324252627282930313233[[#This Row],[PEMBULATAN]]*O45</f>
        <v>18000</v>
      </c>
    </row>
    <row r="46" spans="1:16" ht="30.75" customHeight="1" x14ac:dyDescent="0.2">
      <c r="A46" s="108"/>
      <c r="B46" s="72"/>
      <c r="C46" s="89" t="s">
        <v>3111</v>
      </c>
      <c r="D46" s="90" t="s">
        <v>53</v>
      </c>
      <c r="E46" s="91">
        <v>44438</v>
      </c>
      <c r="F46" s="92" t="s">
        <v>3052</v>
      </c>
      <c r="G46" s="91">
        <v>44442</v>
      </c>
      <c r="H46" s="93" t="s">
        <v>3153</v>
      </c>
      <c r="I46" s="94">
        <v>30</v>
      </c>
      <c r="J46" s="94">
        <v>20</v>
      </c>
      <c r="K46" s="94">
        <v>46</v>
      </c>
      <c r="L46" s="94">
        <v>7</v>
      </c>
      <c r="M46" s="95">
        <v>6.9</v>
      </c>
      <c r="N46" s="96">
        <v>7</v>
      </c>
      <c r="O46" s="61">
        <v>3000</v>
      </c>
      <c r="P46" s="62">
        <f>Table22452368910111213141516171819202122242345672345689101112131415161718192021222324252627282930313233[[#This Row],[PEMBULATAN]]*O46</f>
        <v>21000</v>
      </c>
    </row>
    <row r="47" spans="1:16" ht="30.75" customHeight="1" x14ac:dyDescent="0.2">
      <c r="A47" s="108"/>
      <c r="B47" s="72"/>
      <c r="C47" s="89" t="s">
        <v>3112</v>
      </c>
      <c r="D47" s="90" t="s">
        <v>53</v>
      </c>
      <c r="E47" s="91">
        <v>44438</v>
      </c>
      <c r="F47" s="92" t="s">
        <v>3052</v>
      </c>
      <c r="G47" s="91">
        <v>44442</v>
      </c>
      <c r="H47" s="93" t="s">
        <v>3153</v>
      </c>
      <c r="I47" s="94">
        <v>55</v>
      </c>
      <c r="J47" s="94">
        <v>45</v>
      </c>
      <c r="K47" s="94">
        <v>25</v>
      </c>
      <c r="L47" s="94">
        <v>10</v>
      </c>
      <c r="M47" s="95">
        <v>15.46875</v>
      </c>
      <c r="N47" s="96">
        <v>15</v>
      </c>
      <c r="O47" s="61">
        <v>3000</v>
      </c>
      <c r="P47" s="62">
        <f>Table22452368910111213141516171819202122242345672345689101112131415161718192021222324252627282930313233[[#This Row],[PEMBULATAN]]*O47</f>
        <v>45000</v>
      </c>
    </row>
    <row r="48" spans="1:16" ht="30.75" customHeight="1" x14ac:dyDescent="0.2">
      <c r="A48" s="108"/>
      <c r="B48" s="72"/>
      <c r="C48" s="89" t="s">
        <v>3113</v>
      </c>
      <c r="D48" s="90" t="s">
        <v>53</v>
      </c>
      <c r="E48" s="91">
        <v>44438</v>
      </c>
      <c r="F48" s="92" t="s">
        <v>3052</v>
      </c>
      <c r="G48" s="91">
        <v>44442</v>
      </c>
      <c r="H48" s="93" t="s">
        <v>3153</v>
      </c>
      <c r="I48" s="94">
        <v>113</v>
      </c>
      <c r="J48" s="94">
        <v>24</v>
      </c>
      <c r="K48" s="94">
        <v>60</v>
      </c>
      <c r="L48" s="94">
        <v>20</v>
      </c>
      <c r="M48" s="95">
        <v>40.68</v>
      </c>
      <c r="N48" s="96">
        <v>41</v>
      </c>
      <c r="O48" s="61">
        <v>3000</v>
      </c>
      <c r="P48" s="62">
        <f>Table22452368910111213141516171819202122242345672345689101112131415161718192021222324252627282930313233[[#This Row],[PEMBULATAN]]*O48</f>
        <v>123000</v>
      </c>
    </row>
    <row r="49" spans="1:16" ht="30.75" customHeight="1" x14ac:dyDescent="0.2">
      <c r="A49" s="108"/>
      <c r="B49" s="72"/>
      <c r="C49" s="89" t="s">
        <v>3114</v>
      </c>
      <c r="D49" s="90" t="s">
        <v>53</v>
      </c>
      <c r="E49" s="91">
        <v>44438</v>
      </c>
      <c r="F49" s="92" t="s">
        <v>3052</v>
      </c>
      <c r="G49" s="91">
        <v>44442</v>
      </c>
      <c r="H49" s="93" t="s">
        <v>3153</v>
      </c>
      <c r="I49" s="94">
        <v>30</v>
      </c>
      <c r="J49" s="94">
        <v>30</v>
      </c>
      <c r="K49" s="94">
        <v>50</v>
      </c>
      <c r="L49" s="94">
        <v>4</v>
      </c>
      <c r="M49" s="95">
        <v>11.25</v>
      </c>
      <c r="N49" s="96">
        <v>11</v>
      </c>
      <c r="O49" s="61">
        <v>3000</v>
      </c>
      <c r="P49" s="62">
        <f>Table22452368910111213141516171819202122242345672345689101112131415161718192021222324252627282930313233[[#This Row],[PEMBULATAN]]*O49</f>
        <v>33000</v>
      </c>
    </row>
    <row r="50" spans="1:16" ht="30.75" customHeight="1" x14ac:dyDescent="0.2">
      <c r="A50" s="108"/>
      <c r="B50" s="72"/>
      <c r="C50" s="89" t="s">
        <v>3115</v>
      </c>
      <c r="D50" s="90" t="s">
        <v>53</v>
      </c>
      <c r="E50" s="91">
        <v>44438</v>
      </c>
      <c r="F50" s="92" t="s">
        <v>3052</v>
      </c>
      <c r="G50" s="91">
        <v>44442</v>
      </c>
      <c r="H50" s="93" t="s">
        <v>3153</v>
      </c>
      <c r="I50" s="94">
        <v>45</v>
      </c>
      <c r="J50" s="94">
        <v>30</v>
      </c>
      <c r="K50" s="94">
        <v>50</v>
      </c>
      <c r="L50" s="94">
        <v>8</v>
      </c>
      <c r="M50" s="95">
        <v>16.875</v>
      </c>
      <c r="N50" s="96">
        <v>17</v>
      </c>
      <c r="O50" s="61">
        <v>3000</v>
      </c>
      <c r="P50" s="62">
        <f>Table22452368910111213141516171819202122242345672345689101112131415161718192021222324252627282930313233[[#This Row],[PEMBULATAN]]*O50</f>
        <v>51000</v>
      </c>
    </row>
    <row r="51" spans="1:16" ht="30.75" customHeight="1" x14ac:dyDescent="0.2">
      <c r="A51" s="108"/>
      <c r="B51" s="72"/>
      <c r="C51" s="89" t="s">
        <v>3116</v>
      </c>
      <c r="D51" s="90" t="s">
        <v>53</v>
      </c>
      <c r="E51" s="91">
        <v>44438</v>
      </c>
      <c r="F51" s="92" t="s">
        <v>3052</v>
      </c>
      <c r="G51" s="91">
        <v>44442</v>
      </c>
      <c r="H51" s="93" t="s">
        <v>3153</v>
      </c>
      <c r="I51" s="94">
        <v>37</v>
      </c>
      <c r="J51" s="94">
        <v>25</v>
      </c>
      <c r="K51" s="94">
        <v>10</v>
      </c>
      <c r="L51" s="94">
        <v>2</v>
      </c>
      <c r="M51" s="95">
        <v>2.3125</v>
      </c>
      <c r="N51" s="96">
        <v>2</v>
      </c>
      <c r="O51" s="61">
        <v>3000</v>
      </c>
      <c r="P51" s="62">
        <f>Table22452368910111213141516171819202122242345672345689101112131415161718192021222324252627282930313233[[#This Row],[PEMBULATAN]]*O51</f>
        <v>6000</v>
      </c>
    </row>
    <row r="52" spans="1:16" ht="30.75" customHeight="1" x14ac:dyDescent="0.2">
      <c r="A52" s="108"/>
      <c r="B52" s="72"/>
      <c r="C52" s="89" t="s">
        <v>3117</v>
      </c>
      <c r="D52" s="90" t="s">
        <v>53</v>
      </c>
      <c r="E52" s="91">
        <v>44438</v>
      </c>
      <c r="F52" s="92" t="s">
        <v>3052</v>
      </c>
      <c r="G52" s="91">
        <v>44442</v>
      </c>
      <c r="H52" s="93" t="s">
        <v>3153</v>
      </c>
      <c r="I52" s="94">
        <v>33</v>
      </c>
      <c r="J52" s="94">
        <v>30</v>
      </c>
      <c r="K52" s="94">
        <v>10</v>
      </c>
      <c r="L52" s="94">
        <v>2</v>
      </c>
      <c r="M52" s="95">
        <v>2.4750000000000001</v>
      </c>
      <c r="N52" s="96">
        <v>2</v>
      </c>
      <c r="O52" s="61">
        <v>3000</v>
      </c>
      <c r="P52" s="62">
        <f>Table22452368910111213141516171819202122242345672345689101112131415161718192021222324252627282930313233[[#This Row],[PEMBULATAN]]*O52</f>
        <v>6000</v>
      </c>
    </row>
    <row r="53" spans="1:16" ht="30.75" customHeight="1" x14ac:dyDescent="0.2">
      <c r="A53" s="108"/>
      <c r="B53" s="72"/>
      <c r="C53" s="89" t="s">
        <v>3118</v>
      </c>
      <c r="D53" s="90" t="s">
        <v>53</v>
      </c>
      <c r="E53" s="91">
        <v>44438</v>
      </c>
      <c r="F53" s="92" t="s">
        <v>3052</v>
      </c>
      <c r="G53" s="91">
        <v>44442</v>
      </c>
      <c r="H53" s="93" t="s">
        <v>3153</v>
      </c>
      <c r="I53" s="94">
        <v>30</v>
      </c>
      <c r="J53" s="94">
        <v>15</v>
      </c>
      <c r="K53" s="94">
        <v>15</v>
      </c>
      <c r="L53" s="94">
        <v>1</v>
      </c>
      <c r="M53" s="95">
        <v>1.6875</v>
      </c>
      <c r="N53" s="96">
        <v>2</v>
      </c>
      <c r="O53" s="61">
        <v>3000</v>
      </c>
      <c r="P53" s="62">
        <f>Table22452368910111213141516171819202122242345672345689101112131415161718192021222324252627282930313233[[#This Row],[PEMBULATAN]]*O53</f>
        <v>6000</v>
      </c>
    </row>
    <row r="54" spans="1:16" ht="30.75" customHeight="1" x14ac:dyDescent="0.2">
      <c r="A54" s="108"/>
      <c r="B54" s="72"/>
      <c r="C54" s="89" t="s">
        <v>3119</v>
      </c>
      <c r="D54" s="90" t="s">
        <v>53</v>
      </c>
      <c r="E54" s="91">
        <v>44438</v>
      </c>
      <c r="F54" s="92" t="s">
        <v>3052</v>
      </c>
      <c r="G54" s="91">
        <v>44442</v>
      </c>
      <c r="H54" s="93" t="s">
        <v>3153</v>
      </c>
      <c r="I54" s="94">
        <v>83</v>
      </c>
      <c r="J54" s="94">
        <v>54</v>
      </c>
      <c r="K54" s="94">
        <v>22</v>
      </c>
      <c r="L54" s="94">
        <v>6</v>
      </c>
      <c r="M54" s="95">
        <v>24.651</v>
      </c>
      <c r="N54" s="96">
        <v>25</v>
      </c>
      <c r="O54" s="61">
        <v>3000</v>
      </c>
      <c r="P54" s="62">
        <f>Table22452368910111213141516171819202122242345672345689101112131415161718192021222324252627282930313233[[#This Row],[PEMBULATAN]]*O54</f>
        <v>75000</v>
      </c>
    </row>
    <row r="55" spans="1:16" ht="30.75" customHeight="1" x14ac:dyDescent="0.2">
      <c r="A55" s="108"/>
      <c r="B55" s="72"/>
      <c r="C55" s="89" t="s">
        <v>3120</v>
      </c>
      <c r="D55" s="90" t="s">
        <v>53</v>
      </c>
      <c r="E55" s="91">
        <v>44438</v>
      </c>
      <c r="F55" s="92" t="s">
        <v>3052</v>
      </c>
      <c r="G55" s="91">
        <v>44442</v>
      </c>
      <c r="H55" s="93" t="s">
        <v>3153</v>
      </c>
      <c r="I55" s="94">
        <v>65</v>
      </c>
      <c r="J55" s="94">
        <v>58</v>
      </c>
      <c r="K55" s="94">
        <v>30</v>
      </c>
      <c r="L55" s="94">
        <v>10</v>
      </c>
      <c r="M55" s="95">
        <v>28.274999999999999</v>
      </c>
      <c r="N55" s="96">
        <v>28</v>
      </c>
      <c r="O55" s="61">
        <v>3000</v>
      </c>
      <c r="P55" s="62">
        <f>Table22452368910111213141516171819202122242345672345689101112131415161718192021222324252627282930313233[[#This Row],[PEMBULATAN]]*O55</f>
        <v>84000</v>
      </c>
    </row>
    <row r="56" spans="1:16" ht="30.75" customHeight="1" x14ac:dyDescent="0.2">
      <c r="A56" s="108"/>
      <c r="B56" s="72"/>
      <c r="C56" s="89" t="s">
        <v>3121</v>
      </c>
      <c r="D56" s="90" t="s">
        <v>53</v>
      </c>
      <c r="E56" s="91">
        <v>44438</v>
      </c>
      <c r="F56" s="92" t="s">
        <v>3052</v>
      </c>
      <c r="G56" s="91">
        <v>44442</v>
      </c>
      <c r="H56" s="93" t="s">
        <v>3153</v>
      </c>
      <c r="I56" s="94">
        <v>110</v>
      </c>
      <c r="J56" s="94">
        <v>25</v>
      </c>
      <c r="K56" s="94">
        <v>7</v>
      </c>
      <c r="L56" s="94">
        <v>1</v>
      </c>
      <c r="M56" s="95">
        <v>4.8125</v>
      </c>
      <c r="N56" s="96">
        <v>5</v>
      </c>
      <c r="O56" s="61">
        <v>3000</v>
      </c>
      <c r="P56" s="62">
        <f>Table22452368910111213141516171819202122242345672345689101112131415161718192021222324252627282930313233[[#This Row],[PEMBULATAN]]*O56</f>
        <v>15000</v>
      </c>
    </row>
    <row r="57" spans="1:16" ht="30.75" customHeight="1" x14ac:dyDescent="0.2">
      <c r="A57" s="108"/>
      <c r="B57" s="72"/>
      <c r="C57" s="89" t="s">
        <v>3122</v>
      </c>
      <c r="D57" s="90" t="s">
        <v>53</v>
      </c>
      <c r="E57" s="91">
        <v>44438</v>
      </c>
      <c r="F57" s="92" t="s">
        <v>3052</v>
      </c>
      <c r="G57" s="91">
        <v>44442</v>
      </c>
      <c r="H57" s="93" t="s">
        <v>3153</v>
      </c>
      <c r="I57" s="94">
        <v>85</v>
      </c>
      <c r="J57" s="94">
        <v>70</v>
      </c>
      <c r="K57" s="94">
        <v>20</v>
      </c>
      <c r="L57" s="94">
        <v>14</v>
      </c>
      <c r="M57" s="95">
        <v>29.75</v>
      </c>
      <c r="N57" s="96">
        <v>30</v>
      </c>
      <c r="O57" s="61">
        <v>3000</v>
      </c>
      <c r="P57" s="62">
        <f>Table22452368910111213141516171819202122242345672345689101112131415161718192021222324252627282930313233[[#This Row],[PEMBULATAN]]*O57</f>
        <v>90000</v>
      </c>
    </row>
    <row r="58" spans="1:16" ht="30.75" customHeight="1" x14ac:dyDescent="0.2">
      <c r="A58" s="108"/>
      <c r="B58" s="72"/>
      <c r="C58" s="89" t="s">
        <v>3123</v>
      </c>
      <c r="D58" s="90" t="s">
        <v>53</v>
      </c>
      <c r="E58" s="91">
        <v>44438</v>
      </c>
      <c r="F58" s="92" t="s">
        <v>3052</v>
      </c>
      <c r="G58" s="91">
        <v>44442</v>
      </c>
      <c r="H58" s="93" t="s">
        <v>3153</v>
      </c>
      <c r="I58" s="94">
        <v>62</v>
      </c>
      <c r="J58" s="94">
        <v>60</v>
      </c>
      <c r="K58" s="94">
        <v>18</v>
      </c>
      <c r="L58" s="94">
        <v>2</v>
      </c>
      <c r="M58" s="95">
        <v>16.739999999999998</v>
      </c>
      <c r="N58" s="96">
        <v>17</v>
      </c>
      <c r="O58" s="61">
        <v>3000</v>
      </c>
      <c r="P58" s="62">
        <f>Table22452368910111213141516171819202122242345672345689101112131415161718192021222324252627282930313233[[#This Row],[PEMBULATAN]]*O58</f>
        <v>51000</v>
      </c>
    </row>
    <row r="59" spans="1:16" ht="30.75" customHeight="1" x14ac:dyDescent="0.2">
      <c r="A59" s="108"/>
      <c r="B59" s="72"/>
      <c r="C59" s="89" t="s">
        <v>3124</v>
      </c>
      <c r="D59" s="90" t="s">
        <v>53</v>
      </c>
      <c r="E59" s="91">
        <v>44438</v>
      </c>
      <c r="F59" s="92" t="s">
        <v>3052</v>
      </c>
      <c r="G59" s="91">
        <v>44442</v>
      </c>
      <c r="H59" s="93" t="s">
        <v>3153</v>
      </c>
      <c r="I59" s="94">
        <v>60</v>
      </c>
      <c r="J59" s="94">
        <v>60</v>
      </c>
      <c r="K59" s="94">
        <v>29</v>
      </c>
      <c r="L59" s="94">
        <v>7</v>
      </c>
      <c r="M59" s="95">
        <v>26.1</v>
      </c>
      <c r="N59" s="96">
        <v>26</v>
      </c>
      <c r="O59" s="61">
        <v>3000</v>
      </c>
      <c r="P59" s="62">
        <f>Table22452368910111213141516171819202122242345672345689101112131415161718192021222324252627282930313233[[#This Row],[PEMBULATAN]]*O59</f>
        <v>78000</v>
      </c>
    </row>
    <row r="60" spans="1:16" ht="30.75" customHeight="1" x14ac:dyDescent="0.2">
      <c r="A60" s="108"/>
      <c r="B60" s="72"/>
      <c r="C60" s="89" t="s">
        <v>3125</v>
      </c>
      <c r="D60" s="90" t="s">
        <v>53</v>
      </c>
      <c r="E60" s="91">
        <v>44438</v>
      </c>
      <c r="F60" s="92" t="s">
        <v>3052</v>
      </c>
      <c r="G60" s="91">
        <v>44442</v>
      </c>
      <c r="H60" s="93" t="s">
        <v>3153</v>
      </c>
      <c r="I60" s="94">
        <v>47</v>
      </c>
      <c r="J60" s="94">
        <v>47</v>
      </c>
      <c r="K60" s="94">
        <v>50</v>
      </c>
      <c r="L60" s="94">
        <v>8</v>
      </c>
      <c r="M60" s="95">
        <v>27.612500000000001</v>
      </c>
      <c r="N60" s="96">
        <v>28</v>
      </c>
      <c r="O60" s="61">
        <v>3000</v>
      </c>
      <c r="P60" s="62">
        <f>Table22452368910111213141516171819202122242345672345689101112131415161718192021222324252627282930313233[[#This Row],[PEMBULATAN]]*O60</f>
        <v>84000</v>
      </c>
    </row>
    <row r="61" spans="1:16" ht="30.75" customHeight="1" x14ac:dyDescent="0.2">
      <c r="A61" s="108"/>
      <c r="B61" s="72"/>
      <c r="C61" s="89" t="s">
        <v>3126</v>
      </c>
      <c r="D61" s="90" t="s">
        <v>53</v>
      </c>
      <c r="E61" s="91">
        <v>44438</v>
      </c>
      <c r="F61" s="92" t="s">
        <v>3052</v>
      </c>
      <c r="G61" s="91">
        <v>44442</v>
      </c>
      <c r="H61" s="93" t="s">
        <v>3153</v>
      </c>
      <c r="I61" s="94">
        <v>90</v>
      </c>
      <c r="J61" s="94">
        <v>60</v>
      </c>
      <c r="K61" s="94">
        <v>40</v>
      </c>
      <c r="L61" s="94">
        <v>18</v>
      </c>
      <c r="M61" s="95">
        <v>54</v>
      </c>
      <c r="N61" s="96">
        <v>54</v>
      </c>
      <c r="O61" s="61">
        <v>3000</v>
      </c>
      <c r="P61" s="62">
        <f>Table22452368910111213141516171819202122242345672345689101112131415161718192021222324252627282930313233[[#This Row],[PEMBULATAN]]*O61</f>
        <v>162000</v>
      </c>
    </row>
    <row r="62" spans="1:16" ht="30.75" customHeight="1" x14ac:dyDescent="0.2">
      <c r="A62" s="108"/>
      <c r="B62" s="72"/>
      <c r="C62" s="89" t="s">
        <v>3127</v>
      </c>
      <c r="D62" s="90" t="s">
        <v>53</v>
      </c>
      <c r="E62" s="91">
        <v>44438</v>
      </c>
      <c r="F62" s="92" t="s">
        <v>3052</v>
      </c>
      <c r="G62" s="91">
        <v>44442</v>
      </c>
      <c r="H62" s="93" t="s">
        <v>3153</v>
      </c>
      <c r="I62" s="94">
        <v>30</v>
      </c>
      <c r="J62" s="94">
        <v>39</v>
      </c>
      <c r="K62" s="94">
        <v>13</v>
      </c>
      <c r="L62" s="94">
        <v>2</v>
      </c>
      <c r="M62" s="95">
        <v>3.8025000000000002</v>
      </c>
      <c r="N62" s="96">
        <v>4</v>
      </c>
      <c r="O62" s="61">
        <v>3000</v>
      </c>
      <c r="P62" s="62">
        <f>Table22452368910111213141516171819202122242345672345689101112131415161718192021222324252627282930313233[[#This Row],[PEMBULATAN]]*O62</f>
        <v>12000</v>
      </c>
    </row>
    <row r="63" spans="1:16" ht="30.75" customHeight="1" x14ac:dyDescent="0.2">
      <c r="A63" s="108"/>
      <c r="B63" s="72"/>
      <c r="C63" s="89" t="s">
        <v>3128</v>
      </c>
      <c r="D63" s="90" t="s">
        <v>53</v>
      </c>
      <c r="E63" s="91">
        <v>44438</v>
      </c>
      <c r="F63" s="92" t="s">
        <v>3052</v>
      </c>
      <c r="G63" s="91">
        <v>44442</v>
      </c>
      <c r="H63" s="93" t="s">
        <v>3153</v>
      </c>
      <c r="I63" s="94">
        <v>49</v>
      </c>
      <c r="J63" s="94">
        <v>55</v>
      </c>
      <c r="K63" s="94">
        <v>20</v>
      </c>
      <c r="L63" s="94">
        <v>5</v>
      </c>
      <c r="M63" s="95">
        <v>13.475</v>
      </c>
      <c r="N63" s="96">
        <v>13</v>
      </c>
      <c r="O63" s="61">
        <v>3000</v>
      </c>
      <c r="P63" s="62">
        <f>Table22452368910111213141516171819202122242345672345689101112131415161718192021222324252627282930313233[[#This Row],[PEMBULATAN]]*O63</f>
        <v>39000</v>
      </c>
    </row>
    <row r="64" spans="1:16" ht="30.75" customHeight="1" x14ac:dyDescent="0.2">
      <c r="A64" s="108"/>
      <c r="B64" s="72"/>
      <c r="C64" s="89" t="s">
        <v>3129</v>
      </c>
      <c r="D64" s="90" t="s">
        <v>53</v>
      </c>
      <c r="E64" s="91">
        <v>44438</v>
      </c>
      <c r="F64" s="92" t="s">
        <v>3052</v>
      </c>
      <c r="G64" s="91">
        <v>44442</v>
      </c>
      <c r="H64" s="93" t="s">
        <v>3153</v>
      </c>
      <c r="I64" s="94">
        <v>64</v>
      </c>
      <c r="J64" s="94">
        <v>46</v>
      </c>
      <c r="K64" s="94">
        <v>40</v>
      </c>
      <c r="L64" s="94">
        <v>2</v>
      </c>
      <c r="M64" s="95">
        <v>29.44</v>
      </c>
      <c r="N64" s="96">
        <v>29</v>
      </c>
      <c r="O64" s="61">
        <v>3000</v>
      </c>
      <c r="P64" s="62">
        <f>Table22452368910111213141516171819202122242345672345689101112131415161718192021222324252627282930313233[[#This Row],[PEMBULATAN]]*O64</f>
        <v>87000</v>
      </c>
    </row>
    <row r="65" spans="1:16" ht="30.75" customHeight="1" x14ac:dyDescent="0.2">
      <c r="A65" s="108"/>
      <c r="B65" s="72"/>
      <c r="C65" s="89" t="s">
        <v>3130</v>
      </c>
      <c r="D65" s="90" t="s">
        <v>53</v>
      </c>
      <c r="E65" s="91">
        <v>44438</v>
      </c>
      <c r="F65" s="92" t="s">
        <v>3052</v>
      </c>
      <c r="G65" s="91">
        <v>44442</v>
      </c>
      <c r="H65" s="93" t="s">
        <v>3153</v>
      </c>
      <c r="I65" s="94">
        <v>37</v>
      </c>
      <c r="J65" s="94">
        <v>33</v>
      </c>
      <c r="K65" s="94">
        <v>47</v>
      </c>
      <c r="L65" s="94">
        <v>3</v>
      </c>
      <c r="M65" s="95">
        <v>14.34675</v>
      </c>
      <c r="N65" s="96">
        <v>14</v>
      </c>
      <c r="O65" s="61">
        <v>3000</v>
      </c>
      <c r="P65" s="62">
        <f>Table22452368910111213141516171819202122242345672345689101112131415161718192021222324252627282930313233[[#This Row],[PEMBULATAN]]*O65</f>
        <v>42000</v>
      </c>
    </row>
    <row r="66" spans="1:16" ht="30.75" customHeight="1" x14ac:dyDescent="0.2">
      <c r="A66" s="108"/>
      <c r="B66" s="72"/>
      <c r="C66" s="89" t="s">
        <v>3131</v>
      </c>
      <c r="D66" s="90" t="s">
        <v>53</v>
      </c>
      <c r="E66" s="91">
        <v>44438</v>
      </c>
      <c r="F66" s="92" t="s">
        <v>3052</v>
      </c>
      <c r="G66" s="91">
        <v>44442</v>
      </c>
      <c r="H66" s="93" t="s">
        <v>3153</v>
      </c>
      <c r="I66" s="94">
        <v>91</v>
      </c>
      <c r="J66" s="94">
        <v>56</v>
      </c>
      <c r="K66" s="94">
        <v>30</v>
      </c>
      <c r="L66" s="94">
        <v>18</v>
      </c>
      <c r="M66" s="95">
        <v>38.22</v>
      </c>
      <c r="N66" s="96">
        <v>38</v>
      </c>
      <c r="O66" s="61">
        <v>3000</v>
      </c>
      <c r="P66" s="62">
        <f>Table22452368910111213141516171819202122242345672345689101112131415161718192021222324252627282930313233[[#This Row],[PEMBULATAN]]*O66</f>
        <v>114000</v>
      </c>
    </row>
    <row r="67" spans="1:16" ht="30.75" customHeight="1" x14ac:dyDescent="0.2">
      <c r="A67" s="108"/>
      <c r="B67" s="72"/>
      <c r="C67" s="89" t="s">
        <v>3132</v>
      </c>
      <c r="D67" s="90" t="s">
        <v>53</v>
      </c>
      <c r="E67" s="91">
        <v>44438</v>
      </c>
      <c r="F67" s="92" t="s">
        <v>3052</v>
      </c>
      <c r="G67" s="91">
        <v>44442</v>
      </c>
      <c r="H67" s="93" t="s">
        <v>3153</v>
      </c>
      <c r="I67" s="94">
        <v>62</v>
      </c>
      <c r="J67" s="94">
        <v>37</v>
      </c>
      <c r="K67" s="94">
        <v>36</v>
      </c>
      <c r="L67" s="94">
        <v>8</v>
      </c>
      <c r="M67" s="95">
        <v>20.646000000000001</v>
      </c>
      <c r="N67" s="96">
        <v>21</v>
      </c>
      <c r="O67" s="61">
        <v>3000</v>
      </c>
      <c r="P67" s="62">
        <f>Table22452368910111213141516171819202122242345672345689101112131415161718192021222324252627282930313233[[#This Row],[PEMBULATAN]]*O67</f>
        <v>63000</v>
      </c>
    </row>
    <row r="68" spans="1:16" ht="30.75" customHeight="1" x14ac:dyDescent="0.2">
      <c r="A68" s="108"/>
      <c r="B68" s="72"/>
      <c r="C68" s="89" t="s">
        <v>3133</v>
      </c>
      <c r="D68" s="90" t="s">
        <v>53</v>
      </c>
      <c r="E68" s="91">
        <v>44438</v>
      </c>
      <c r="F68" s="92" t="s">
        <v>3052</v>
      </c>
      <c r="G68" s="91">
        <v>44442</v>
      </c>
      <c r="H68" s="93" t="s">
        <v>3153</v>
      </c>
      <c r="I68" s="94">
        <v>52</v>
      </c>
      <c r="J68" s="94">
        <v>50</v>
      </c>
      <c r="K68" s="94">
        <v>15</v>
      </c>
      <c r="L68" s="94">
        <v>4</v>
      </c>
      <c r="M68" s="95">
        <v>9.75</v>
      </c>
      <c r="N68" s="96">
        <v>10</v>
      </c>
      <c r="O68" s="61">
        <v>3000</v>
      </c>
      <c r="P68" s="62">
        <f>Table22452368910111213141516171819202122242345672345689101112131415161718192021222324252627282930313233[[#This Row],[PEMBULATAN]]*O68</f>
        <v>30000</v>
      </c>
    </row>
    <row r="69" spans="1:16" ht="30.75" customHeight="1" x14ac:dyDescent="0.2">
      <c r="A69" s="108"/>
      <c r="B69" s="72"/>
      <c r="C69" s="89" t="s">
        <v>3134</v>
      </c>
      <c r="D69" s="90" t="s">
        <v>53</v>
      </c>
      <c r="E69" s="91">
        <v>44438</v>
      </c>
      <c r="F69" s="92" t="s">
        <v>3052</v>
      </c>
      <c r="G69" s="91">
        <v>44442</v>
      </c>
      <c r="H69" s="93" t="s">
        <v>3153</v>
      </c>
      <c r="I69" s="94">
        <v>81</v>
      </c>
      <c r="J69" s="94">
        <v>52</v>
      </c>
      <c r="K69" s="94">
        <v>25</v>
      </c>
      <c r="L69" s="94">
        <v>8</v>
      </c>
      <c r="M69" s="95">
        <v>26.324999999999999</v>
      </c>
      <c r="N69" s="96">
        <v>26</v>
      </c>
      <c r="O69" s="61">
        <v>3000</v>
      </c>
      <c r="P69" s="62">
        <f>Table22452368910111213141516171819202122242345672345689101112131415161718192021222324252627282930313233[[#This Row],[PEMBULATAN]]*O69</f>
        <v>78000</v>
      </c>
    </row>
    <row r="70" spans="1:16" ht="30.75" customHeight="1" x14ac:dyDescent="0.2">
      <c r="A70" s="108"/>
      <c r="B70" s="72"/>
      <c r="C70" s="89" t="s">
        <v>3135</v>
      </c>
      <c r="D70" s="90" t="s">
        <v>53</v>
      </c>
      <c r="E70" s="91">
        <v>44438</v>
      </c>
      <c r="F70" s="92" t="s">
        <v>3052</v>
      </c>
      <c r="G70" s="91">
        <v>44442</v>
      </c>
      <c r="H70" s="93" t="s">
        <v>3153</v>
      </c>
      <c r="I70" s="94">
        <v>85</v>
      </c>
      <c r="J70" s="94">
        <v>60</v>
      </c>
      <c r="K70" s="94">
        <v>25</v>
      </c>
      <c r="L70" s="94">
        <v>9</v>
      </c>
      <c r="M70" s="95">
        <v>31.875</v>
      </c>
      <c r="N70" s="96">
        <v>32</v>
      </c>
      <c r="O70" s="61">
        <v>3000</v>
      </c>
      <c r="P70" s="62">
        <f>Table22452368910111213141516171819202122242345672345689101112131415161718192021222324252627282930313233[[#This Row],[PEMBULATAN]]*O70</f>
        <v>96000</v>
      </c>
    </row>
    <row r="71" spans="1:16" ht="30.75" customHeight="1" x14ac:dyDescent="0.2">
      <c r="A71" s="108"/>
      <c r="B71" s="72"/>
      <c r="C71" s="89" t="s">
        <v>3136</v>
      </c>
      <c r="D71" s="90" t="s">
        <v>53</v>
      </c>
      <c r="E71" s="91">
        <v>44438</v>
      </c>
      <c r="F71" s="92" t="s">
        <v>3052</v>
      </c>
      <c r="G71" s="91">
        <v>44442</v>
      </c>
      <c r="H71" s="93" t="s">
        <v>3153</v>
      </c>
      <c r="I71" s="94">
        <v>60</v>
      </c>
      <c r="J71" s="94">
        <v>60</v>
      </c>
      <c r="K71" s="94">
        <v>28</v>
      </c>
      <c r="L71" s="94">
        <v>5</v>
      </c>
      <c r="M71" s="95">
        <v>25.2</v>
      </c>
      <c r="N71" s="96">
        <v>25</v>
      </c>
      <c r="O71" s="61">
        <v>3000</v>
      </c>
      <c r="P71" s="62">
        <f>Table22452368910111213141516171819202122242345672345689101112131415161718192021222324252627282930313233[[#This Row],[PEMBULATAN]]*O71</f>
        <v>75000</v>
      </c>
    </row>
    <row r="72" spans="1:16" ht="30.75" customHeight="1" x14ac:dyDescent="0.2">
      <c r="A72" s="108"/>
      <c r="B72" s="72"/>
      <c r="C72" s="89" t="s">
        <v>3137</v>
      </c>
      <c r="D72" s="90" t="s">
        <v>53</v>
      </c>
      <c r="E72" s="91">
        <v>44438</v>
      </c>
      <c r="F72" s="92" t="s">
        <v>3052</v>
      </c>
      <c r="G72" s="91">
        <v>44442</v>
      </c>
      <c r="H72" s="93" t="s">
        <v>3153</v>
      </c>
      <c r="I72" s="94">
        <v>93</v>
      </c>
      <c r="J72" s="94">
        <v>60</v>
      </c>
      <c r="K72" s="94">
        <v>20</v>
      </c>
      <c r="L72" s="94">
        <v>14</v>
      </c>
      <c r="M72" s="95">
        <v>27.9</v>
      </c>
      <c r="N72" s="96">
        <v>28</v>
      </c>
      <c r="O72" s="61">
        <v>3000</v>
      </c>
      <c r="P72" s="62">
        <f>Table22452368910111213141516171819202122242345672345689101112131415161718192021222324252627282930313233[[#This Row],[PEMBULATAN]]*O72</f>
        <v>84000</v>
      </c>
    </row>
    <row r="73" spans="1:16" ht="30.75" customHeight="1" x14ac:dyDescent="0.2">
      <c r="A73" s="108"/>
      <c r="B73" s="72"/>
      <c r="C73" s="89" t="s">
        <v>3138</v>
      </c>
      <c r="D73" s="90" t="s">
        <v>53</v>
      </c>
      <c r="E73" s="91">
        <v>44438</v>
      </c>
      <c r="F73" s="92" t="s">
        <v>3052</v>
      </c>
      <c r="G73" s="91">
        <v>44442</v>
      </c>
      <c r="H73" s="93" t="s">
        <v>3153</v>
      </c>
      <c r="I73" s="94">
        <v>30</v>
      </c>
      <c r="J73" s="94">
        <v>28</v>
      </c>
      <c r="K73" s="94">
        <v>5</v>
      </c>
      <c r="L73" s="94">
        <v>1</v>
      </c>
      <c r="M73" s="95">
        <v>1.05</v>
      </c>
      <c r="N73" s="96">
        <v>1</v>
      </c>
      <c r="O73" s="61">
        <v>3000</v>
      </c>
      <c r="P73" s="62">
        <f>Table22452368910111213141516171819202122242345672345689101112131415161718192021222324252627282930313233[[#This Row],[PEMBULATAN]]*O73</f>
        <v>3000</v>
      </c>
    </row>
    <row r="74" spans="1:16" ht="30.75" customHeight="1" x14ac:dyDescent="0.2">
      <c r="A74" s="108"/>
      <c r="B74" s="72"/>
      <c r="C74" s="84" t="s">
        <v>3139</v>
      </c>
      <c r="D74" s="75" t="s">
        <v>53</v>
      </c>
      <c r="E74" s="13">
        <v>44438</v>
      </c>
      <c r="F74" s="73" t="s">
        <v>3052</v>
      </c>
      <c r="G74" s="13">
        <v>44442</v>
      </c>
      <c r="H74" s="74" t="s">
        <v>3153</v>
      </c>
      <c r="I74" s="15">
        <v>46</v>
      </c>
      <c r="J74" s="15">
        <v>38</v>
      </c>
      <c r="K74" s="15">
        <v>20</v>
      </c>
      <c r="L74" s="15">
        <v>2</v>
      </c>
      <c r="M74" s="79">
        <v>8.74</v>
      </c>
      <c r="N74" s="69">
        <v>9</v>
      </c>
      <c r="O74" s="61">
        <v>3000</v>
      </c>
      <c r="P74" s="62">
        <f>Table22452368910111213141516171819202122242345672345689101112131415161718192021222324252627282930313233[[#This Row],[PEMBULATAN]]*O74</f>
        <v>27000</v>
      </c>
    </row>
    <row r="75" spans="1:16" ht="30.75" customHeight="1" x14ac:dyDescent="0.2">
      <c r="A75" s="108"/>
      <c r="B75" s="72"/>
      <c r="C75" s="84" t="s">
        <v>3140</v>
      </c>
      <c r="D75" s="75" t="s">
        <v>53</v>
      </c>
      <c r="E75" s="13">
        <v>44438</v>
      </c>
      <c r="F75" s="73" t="s">
        <v>3052</v>
      </c>
      <c r="G75" s="13">
        <v>44442</v>
      </c>
      <c r="H75" s="74" t="s">
        <v>3153</v>
      </c>
      <c r="I75" s="15">
        <v>74</v>
      </c>
      <c r="J75" s="15">
        <v>41</v>
      </c>
      <c r="K75" s="15">
        <v>26</v>
      </c>
      <c r="L75" s="15">
        <v>10</v>
      </c>
      <c r="M75" s="79">
        <v>19.721</v>
      </c>
      <c r="N75" s="69">
        <v>20</v>
      </c>
      <c r="O75" s="61">
        <v>3000</v>
      </c>
      <c r="P75" s="62">
        <f>Table22452368910111213141516171819202122242345672345689101112131415161718192021222324252627282930313233[[#This Row],[PEMBULATAN]]*O75</f>
        <v>60000</v>
      </c>
    </row>
    <row r="76" spans="1:16" ht="30.75" customHeight="1" x14ac:dyDescent="0.2">
      <c r="A76" s="108"/>
      <c r="B76" s="72"/>
      <c r="C76" s="84" t="s">
        <v>3141</v>
      </c>
      <c r="D76" s="75" t="s">
        <v>53</v>
      </c>
      <c r="E76" s="13">
        <v>44438</v>
      </c>
      <c r="F76" s="73" t="s">
        <v>3052</v>
      </c>
      <c r="G76" s="13">
        <v>44442</v>
      </c>
      <c r="H76" s="74" t="s">
        <v>3153</v>
      </c>
      <c r="I76" s="15">
        <v>83</v>
      </c>
      <c r="J76" s="15">
        <v>55</v>
      </c>
      <c r="K76" s="15">
        <v>30</v>
      </c>
      <c r="L76" s="15">
        <v>13</v>
      </c>
      <c r="M76" s="79">
        <v>34.237499999999997</v>
      </c>
      <c r="N76" s="69">
        <v>34</v>
      </c>
      <c r="O76" s="61">
        <v>3000</v>
      </c>
      <c r="P76" s="62">
        <f>Table22452368910111213141516171819202122242345672345689101112131415161718192021222324252627282930313233[[#This Row],[PEMBULATAN]]*O76</f>
        <v>102000</v>
      </c>
    </row>
    <row r="77" spans="1:16" ht="30.75" customHeight="1" x14ac:dyDescent="0.2">
      <c r="A77" s="108"/>
      <c r="B77" s="72"/>
      <c r="C77" s="84" t="s">
        <v>3142</v>
      </c>
      <c r="D77" s="75" t="s">
        <v>53</v>
      </c>
      <c r="E77" s="13">
        <v>44438</v>
      </c>
      <c r="F77" s="73" t="s">
        <v>3052</v>
      </c>
      <c r="G77" s="13">
        <v>44442</v>
      </c>
      <c r="H77" s="74" t="s">
        <v>3153</v>
      </c>
      <c r="I77" s="15">
        <v>82</v>
      </c>
      <c r="J77" s="15">
        <v>64</v>
      </c>
      <c r="K77" s="15">
        <v>37</v>
      </c>
      <c r="L77" s="15">
        <v>10</v>
      </c>
      <c r="M77" s="79">
        <v>48.543999999999997</v>
      </c>
      <c r="N77" s="69">
        <v>49</v>
      </c>
      <c r="O77" s="61">
        <v>3000</v>
      </c>
      <c r="P77" s="62">
        <f>Table22452368910111213141516171819202122242345672345689101112131415161718192021222324252627282930313233[[#This Row],[PEMBULATAN]]*O77</f>
        <v>147000</v>
      </c>
    </row>
    <row r="78" spans="1:16" ht="30.75" customHeight="1" x14ac:dyDescent="0.2">
      <c r="A78" s="108"/>
      <c r="B78" s="72"/>
      <c r="C78" s="84" t="s">
        <v>3143</v>
      </c>
      <c r="D78" s="75" t="s">
        <v>53</v>
      </c>
      <c r="E78" s="13">
        <v>44438</v>
      </c>
      <c r="F78" s="73" t="s">
        <v>3052</v>
      </c>
      <c r="G78" s="13">
        <v>44442</v>
      </c>
      <c r="H78" s="74" t="s">
        <v>3153</v>
      </c>
      <c r="I78" s="15">
        <v>75</v>
      </c>
      <c r="J78" s="15">
        <v>55</v>
      </c>
      <c r="K78" s="15">
        <v>25</v>
      </c>
      <c r="L78" s="15">
        <v>12</v>
      </c>
      <c r="M78" s="79">
        <v>25.78125</v>
      </c>
      <c r="N78" s="69">
        <v>26</v>
      </c>
      <c r="O78" s="61">
        <v>3000</v>
      </c>
      <c r="P78" s="62">
        <f>Table22452368910111213141516171819202122242345672345689101112131415161718192021222324252627282930313233[[#This Row],[PEMBULATAN]]*O78</f>
        <v>78000</v>
      </c>
    </row>
    <row r="79" spans="1:16" ht="30.75" customHeight="1" x14ac:dyDescent="0.2">
      <c r="A79" s="108"/>
      <c r="B79" s="72"/>
      <c r="C79" s="84" t="s">
        <v>3144</v>
      </c>
      <c r="D79" s="75" t="s">
        <v>53</v>
      </c>
      <c r="E79" s="13">
        <v>44438</v>
      </c>
      <c r="F79" s="73" t="s">
        <v>3052</v>
      </c>
      <c r="G79" s="13">
        <v>44442</v>
      </c>
      <c r="H79" s="74" t="s">
        <v>3153</v>
      </c>
      <c r="I79" s="15">
        <v>93</v>
      </c>
      <c r="J79" s="15">
        <v>55</v>
      </c>
      <c r="K79" s="15">
        <v>39</v>
      </c>
      <c r="L79" s="15">
        <v>13</v>
      </c>
      <c r="M79" s="79">
        <v>49.871250000000003</v>
      </c>
      <c r="N79" s="69">
        <v>50</v>
      </c>
      <c r="O79" s="61">
        <v>3000</v>
      </c>
      <c r="P79" s="62">
        <f>Table22452368910111213141516171819202122242345672345689101112131415161718192021222324252627282930313233[[#This Row],[PEMBULATAN]]*O79</f>
        <v>150000</v>
      </c>
    </row>
    <row r="80" spans="1:16" ht="30.75" customHeight="1" x14ac:dyDescent="0.2">
      <c r="A80" s="108"/>
      <c r="B80" s="72"/>
      <c r="C80" s="84" t="s">
        <v>3145</v>
      </c>
      <c r="D80" s="75" t="s">
        <v>53</v>
      </c>
      <c r="E80" s="13">
        <v>44438</v>
      </c>
      <c r="F80" s="73" t="s">
        <v>3052</v>
      </c>
      <c r="G80" s="13">
        <v>44442</v>
      </c>
      <c r="H80" s="74" t="s">
        <v>3153</v>
      </c>
      <c r="I80" s="15">
        <v>102</v>
      </c>
      <c r="J80" s="15">
        <v>53</v>
      </c>
      <c r="K80" s="15">
        <v>33</v>
      </c>
      <c r="L80" s="15">
        <v>20</v>
      </c>
      <c r="M80" s="79">
        <v>44.599499999999999</v>
      </c>
      <c r="N80" s="69">
        <v>45</v>
      </c>
      <c r="O80" s="61">
        <v>3000</v>
      </c>
      <c r="P80" s="62">
        <f>Table22452368910111213141516171819202122242345672345689101112131415161718192021222324252627282930313233[[#This Row],[PEMBULATAN]]*O80</f>
        <v>135000</v>
      </c>
    </row>
    <row r="81" spans="1:16" ht="30.75" customHeight="1" x14ac:dyDescent="0.2">
      <c r="A81" s="108"/>
      <c r="B81" s="72"/>
      <c r="C81" s="84" t="s">
        <v>3146</v>
      </c>
      <c r="D81" s="75" t="s">
        <v>53</v>
      </c>
      <c r="E81" s="13">
        <v>44438</v>
      </c>
      <c r="F81" s="73" t="s">
        <v>3052</v>
      </c>
      <c r="G81" s="13">
        <v>44442</v>
      </c>
      <c r="H81" s="74" t="s">
        <v>3153</v>
      </c>
      <c r="I81" s="15">
        <v>90</v>
      </c>
      <c r="J81" s="15">
        <v>60</v>
      </c>
      <c r="K81" s="15">
        <v>20</v>
      </c>
      <c r="L81" s="15">
        <v>20</v>
      </c>
      <c r="M81" s="79">
        <v>27</v>
      </c>
      <c r="N81" s="69">
        <v>27</v>
      </c>
      <c r="O81" s="61">
        <v>3000</v>
      </c>
      <c r="P81" s="62">
        <f>Table22452368910111213141516171819202122242345672345689101112131415161718192021222324252627282930313233[[#This Row],[PEMBULATAN]]*O81</f>
        <v>81000</v>
      </c>
    </row>
    <row r="82" spans="1:16" ht="30.75" customHeight="1" x14ac:dyDescent="0.2">
      <c r="A82" s="108"/>
      <c r="B82" s="72"/>
      <c r="C82" s="84" t="s">
        <v>3147</v>
      </c>
      <c r="D82" s="75" t="s">
        <v>53</v>
      </c>
      <c r="E82" s="13">
        <v>44438</v>
      </c>
      <c r="F82" s="73" t="s">
        <v>3052</v>
      </c>
      <c r="G82" s="13">
        <v>44442</v>
      </c>
      <c r="H82" s="74" t="s">
        <v>3153</v>
      </c>
      <c r="I82" s="15">
        <v>100</v>
      </c>
      <c r="J82" s="15">
        <v>3</v>
      </c>
      <c r="K82" s="15">
        <v>3</v>
      </c>
      <c r="L82" s="15">
        <v>1</v>
      </c>
      <c r="M82" s="79">
        <v>0.22500000000000001</v>
      </c>
      <c r="N82" s="69">
        <v>1</v>
      </c>
      <c r="O82" s="61">
        <v>3000</v>
      </c>
      <c r="P82" s="62">
        <f>Table22452368910111213141516171819202122242345672345689101112131415161718192021222324252627282930313233[[#This Row],[PEMBULATAN]]*O82</f>
        <v>3000</v>
      </c>
    </row>
    <row r="83" spans="1:16" ht="30.75" customHeight="1" x14ac:dyDescent="0.2">
      <c r="A83" s="108"/>
      <c r="B83" s="72"/>
      <c r="C83" s="84" t="s">
        <v>3148</v>
      </c>
      <c r="D83" s="75" t="s">
        <v>53</v>
      </c>
      <c r="E83" s="13">
        <v>44438</v>
      </c>
      <c r="F83" s="73" t="s">
        <v>3052</v>
      </c>
      <c r="G83" s="13">
        <v>44442</v>
      </c>
      <c r="H83" s="74" t="s">
        <v>3153</v>
      </c>
      <c r="I83" s="15">
        <v>103</v>
      </c>
      <c r="J83" s="15">
        <v>63</v>
      </c>
      <c r="K83" s="15">
        <v>28</v>
      </c>
      <c r="L83" s="15">
        <v>23</v>
      </c>
      <c r="M83" s="79">
        <v>45.423000000000002</v>
      </c>
      <c r="N83" s="69">
        <v>45</v>
      </c>
      <c r="O83" s="61">
        <v>3000</v>
      </c>
      <c r="P83" s="62">
        <f>Table22452368910111213141516171819202122242345672345689101112131415161718192021222324252627282930313233[[#This Row],[PEMBULATAN]]*O83</f>
        <v>135000</v>
      </c>
    </row>
    <row r="84" spans="1:16" ht="30.75" customHeight="1" x14ac:dyDescent="0.2">
      <c r="A84" s="108"/>
      <c r="B84" s="72"/>
      <c r="C84" s="84" t="s">
        <v>3149</v>
      </c>
      <c r="D84" s="75" t="s">
        <v>53</v>
      </c>
      <c r="E84" s="13">
        <v>44438</v>
      </c>
      <c r="F84" s="73" t="s">
        <v>3052</v>
      </c>
      <c r="G84" s="13">
        <v>44442</v>
      </c>
      <c r="H84" s="74" t="s">
        <v>3153</v>
      </c>
      <c r="I84" s="15">
        <v>42</v>
      </c>
      <c r="J84" s="15">
        <v>29</v>
      </c>
      <c r="K84" s="15">
        <v>14</v>
      </c>
      <c r="L84" s="15">
        <v>2</v>
      </c>
      <c r="M84" s="79">
        <v>4.2629999999999999</v>
      </c>
      <c r="N84" s="69">
        <v>4</v>
      </c>
      <c r="O84" s="61">
        <v>3000</v>
      </c>
      <c r="P84" s="62">
        <f>Table22452368910111213141516171819202122242345672345689101112131415161718192021222324252627282930313233[[#This Row],[PEMBULATAN]]*O84</f>
        <v>12000</v>
      </c>
    </row>
    <row r="85" spans="1:16" ht="30.75" customHeight="1" x14ac:dyDescent="0.2">
      <c r="A85" s="108"/>
      <c r="B85" s="72"/>
      <c r="C85" s="84" t="s">
        <v>3150</v>
      </c>
      <c r="D85" s="75" t="s">
        <v>53</v>
      </c>
      <c r="E85" s="13">
        <v>44438</v>
      </c>
      <c r="F85" s="73" t="s">
        <v>3052</v>
      </c>
      <c r="G85" s="13">
        <v>44442</v>
      </c>
      <c r="H85" s="74" t="s">
        <v>3153</v>
      </c>
      <c r="I85" s="15">
        <v>84</v>
      </c>
      <c r="J85" s="15">
        <v>52</v>
      </c>
      <c r="K85" s="15">
        <v>25</v>
      </c>
      <c r="L85" s="15">
        <v>9</v>
      </c>
      <c r="M85" s="79">
        <v>27.3</v>
      </c>
      <c r="N85" s="69">
        <v>27</v>
      </c>
      <c r="O85" s="61">
        <v>3000</v>
      </c>
      <c r="P85" s="62">
        <f>Table22452368910111213141516171819202122242345672345689101112131415161718192021222324252627282930313233[[#This Row],[PEMBULATAN]]*O85</f>
        <v>81000</v>
      </c>
    </row>
    <row r="86" spans="1:16" ht="30.75" customHeight="1" x14ac:dyDescent="0.2">
      <c r="A86" s="108"/>
      <c r="B86" s="72"/>
      <c r="C86" s="84" t="s">
        <v>3151</v>
      </c>
      <c r="D86" s="75" t="s">
        <v>53</v>
      </c>
      <c r="E86" s="13">
        <v>44438</v>
      </c>
      <c r="F86" s="73" t="s">
        <v>3052</v>
      </c>
      <c r="G86" s="13">
        <v>44442</v>
      </c>
      <c r="H86" s="74" t="s">
        <v>3153</v>
      </c>
      <c r="I86" s="15">
        <v>95</v>
      </c>
      <c r="J86" s="15">
        <v>54</v>
      </c>
      <c r="K86" s="15">
        <v>40</v>
      </c>
      <c r="L86" s="15">
        <v>16</v>
      </c>
      <c r="M86" s="79">
        <v>51.3</v>
      </c>
      <c r="N86" s="69">
        <v>51</v>
      </c>
      <c r="O86" s="61">
        <v>3000</v>
      </c>
      <c r="P86" s="62">
        <f>Table22452368910111213141516171819202122242345672345689101112131415161718192021222324252627282930313233[[#This Row],[PEMBULATAN]]*O86</f>
        <v>153000</v>
      </c>
    </row>
    <row r="87" spans="1:16" ht="30.75" customHeight="1" x14ac:dyDescent="0.2">
      <c r="A87" s="108"/>
      <c r="B87" s="72"/>
      <c r="C87" s="84" t="s">
        <v>3152</v>
      </c>
      <c r="D87" s="75" t="s">
        <v>53</v>
      </c>
      <c r="E87" s="13">
        <v>44438</v>
      </c>
      <c r="F87" s="73" t="s">
        <v>3052</v>
      </c>
      <c r="G87" s="13">
        <v>44442</v>
      </c>
      <c r="H87" s="74" t="s">
        <v>3153</v>
      </c>
      <c r="I87" s="15">
        <v>32</v>
      </c>
      <c r="J87" s="15">
        <v>60</v>
      </c>
      <c r="K87" s="15">
        <v>44</v>
      </c>
      <c r="L87" s="15">
        <v>5</v>
      </c>
      <c r="M87" s="79">
        <v>21.12</v>
      </c>
      <c r="N87" s="69">
        <v>21</v>
      </c>
      <c r="O87" s="61">
        <v>3000</v>
      </c>
      <c r="P87" s="62">
        <f>Table22452368910111213141516171819202122242345672345689101112131415161718192021222324252627282930313233[[#This Row],[PEMBULATAN]]*O87</f>
        <v>63000</v>
      </c>
    </row>
    <row r="88" spans="1:16" ht="22.5" customHeight="1" x14ac:dyDescent="0.2">
      <c r="A88" s="143" t="s">
        <v>33</v>
      </c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5"/>
      <c r="M88" s="76">
        <f>SUBTOTAL(109,Table22452368910111213141516171819202122242345672345689101112131415161718192021222324252627282930313233[KG VOLUME])</f>
        <v>1700.4889999999996</v>
      </c>
      <c r="N88" s="65">
        <f>SUM(N3:N87)</f>
        <v>1715</v>
      </c>
      <c r="O88" s="146">
        <f>SUM(P3:P87)</f>
        <v>5145000</v>
      </c>
      <c r="P88" s="147"/>
    </row>
    <row r="89" spans="1:16" ht="22.5" customHeight="1" x14ac:dyDescent="0.2">
      <c r="A89" s="80"/>
      <c r="B89" s="53" t="s">
        <v>45</v>
      </c>
      <c r="C89" s="52"/>
      <c r="D89" s="54" t="s">
        <v>46</v>
      </c>
      <c r="E89" s="80"/>
      <c r="F89" s="80"/>
      <c r="G89" s="80"/>
      <c r="H89" s="80"/>
      <c r="I89" s="80"/>
      <c r="J89" s="80"/>
      <c r="K89" s="80"/>
      <c r="L89" s="80"/>
      <c r="M89" s="81"/>
      <c r="N89" s="83" t="s">
        <v>52</v>
      </c>
      <c r="O89" s="82"/>
      <c r="P89" s="82">
        <f>O88*10%</f>
        <v>514500</v>
      </c>
    </row>
    <row r="90" spans="1:16" ht="22.5" customHeight="1" thickBot="1" x14ac:dyDescent="0.25">
      <c r="A90" s="80"/>
      <c r="B90" s="53"/>
      <c r="C90" s="52"/>
      <c r="D90" s="54"/>
      <c r="E90" s="80"/>
      <c r="F90" s="80"/>
      <c r="G90" s="80"/>
      <c r="H90" s="80"/>
      <c r="I90" s="80"/>
      <c r="J90" s="80"/>
      <c r="K90" s="80"/>
      <c r="L90" s="80"/>
      <c r="M90" s="81"/>
      <c r="N90" s="103" t="s">
        <v>56</v>
      </c>
      <c r="O90" s="102"/>
      <c r="P90" s="102">
        <f>O88-P89</f>
        <v>4630500</v>
      </c>
    </row>
    <row r="91" spans="1:16" x14ac:dyDescent="0.2">
      <c r="A91" s="11"/>
      <c r="H91" s="60"/>
      <c r="N91" s="59" t="s">
        <v>34</v>
      </c>
      <c r="P91" s="66">
        <f>P90*1%</f>
        <v>46305</v>
      </c>
    </row>
    <row r="92" spans="1:16" ht="15.75" thickBot="1" x14ac:dyDescent="0.25">
      <c r="A92" s="11"/>
      <c r="H92" s="60"/>
      <c r="N92" s="59" t="s">
        <v>55</v>
      </c>
      <c r="P92" s="68">
        <f>P90*2%</f>
        <v>92610</v>
      </c>
    </row>
    <row r="93" spans="1:16" x14ac:dyDescent="0.2">
      <c r="A93" s="11"/>
      <c r="H93" s="60"/>
      <c r="N93" s="63" t="s">
        <v>35</v>
      </c>
      <c r="O93" s="64"/>
      <c r="P93" s="67">
        <f>P90+P91-P92</f>
        <v>4584195</v>
      </c>
    </row>
    <row r="94" spans="1:16" x14ac:dyDescent="0.2">
      <c r="B94" s="53"/>
      <c r="C94" s="52"/>
      <c r="D94" s="54"/>
    </row>
    <row r="96" spans="1:16" x14ac:dyDescent="0.2">
      <c r="A96" s="11"/>
      <c r="H96" s="60"/>
      <c r="P96" s="68"/>
    </row>
    <row r="97" spans="1:16" x14ac:dyDescent="0.2">
      <c r="A97" s="11"/>
      <c r="H97" s="60"/>
      <c r="O97" s="55"/>
      <c r="P97" s="68"/>
    </row>
    <row r="98" spans="1:16" s="3" customFormat="1" x14ac:dyDescent="0.25">
      <c r="A98" s="11"/>
      <c r="B98" s="2"/>
      <c r="C98" s="2"/>
      <c r="E98" s="12"/>
      <c r="H98" s="60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0"/>
      <c r="N99" s="14"/>
      <c r="O99" s="14"/>
      <c r="P99" s="14"/>
    </row>
    <row r="100" spans="1:16" s="3" customFormat="1" x14ac:dyDescent="0.25">
      <c r="A100" s="11"/>
      <c r="B100" s="2"/>
      <c r="C100" s="2"/>
      <c r="E100" s="12"/>
      <c r="H100" s="60"/>
      <c r="N100" s="14"/>
      <c r="O100" s="14"/>
      <c r="P100" s="14"/>
    </row>
    <row r="101" spans="1:16" s="3" customFormat="1" x14ac:dyDescent="0.25">
      <c r="A101" s="11"/>
      <c r="B101" s="2"/>
      <c r="C101" s="2"/>
      <c r="E101" s="12"/>
      <c r="H101" s="60"/>
      <c r="N101" s="14"/>
      <c r="O101" s="14"/>
      <c r="P101" s="14"/>
    </row>
    <row r="102" spans="1:16" s="3" customFormat="1" x14ac:dyDescent="0.25">
      <c r="A102" s="11"/>
      <c r="B102" s="2"/>
      <c r="C102" s="2"/>
      <c r="E102" s="12"/>
      <c r="H102" s="60"/>
      <c r="N102" s="14"/>
      <c r="O102" s="14"/>
      <c r="P102" s="14"/>
    </row>
    <row r="103" spans="1:16" s="3" customFormat="1" x14ac:dyDescent="0.25">
      <c r="A103" s="11"/>
      <c r="B103" s="2"/>
      <c r="C103" s="2"/>
      <c r="E103" s="12"/>
      <c r="H103" s="60"/>
      <c r="N103" s="14"/>
      <c r="O103" s="14"/>
      <c r="P103" s="14"/>
    </row>
    <row r="104" spans="1:16" s="3" customFormat="1" x14ac:dyDescent="0.25">
      <c r="A104" s="11"/>
      <c r="B104" s="2"/>
      <c r="C104" s="2"/>
      <c r="E104" s="12"/>
      <c r="H104" s="60"/>
      <c r="N104" s="14"/>
      <c r="O104" s="14"/>
      <c r="P104" s="14"/>
    </row>
    <row r="105" spans="1:16" s="3" customFormat="1" x14ac:dyDescent="0.25">
      <c r="A105" s="11"/>
      <c r="B105" s="2"/>
      <c r="C105" s="2"/>
      <c r="E105" s="12"/>
      <c r="H105" s="60"/>
      <c r="N105" s="14"/>
      <c r="O105" s="14"/>
      <c r="P105" s="14"/>
    </row>
    <row r="106" spans="1:16" s="3" customFormat="1" x14ac:dyDescent="0.25">
      <c r="A106" s="11"/>
      <c r="B106" s="2"/>
      <c r="C106" s="2"/>
      <c r="E106" s="12"/>
      <c r="H106" s="60"/>
      <c r="N106" s="14"/>
      <c r="O106" s="14"/>
      <c r="P106" s="14"/>
    </row>
    <row r="107" spans="1:16" s="3" customFormat="1" x14ac:dyDescent="0.25">
      <c r="A107" s="11"/>
      <c r="B107" s="2"/>
      <c r="C107" s="2"/>
      <c r="E107" s="12"/>
      <c r="H107" s="60"/>
      <c r="N107" s="14"/>
      <c r="O107" s="14"/>
      <c r="P107" s="14"/>
    </row>
    <row r="108" spans="1:16" s="3" customFormat="1" x14ac:dyDescent="0.25">
      <c r="A108" s="11"/>
      <c r="B108" s="2"/>
      <c r="C108" s="2"/>
      <c r="E108" s="12"/>
      <c r="H108" s="60"/>
      <c r="N108" s="14"/>
      <c r="O108" s="14"/>
      <c r="P108" s="14"/>
    </row>
    <row r="109" spans="1:16" s="3" customFormat="1" x14ac:dyDescent="0.25">
      <c r="A109" s="11"/>
      <c r="B109" s="2"/>
      <c r="C109" s="2"/>
      <c r="E109" s="12"/>
      <c r="H109" s="60"/>
      <c r="N109" s="14"/>
      <c r="O109" s="14"/>
      <c r="P109" s="14"/>
    </row>
  </sheetData>
  <mergeCells count="3">
    <mergeCell ref="A3:A4"/>
    <mergeCell ref="A88:L88"/>
    <mergeCell ref="O88:P88"/>
  </mergeCells>
  <conditionalFormatting sqref="B3">
    <cfRule type="duplicateValues" dxfId="12" priority="1"/>
  </conditionalFormatting>
  <conditionalFormatting sqref="B4:B87">
    <cfRule type="duplicateValues" dxfId="11" priority="8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6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J8" sqref="J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8.5" customHeight="1" x14ac:dyDescent="0.2">
      <c r="A3" s="141" t="s">
        <v>4255</v>
      </c>
      <c r="B3" s="71" t="s">
        <v>3154</v>
      </c>
      <c r="C3" s="9" t="s">
        <v>3155</v>
      </c>
      <c r="D3" s="73" t="s">
        <v>54</v>
      </c>
      <c r="E3" s="13">
        <v>44438</v>
      </c>
      <c r="F3" s="73" t="s">
        <v>3238</v>
      </c>
      <c r="G3" s="13">
        <v>44441</v>
      </c>
      <c r="H3" s="10" t="s">
        <v>3053</v>
      </c>
      <c r="I3" s="1">
        <v>40</v>
      </c>
      <c r="J3" s="1">
        <v>40</v>
      </c>
      <c r="K3" s="1">
        <v>15</v>
      </c>
      <c r="L3" s="1">
        <v>3</v>
      </c>
      <c r="M3" s="78">
        <v>6</v>
      </c>
      <c r="N3" s="8">
        <v>6</v>
      </c>
      <c r="O3" s="61">
        <v>3000</v>
      </c>
      <c r="P3" s="62">
        <f>Table2245236891011121314151617181920212224234567234568910111213141516171819202122232425262728293031323334[[#This Row],[PEMBULATAN]]*O3</f>
        <v>18000</v>
      </c>
    </row>
    <row r="4" spans="1:16" ht="28.5" customHeight="1" x14ac:dyDescent="0.2">
      <c r="A4" s="142"/>
      <c r="B4" s="100"/>
      <c r="C4" s="9" t="s">
        <v>3156</v>
      </c>
      <c r="D4" s="73" t="s">
        <v>54</v>
      </c>
      <c r="E4" s="13">
        <v>44438</v>
      </c>
      <c r="F4" s="73" t="s">
        <v>3238</v>
      </c>
      <c r="G4" s="13">
        <v>44441</v>
      </c>
      <c r="H4" s="10" t="s">
        <v>3053</v>
      </c>
      <c r="I4" s="1">
        <v>75</v>
      </c>
      <c r="J4" s="1">
        <v>53</v>
      </c>
      <c r="K4" s="1">
        <v>25</v>
      </c>
      <c r="L4" s="1">
        <v>12</v>
      </c>
      <c r="M4" s="78">
        <v>24.84375</v>
      </c>
      <c r="N4" s="8">
        <v>25</v>
      </c>
      <c r="O4" s="61">
        <v>3000</v>
      </c>
      <c r="P4" s="62">
        <f>Table2245236891011121314151617181920212224234567234568910111213141516171819202122232425262728293031323334[[#This Row],[PEMBULATAN]]*O4</f>
        <v>75000</v>
      </c>
    </row>
    <row r="5" spans="1:16" ht="28.5" customHeight="1" x14ac:dyDescent="0.2">
      <c r="A5" s="108"/>
      <c r="B5" s="72" t="s">
        <v>3157</v>
      </c>
      <c r="C5" s="84" t="s">
        <v>3158</v>
      </c>
      <c r="D5" s="75" t="s">
        <v>54</v>
      </c>
      <c r="E5" s="13">
        <v>44438</v>
      </c>
      <c r="F5" s="73" t="s">
        <v>3238</v>
      </c>
      <c r="G5" s="13">
        <v>44441</v>
      </c>
      <c r="H5" s="74" t="s">
        <v>3053</v>
      </c>
      <c r="I5" s="15">
        <v>58</v>
      </c>
      <c r="J5" s="15">
        <v>38</v>
      </c>
      <c r="K5" s="15">
        <v>17</v>
      </c>
      <c r="L5" s="15">
        <v>3</v>
      </c>
      <c r="M5" s="79">
        <v>9.3670000000000009</v>
      </c>
      <c r="N5" s="69">
        <v>9</v>
      </c>
      <c r="O5" s="61">
        <v>3000</v>
      </c>
      <c r="P5" s="62">
        <f>Table2245236891011121314151617181920212224234567234568910111213141516171819202122232425262728293031323334[[#This Row],[PEMBULATAN]]*O5</f>
        <v>27000</v>
      </c>
    </row>
    <row r="6" spans="1:16" ht="28.5" customHeight="1" x14ac:dyDescent="0.2">
      <c r="A6" s="108"/>
      <c r="B6" s="72"/>
      <c r="C6" s="89" t="s">
        <v>3159</v>
      </c>
      <c r="D6" s="90" t="s">
        <v>54</v>
      </c>
      <c r="E6" s="91">
        <v>44438</v>
      </c>
      <c r="F6" s="92" t="s">
        <v>3238</v>
      </c>
      <c r="G6" s="91">
        <v>44441</v>
      </c>
      <c r="H6" s="93" t="s">
        <v>3053</v>
      </c>
      <c r="I6" s="94">
        <v>46</v>
      </c>
      <c r="J6" s="94">
        <v>25</v>
      </c>
      <c r="K6" s="94">
        <v>10</v>
      </c>
      <c r="L6" s="94">
        <v>1</v>
      </c>
      <c r="M6" s="95">
        <v>2.875</v>
      </c>
      <c r="N6" s="96">
        <v>3</v>
      </c>
      <c r="O6" s="61">
        <v>3000</v>
      </c>
      <c r="P6" s="62">
        <f>Table2245236891011121314151617181920212224234567234568910111213141516171819202122232425262728293031323334[[#This Row],[PEMBULATAN]]*O6</f>
        <v>9000</v>
      </c>
    </row>
    <row r="7" spans="1:16" ht="28.5" customHeight="1" x14ac:dyDescent="0.2">
      <c r="A7" s="108"/>
      <c r="B7" s="72"/>
      <c r="C7" s="89" t="s">
        <v>3160</v>
      </c>
      <c r="D7" s="90" t="s">
        <v>54</v>
      </c>
      <c r="E7" s="91">
        <v>44438</v>
      </c>
      <c r="F7" s="92" t="s">
        <v>3238</v>
      </c>
      <c r="G7" s="91">
        <v>44441</v>
      </c>
      <c r="H7" s="93" t="s">
        <v>3053</v>
      </c>
      <c r="I7" s="94">
        <v>70</v>
      </c>
      <c r="J7" s="94">
        <v>25</v>
      </c>
      <c r="K7" s="94">
        <v>20</v>
      </c>
      <c r="L7" s="94">
        <v>8</v>
      </c>
      <c r="M7" s="95">
        <v>8.75</v>
      </c>
      <c r="N7" s="96">
        <v>9</v>
      </c>
      <c r="O7" s="61">
        <v>3000</v>
      </c>
      <c r="P7" s="62">
        <f>Table2245236891011121314151617181920212224234567234568910111213141516171819202122232425262728293031323334[[#This Row],[PEMBULATAN]]*O7</f>
        <v>27000</v>
      </c>
    </row>
    <row r="8" spans="1:16" ht="28.5" customHeight="1" x14ac:dyDescent="0.2">
      <c r="A8" s="108"/>
      <c r="B8" s="72"/>
      <c r="C8" s="89" t="s">
        <v>3161</v>
      </c>
      <c r="D8" s="90" t="s">
        <v>54</v>
      </c>
      <c r="E8" s="91">
        <v>44438</v>
      </c>
      <c r="F8" s="92" t="s">
        <v>3238</v>
      </c>
      <c r="G8" s="91">
        <v>44441</v>
      </c>
      <c r="H8" s="93" t="s">
        <v>3053</v>
      </c>
      <c r="I8" s="94">
        <v>105</v>
      </c>
      <c r="J8" s="94">
        <v>57</v>
      </c>
      <c r="K8" s="94">
        <v>30</v>
      </c>
      <c r="L8" s="94">
        <v>15</v>
      </c>
      <c r="M8" s="95">
        <v>44.887500000000003</v>
      </c>
      <c r="N8" s="96">
        <v>45</v>
      </c>
      <c r="O8" s="61">
        <v>3000</v>
      </c>
      <c r="P8" s="62">
        <f>Table2245236891011121314151617181920212224234567234568910111213141516171819202122232425262728293031323334[[#This Row],[PEMBULATAN]]*O8</f>
        <v>135000</v>
      </c>
    </row>
    <row r="9" spans="1:16" ht="28.5" customHeight="1" x14ac:dyDescent="0.2">
      <c r="A9" s="108"/>
      <c r="B9" s="72"/>
      <c r="C9" s="89" t="s">
        <v>3162</v>
      </c>
      <c r="D9" s="90" t="s">
        <v>54</v>
      </c>
      <c r="E9" s="91">
        <v>44438</v>
      </c>
      <c r="F9" s="92" t="s">
        <v>3238</v>
      </c>
      <c r="G9" s="91">
        <v>44441</v>
      </c>
      <c r="H9" s="93" t="s">
        <v>3053</v>
      </c>
      <c r="I9" s="94">
        <v>50</v>
      </c>
      <c r="J9" s="94">
        <v>34</v>
      </c>
      <c r="K9" s="94">
        <v>15</v>
      </c>
      <c r="L9" s="94">
        <v>4</v>
      </c>
      <c r="M9" s="95">
        <v>6.375</v>
      </c>
      <c r="N9" s="96">
        <v>6</v>
      </c>
      <c r="O9" s="61">
        <v>3000</v>
      </c>
      <c r="P9" s="62">
        <f>Table2245236891011121314151617181920212224234567234568910111213141516171819202122232425262728293031323334[[#This Row],[PEMBULATAN]]*O9</f>
        <v>18000</v>
      </c>
    </row>
    <row r="10" spans="1:16" ht="28.5" customHeight="1" x14ac:dyDescent="0.2">
      <c r="A10" s="108"/>
      <c r="B10" s="72"/>
      <c r="C10" s="89" t="s">
        <v>3163</v>
      </c>
      <c r="D10" s="90" t="s">
        <v>54</v>
      </c>
      <c r="E10" s="91">
        <v>44438</v>
      </c>
      <c r="F10" s="92" t="s">
        <v>3238</v>
      </c>
      <c r="G10" s="91">
        <v>44441</v>
      </c>
      <c r="H10" s="93" t="s">
        <v>3053</v>
      </c>
      <c r="I10" s="94">
        <v>57</v>
      </c>
      <c r="J10" s="94">
        <v>33</v>
      </c>
      <c r="K10" s="94">
        <v>20</v>
      </c>
      <c r="L10" s="94">
        <v>2</v>
      </c>
      <c r="M10" s="95">
        <v>9.4049999999999994</v>
      </c>
      <c r="N10" s="96">
        <v>9</v>
      </c>
      <c r="O10" s="61">
        <v>3000</v>
      </c>
      <c r="P10" s="62">
        <f>Table2245236891011121314151617181920212224234567234568910111213141516171819202122232425262728293031323334[[#This Row],[PEMBULATAN]]*O10</f>
        <v>27000</v>
      </c>
    </row>
    <row r="11" spans="1:16" ht="28.5" customHeight="1" x14ac:dyDescent="0.2">
      <c r="A11" s="108"/>
      <c r="B11" s="72"/>
      <c r="C11" s="89" t="s">
        <v>3164</v>
      </c>
      <c r="D11" s="90" t="s">
        <v>54</v>
      </c>
      <c r="E11" s="91">
        <v>44438</v>
      </c>
      <c r="F11" s="92" t="s">
        <v>3238</v>
      </c>
      <c r="G11" s="91">
        <v>44441</v>
      </c>
      <c r="H11" s="93" t="s">
        <v>3053</v>
      </c>
      <c r="I11" s="94">
        <v>84</v>
      </c>
      <c r="J11" s="94">
        <v>53</v>
      </c>
      <c r="K11" s="94">
        <v>26</v>
      </c>
      <c r="L11" s="94">
        <v>16</v>
      </c>
      <c r="M11" s="95">
        <v>28.937999999999999</v>
      </c>
      <c r="N11" s="96">
        <v>29</v>
      </c>
      <c r="O11" s="61">
        <v>3000</v>
      </c>
      <c r="P11" s="62">
        <f>Table2245236891011121314151617181920212224234567234568910111213141516171819202122232425262728293031323334[[#This Row],[PEMBULATAN]]*O11</f>
        <v>87000</v>
      </c>
    </row>
    <row r="12" spans="1:16" ht="28.5" customHeight="1" x14ac:dyDescent="0.2">
      <c r="A12" s="108"/>
      <c r="B12" s="72"/>
      <c r="C12" s="89" t="s">
        <v>3165</v>
      </c>
      <c r="D12" s="90" t="s">
        <v>54</v>
      </c>
      <c r="E12" s="91">
        <v>44438</v>
      </c>
      <c r="F12" s="92" t="s">
        <v>3238</v>
      </c>
      <c r="G12" s="91">
        <v>44441</v>
      </c>
      <c r="H12" s="93" t="s">
        <v>3053</v>
      </c>
      <c r="I12" s="94">
        <v>100</v>
      </c>
      <c r="J12" s="94">
        <v>48</v>
      </c>
      <c r="K12" s="94">
        <v>35</v>
      </c>
      <c r="L12" s="94">
        <v>18</v>
      </c>
      <c r="M12" s="95">
        <v>42</v>
      </c>
      <c r="N12" s="96">
        <v>42</v>
      </c>
      <c r="O12" s="61">
        <v>3000</v>
      </c>
      <c r="P12" s="62">
        <f>Table2245236891011121314151617181920212224234567234568910111213141516171819202122232425262728293031323334[[#This Row],[PEMBULATAN]]*O12</f>
        <v>126000</v>
      </c>
    </row>
    <row r="13" spans="1:16" ht="28.5" customHeight="1" x14ac:dyDescent="0.2">
      <c r="A13" s="108"/>
      <c r="B13" s="72"/>
      <c r="C13" s="89" t="s">
        <v>3166</v>
      </c>
      <c r="D13" s="90" t="s">
        <v>54</v>
      </c>
      <c r="E13" s="91">
        <v>44438</v>
      </c>
      <c r="F13" s="92" t="s">
        <v>3238</v>
      </c>
      <c r="G13" s="91">
        <v>44441</v>
      </c>
      <c r="H13" s="93" t="s">
        <v>3053</v>
      </c>
      <c r="I13" s="94">
        <v>73</v>
      </c>
      <c r="J13" s="94">
        <v>54</v>
      </c>
      <c r="K13" s="94">
        <v>29</v>
      </c>
      <c r="L13" s="94">
        <v>11</v>
      </c>
      <c r="M13" s="95">
        <v>28.579499999999999</v>
      </c>
      <c r="N13" s="96">
        <v>29</v>
      </c>
      <c r="O13" s="61">
        <v>3000</v>
      </c>
      <c r="P13" s="62">
        <f>Table2245236891011121314151617181920212224234567234568910111213141516171819202122232425262728293031323334[[#This Row],[PEMBULATAN]]*O13</f>
        <v>87000</v>
      </c>
    </row>
    <row r="14" spans="1:16" ht="28.5" customHeight="1" x14ac:dyDescent="0.2">
      <c r="A14" s="108"/>
      <c r="B14" s="72"/>
      <c r="C14" s="89" t="s">
        <v>3167</v>
      </c>
      <c r="D14" s="90" t="s">
        <v>54</v>
      </c>
      <c r="E14" s="91">
        <v>44438</v>
      </c>
      <c r="F14" s="92" t="s">
        <v>3238</v>
      </c>
      <c r="G14" s="91">
        <v>44441</v>
      </c>
      <c r="H14" s="93" t="s">
        <v>3053</v>
      </c>
      <c r="I14" s="94">
        <v>46</v>
      </c>
      <c r="J14" s="94">
        <v>33</v>
      </c>
      <c r="K14" s="94">
        <v>17</v>
      </c>
      <c r="L14" s="94">
        <v>4</v>
      </c>
      <c r="M14" s="95">
        <v>6.4515000000000002</v>
      </c>
      <c r="N14" s="96">
        <v>6</v>
      </c>
      <c r="O14" s="61">
        <v>3000</v>
      </c>
      <c r="P14" s="62">
        <f>Table2245236891011121314151617181920212224234567234568910111213141516171819202122232425262728293031323334[[#This Row],[PEMBULATAN]]*O14</f>
        <v>18000</v>
      </c>
    </row>
    <row r="15" spans="1:16" ht="28.5" customHeight="1" x14ac:dyDescent="0.2">
      <c r="A15" s="108"/>
      <c r="B15" s="72"/>
      <c r="C15" s="89" t="s">
        <v>3168</v>
      </c>
      <c r="D15" s="90" t="s">
        <v>54</v>
      </c>
      <c r="E15" s="91">
        <v>44438</v>
      </c>
      <c r="F15" s="92" t="s">
        <v>3238</v>
      </c>
      <c r="G15" s="91">
        <v>44441</v>
      </c>
      <c r="H15" s="93" t="s">
        <v>3053</v>
      </c>
      <c r="I15" s="94">
        <v>45</v>
      </c>
      <c r="J15" s="94">
        <v>33</v>
      </c>
      <c r="K15" s="94">
        <v>24</v>
      </c>
      <c r="L15" s="94">
        <v>6</v>
      </c>
      <c r="M15" s="95">
        <v>8.91</v>
      </c>
      <c r="N15" s="96">
        <v>9</v>
      </c>
      <c r="O15" s="61">
        <v>3000</v>
      </c>
      <c r="P15" s="62">
        <f>Table2245236891011121314151617181920212224234567234568910111213141516171819202122232425262728293031323334[[#This Row],[PEMBULATAN]]*O15</f>
        <v>27000</v>
      </c>
    </row>
    <row r="16" spans="1:16" ht="28.5" customHeight="1" x14ac:dyDescent="0.2">
      <c r="A16" s="108"/>
      <c r="B16" s="72"/>
      <c r="C16" s="89" t="s">
        <v>3169</v>
      </c>
      <c r="D16" s="90" t="s">
        <v>54</v>
      </c>
      <c r="E16" s="91">
        <v>44438</v>
      </c>
      <c r="F16" s="92" t="s">
        <v>3238</v>
      </c>
      <c r="G16" s="91">
        <v>44441</v>
      </c>
      <c r="H16" s="93" t="s">
        <v>3053</v>
      </c>
      <c r="I16" s="94">
        <v>50</v>
      </c>
      <c r="J16" s="94">
        <v>30</v>
      </c>
      <c r="K16" s="94">
        <v>16</v>
      </c>
      <c r="L16" s="94">
        <v>5</v>
      </c>
      <c r="M16" s="95">
        <v>6</v>
      </c>
      <c r="N16" s="96">
        <v>6</v>
      </c>
      <c r="O16" s="61">
        <v>3000</v>
      </c>
      <c r="P16" s="62">
        <f>Table2245236891011121314151617181920212224234567234568910111213141516171819202122232425262728293031323334[[#This Row],[PEMBULATAN]]*O16</f>
        <v>18000</v>
      </c>
    </row>
    <row r="17" spans="1:16" ht="28.5" customHeight="1" x14ac:dyDescent="0.2">
      <c r="A17" s="108"/>
      <c r="B17" s="72"/>
      <c r="C17" s="89" t="s">
        <v>3170</v>
      </c>
      <c r="D17" s="90" t="s">
        <v>54</v>
      </c>
      <c r="E17" s="91">
        <v>44438</v>
      </c>
      <c r="F17" s="92" t="s">
        <v>3238</v>
      </c>
      <c r="G17" s="91">
        <v>44441</v>
      </c>
      <c r="H17" s="93" t="s">
        <v>3053</v>
      </c>
      <c r="I17" s="94">
        <v>40</v>
      </c>
      <c r="J17" s="94">
        <v>25</v>
      </c>
      <c r="K17" s="94">
        <v>27</v>
      </c>
      <c r="L17" s="94">
        <v>2</v>
      </c>
      <c r="M17" s="95">
        <v>6.75</v>
      </c>
      <c r="N17" s="96">
        <v>7</v>
      </c>
      <c r="O17" s="61">
        <v>3000</v>
      </c>
      <c r="P17" s="62">
        <f>Table2245236891011121314151617181920212224234567234568910111213141516171819202122232425262728293031323334[[#This Row],[PEMBULATAN]]*O17</f>
        <v>21000</v>
      </c>
    </row>
    <row r="18" spans="1:16" ht="28.5" customHeight="1" x14ac:dyDescent="0.2">
      <c r="A18" s="108"/>
      <c r="B18" s="72"/>
      <c r="C18" s="89" t="s">
        <v>3171</v>
      </c>
      <c r="D18" s="90" t="s">
        <v>54</v>
      </c>
      <c r="E18" s="91">
        <v>44438</v>
      </c>
      <c r="F18" s="92" t="s">
        <v>3238</v>
      </c>
      <c r="G18" s="91">
        <v>44441</v>
      </c>
      <c r="H18" s="93" t="s">
        <v>3053</v>
      </c>
      <c r="I18" s="94">
        <v>110</v>
      </c>
      <c r="J18" s="94">
        <v>63</v>
      </c>
      <c r="K18" s="94">
        <v>32</v>
      </c>
      <c r="L18" s="94">
        <v>14</v>
      </c>
      <c r="M18" s="95">
        <v>55.44</v>
      </c>
      <c r="N18" s="96">
        <v>55</v>
      </c>
      <c r="O18" s="61">
        <v>3000</v>
      </c>
      <c r="P18" s="62">
        <f>Table2245236891011121314151617181920212224234567234568910111213141516171819202122232425262728293031323334[[#This Row],[PEMBULATAN]]*O18</f>
        <v>165000</v>
      </c>
    </row>
    <row r="19" spans="1:16" ht="28.5" customHeight="1" x14ac:dyDescent="0.2">
      <c r="A19" s="108"/>
      <c r="B19" s="72"/>
      <c r="C19" s="89" t="s">
        <v>3172</v>
      </c>
      <c r="D19" s="90" t="s">
        <v>54</v>
      </c>
      <c r="E19" s="91">
        <v>44438</v>
      </c>
      <c r="F19" s="92" t="s">
        <v>3238</v>
      </c>
      <c r="G19" s="91">
        <v>44441</v>
      </c>
      <c r="H19" s="93" t="s">
        <v>3053</v>
      </c>
      <c r="I19" s="94">
        <v>120</v>
      </c>
      <c r="J19" s="94">
        <v>45</v>
      </c>
      <c r="K19" s="94">
        <v>12</v>
      </c>
      <c r="L19" s="94">
        <v>10</v>
      </c>
      <c r="M19" s="95">
        <v>16.2</v>
      </c>
      <c r="N19" s="96">
        <v>16</v>
      </c>
      <c r="O19" s="61">
        <v>3000</v>
      </c>
      <c r="P19" s="62">
        <f>Table2245236891011121314151617181920212224234567234568910111213141516171819202122232425262728293031323334[[#This Row],[PEMBULATAN]]*O19</f>
        <v>48000</v>
      </c>
    </row>
    <row r="20" spans="1:16" ht="28.5" customHeight="1" x14ac:dyDescent="0.2">
      <c r="A20" s="108"/>
      <c r="B20" s="72"/>
      <c r="C20" s="89" t="s">
        <v>3173</v>
      </c>
      <c r="D20" s="90" t="s">
        <v>54</v>
      </c>
      <c r="E20" s="91">
        <v>44438</v>
      </c>
      <c r="F20" s="92" t="s">
        <v>3238</v>
      </c>
      <c r="G20" s="91">
        <v>44441</v>
      </c>
      <c r="H20" s="93" t="s">
        <v>3053</v>
      </c>
      <c r="I20" s="94">
        <v>108</v>
      </c>
      <c r="J20" s="94">
        <v>5</v>
      </c>
      <c r="K20" s="94">
        <v>5</v>
      </c>
      <c r="L20" s="94">
        <v>2</v>
      </c>
      <c r="M20" s="95">
        <v>0.67500000000000004</v>
      </c>
      <c r="N20" s="96">
        <v>2</v>
      </c>
      <c r="O20" s="61">
        <v>3000</v>
      </c>
      <c r="P20" s="62">
        <f>Table2245236891011121314151617181920212224234567234568910111213141516171819202122232425262728293031323334[[#This Row],[PEMBULATAN]]*O20</f>
        <v>6000</v>
      </c>
    </row>
    <row r="21" spans="1:16" ht="28.5" customHeight="1" x14ac:dyDescent="0.2">
      <c r="A21" s="108"/>
      <c r="B21" s="72"/>
      <c r="C21" s="89" t="s">
        <v>3174</v>
      </c>
      <c r="D21" s="90" t="s">
        <v>54</v>
      </c>
      <c r="E21" s="91">
        <v>44438</v>
      </c>
      <c r="F21" s="92" t="s">
        <v>3238</v>
      </c>
      <c r="G21" s="91">
        <v>44441</v>
      </c>
      <c r="H21" s="93" t="s">
        <v>3053</v>
      </c>
      <c r="I21" s="94">
        <v>203</v>
      </c>
      <c r="J21" s="94">
        <v>6</v>
      </c>
      <c r="K21" s="94">
        <v>6</v>
      </c>
      <c r="L21" s="94">
        <v>3</v>
      </c>
      <c r="M21" s="95">
        <v>1.827</v>
      </c>
      <c r="N21" s="96">
        <v>3</v>
      </c>
      <c r="O21" s="61">
        <v>3000</v>
      </c>
      <c r="P21" s="62">
        <f>Table2245236891011121314151617181920212224234567234568910111213141516171819202122232425262728293031323334[[#This Row],[PEMBULATAN]]*O21</f>
        <v>9000</v>
      </c>
    </row>
    <row r="22" spans="1:16" ht="28.5" customHeight="1" x14ac:dyDescent="0.2">
      <c r="A22" s="108"/>
      <c r="B22" s="72"/>
      <c r="C22" s="89" t="s">
        <v>3175</v>
      </c>
      <c r="D22" s="90" t="s">
        <v>54</v>
      </c>
      <c r="E22" s="91">
        <v>44438</v>
      </c>
      <c r="F22" s="92" t="s">
        <v>3238</v>
      </c>
      <c r="G22" s="91">
        <v>44441</v>
      </c>
      <c r="H22" s="93" t="s">
        <v>3053</v>
      </c>
      <c r="I22" s="94">
        <v>52</v>
      </c>
      <c r="J22" s="94">
        <v>32</v>
      </c>
      <c r="K22" s="94">
        <v>15</v>
      </c>
      <c r="L22" s="94">
        <v>3</v>
      </c>
      <c r="M22" s="95">
        <v>6.24</v>
      </c>
      <c r="N22" s="96">
        <v>6</v>
      </c>
      <c r="O22" s="61">
        <v>3000</v>
      </c>
      <c r="P22" s="62">
        <f>Table2245236891011121314151617181920212224234567234568910111213141516171819202122232425262728293031323334[[#This Row],[PEMBULATAN]]*O22</f>
        <v>18000</v>
      </c>
    </row>
    <row r="23" spans="1:16" ht="28.5" customHeight="1" x14ac:dyDescent="0.2">
      <c r="A23" s="108"/>
      <c r="B23" s="72"/>
      <c r="C23" s="89" t="s">
        <v>3176</v>
      </c>
      <c r="D23" s="90" t="s">
        <v>54</v>
      </c>
      <c r="E23" s="91">
        <v>44438</v>
      </c>
      <c r="F23" s="92" t="s">
        <v>3238</v>
      </c>
      <c r="G23" s="91">
        <v>44441</v>
      </c>
      <c r="H23" s="93" t="s">
        <v>3053</v>
      </c>
      <c r="I23" s="94">
        <v>43</v>
      </c>
      <c r="J23" s="94">
        <v>30</v>
      </c>
      <c r="K23" s="94">
        <v>28</v>
      </c>
      <c r="L23" s="94">
        <v>11</v>
      </c>
      <c r="M23" s="95">
        <v>9.0299999999999994</v>
      </c>
      <c r="N23" s="96">
        <v>11</v>
      </c>
      <c r="O23" s="61">
        <v>3000</v>
      </c>
      <c r="P23" s="62">
        <f>Table2245236891011121314151617181920212224234567234568910111213141516171819202122232425262728293031323334[[#This Row],[PEMBULATAN]]*O23</f>
        <v>33000</v>
      </c>
    </row>
    <row r="24" spans="1:16" ht="28.5" customHeight="1" x14ac:dyDescent="0.2">
      <c r="A24" s="108"/>
      <c r="B24" s="72"/>
      <c r="C24" s="89" t="s">
        <v>3177</v>
      </c>
      <c r="D24" s="90" t="s">
        <v>54</v>
      </c>
      <c r="E24" s="91">
        <v>44438</v>
      </c>
      <c r="F24" s="92" t="s">
        <v>3238</v>
      </c>
      <c r="G24" s="91">
        <v>44441</v>
      </c>
      <c r="H24" s="93" t="s">
        <v>3053</v>
      </c>
      <c r="I24" s="94">
        <v>47</v>
      </c>
      <c r="J24" s="94">
        <v>42</v>
      </c>
      <c r="K24" s="94">
        <v>33</v>
      </c>
      <c r="L24" s="94">
        <v>9</v>
      </c>
      <c r="M24" s="95">
        <v>16.285499999999999</v>
      </c>
      <c r="N24" s="96">
        <v>16</v>
      </c>
      <c r="O24" s="61">
        <v>3000</v>
      </c>
      <c r="P24" s="62">
        <f>Table2245236891011121314151617181920212224234567234568910111213141516171819202122232425262728293031323334[[#This Row],[PEMBULATAN]]*O24</f>
        <v>48000</v>
      </c>
    </row>
    <row r="25" spans="1:16" ht="28.5" customHeight="1" x14ac:dyDescent="0.2">
      <c r="A25" s="108"/>
      <c r="B25" s="72"/>
      <c r="C25" s="89" t="s">
        <v>3178</v>
      </c>
      <c r="D25" s="90" t="s">
        <v>54</v>
      </c>
      <c r="E25" s="91">
        <v>44438</v>
      </c>
      <c r="F25" s="92" t="s">
        <v>3238</v>
      </c>
      <c r="G25" s="91">
        <v>44441</v>
      </c>
      <c r="H25" s="93" t="s">
        <v>3053</v>
      </c>
      <c r="I25" s="94">
        <v>90</v>
      </c>
      <c r="J25" s="94">
        <v>60</v>
      </c>
      <c r="K25" s="94">
        <v>23</v>
      </c>
      <c r="L25" s="94">
        <v>8</v>
      </c>
      <c r="M25" s="95">
        <v>31.05</v>
      </c>
      <c r="N25" s="96">
        <v>31</v>
      </c>
      <c r="O25" s="61">
        <v>3000</v>
      </c>
      <c r="P25" s="62">
        <f>Table2245236891011121314151617181920212224234567234568910111213141516171819202122232425262728293031323334[[#This Row],[PEMBULATAN]]*O25</f>
        <v>93000</v>
      </c>
    </row>
    <row r="26" spans="1:16" ht="28.5" customHeight="1" x14ac:dyDescent="0.2">
      <c r="A26" s="108"/>
      <c r="B26" s="72"/>
      <c r="C26" s="89" t="s">
        <v>3179</v>
      </c>
      <c r="D26" s="90" t="s">
        <v>54</v>
      </c>
      <c r="E26" s="91">
        <v>44438</v>
      </c>
      <c r="F26" s="92" t="s">
        <v>3238</v>
      </c>
      <c r="G26" s="91">
        <v>44441</v>
      </c>
      <c r="H26" s="93" t="s">
        <v>3053</v>
      </c>
      <c r="I26" s="94">
        <v>48</v>
      </c>
      <c r="J26" s="94">
        <v>32</v>
      </c>
      <c r="K26" s="94">
        <v>32</v>
      </c>
      <c r="L26" s="94">
        <v>10</v>
      </c>
      <c r="M26" s="95">
        <v>12.288</v>
      </c>
      <c r="N26" s="96">
        <v>12</v>
      </c>
      <c r="O26" s="61">
        <v>3000</v>
      </c>
      <c r="P26" s="62">
        <f>Table2245236891011121314151617181920212224234567234568910111213141516171819202122232425262728293031323334[[#This Row],[PEMBULATAN]]*O26</f>
        <v>36000</v>
      </c>
    </row>
    <row r="27" spans="1:16" ht="28.5" customHeight="1" x14ac:dyDescent="0.2">
      <c r="A27" s="108"/>
      <c r="B27" s="72"/>
      <c r="C27" s="89" t="s">
        <v>3180</v>
      </c>
      <c r="D27" s="90" t="s">
        <v>54</v>
      </c>
      <c r="E27" s="91">
        <v>44438</v>
      </c>
      <c r="F27" s="92" t="s">
        <v>3238</v>
      </c>
      <c r="G27" s="91">
        <v>44441</v>
      </c>
      <c r="H27" s="93" t="s">
        <v>3053</v>
      </c>
      <c r="I27" s="94">
        <v>50</v>
      </c>
      <c r="J27" s="94">
        <v>50</v>
      </c>
      <c r="K27" s="94">
        <v>32</v>
      </c>
      <c r="L27" s="94">
        <v>10</v>
      </c>
      <c r="M27" s="95">
        <v>20</v>
      </c>
      <c r="N27" s="96">
        <v>20</v>
      </c>
      <c r="O27" s="61">
        <v>3000</v>
      </c>
      <c r="P27" s="62">
        <f>Table2245236891011121314151617181920212224234567234568910111213141516171819202122232425262728293031323334[[#This Row],[PEMBULATAN]]*O27</f>
        <v>60000</v>
      </c>
    </row>
    <row r="28" spans="1:16" ht="28.5" customHeight="1" x14ac:dyDescent="0.2">
      <c r="A28" s="108"/>
      <c r="B28" s="72"/>
      <c r="C28" s="89" t="s">
        <v>3181</v>
      </c>
      <c r="D28" s="90" t="s">
        <v>54</v>
      </c>
      <c r="E28" s="91">
        <v>44438</v>
      </c>
      <c r="F28" s="92" t="s">
        <v>3238</v>
      </c>
      <c r="G28" s="91">
        <v>44441</v>
      </c>
      <c r="H28" s="93" t="s">
        <v>3053</v>
      </c>
      <c r="I28" s="94">
        <v>111</v>
      </c>
      <c r="J28" s="94">
        <v>62</v>
      </c>
      <c r="K28" s="94">
        <v>35</v>
      </c>
      <c r="L28" s="94">
        <v>42</v>
      </c>
      <c r="M28" s="95">
        <v>60.217500000000001</v>
      </c>
      <c r="N28" s="96">
        <v>60</v>
      </c>
      <c r="O28" s="61">
        <v>3000</v>
      </c>
      <c r="P28" s="62">
        <f>Table2245236891011121314151617181920212224234567234568910111213141516171819202122232425262728293031323334[[#This Row],[PEMBULATAN]]*O28</f>
        <v>180000</v>
      </c>
    </row>
    <row r="29" spans="1:16" ht="28.5" customHeight="1" x14ac:dyDescent="0.2">
      <c r="A29" s="108"/>
      <c r="B29" s="72"/>
      <c r="C29" s="89" t="s">
        <v>3182</v>
      </c>
      <c r="D29" s="90" t="s">
        <v>54</v>
      </c>
      <c r="E29" s="91">
        <v>44438</v>
      </c>
      <c r="F29" s="92" t="s">
        <v>3238</v>
      </c>
      <c r="G29" s="91">
        <v>44441</v>
      </c>
      <c r="H29" s="93" t="s">
        <v>3053</v>
      </c>
      <c r="I29" s="94">
        <v>92</v>
      </c>
      <c r="J29" s="94">
        <v>27</v>
      </c>
      <c r="K29" s="94">
        <v>49</v>
      </c>
      <c r="L29" s="94">
        <v>20</v>
      </c>
      <c r="M29" s="95">
        <v>30.428999999999998</v>
      </c>
      <c r="N29" s="96">
        <v>30</v>
      </c>
      <c r="O29" s="61">
        <v>3000</v>
      </c>
      <c r="P29" s="62">
        <f>Table2245236891011121314151617181920212224234567234568910111213141516171819202122232425262728293031323334[[#This Row],[PEMBULATAN]]*O29</f>
        <v>90000</v>
      </c>
    </row>
    <row r="30" spans="1:16" ht="28.5" customHeight="1" x14ac:dyDescent="0.2">
      <c r="A30" s="108"/>
      <c r="B30" s="72"/>
      <c r="C30" s="89" t="s">
        <v>3183</v>
      </c>
      <c r="D30" s="90" t="s">
        <v>54</v>
      </c>
      <c r="E30" s="91">
        <v>44438</v>
      </c>
      <c r="F30" s="92" t="s">
        <v>3238</v>
      </c>
      <c r="G30" s="91">
        <v>44441</v>
      </c>
      <c r="H30" s="93" t="s">
        <v>3053</v>
      </c>
      <c r="I30" s="94">
        <v>82</v>
      </c>
      <c r="J30" s="94">
        <v>52</v>
      </c>
      <c r="K30" s="94">
        <v>64</v>
      </c>
      <c r="L30" s="94">
        <v>10</v>
      </c>
      <c r="M30" s="95">
        <v>68.224000000000004</v>
      </c>
      <c r="N30" s="96">
        <v>68</v>
      </c>
      <c r="O30" s="61">
        <v>3000</v>
      </c>
      <c r="P30" s="62">
        <f>Table2245236891011121314151617181920212224234567234568910111213141516171819202122232425262728293031323334[[#This Row],[PEMBULATAN]]*O30</f>
        <v>204000</v>
      </c>
    </row>
    <row r="31" spans="1:16" ht="28.5" customHeight="1" x14ac:dyDescent="0.2">
      <c r="A31" s="108"/>
      <c r="B31" s="72"/>
      <c r="C31" s="89" t="s">
        <v>3184</v>
      </c>
      <c r="D31" s="90" t="s">
        <v>54</v>
      </c>
      <c r="E31" s="91">
        <v>44438</v>
      </c>
      <c r="F31" s="92" t="s">
        <v>3238</v>
      </c>
      <c r="G31" s="91">
        <v>44441</v>
      </c>
      <c r="H31" s="93" t="s">
        <v>3053</v>
      </c>
      <c r="I31" s="94">
        <v>42</v>
      </c>
      <c r="J31" s="94">
        <v>35</v>
      </c>
      <c r="K31" s="94">
        <v>17</v>
      </c>
      <c r="L31" s="94">
        <v>4</v>
      </c>
      <c r="M31" s="95">
        <v>6.2474999999999996</v>
      </c>
      <c r="N31" s="96">
        <v>6</v>
      </c>
      <c r="O31" s="61">
        <v>3000</v>
      </c>
      <c r="P31" s="62">
        <f>Table2245236891011121314151617181920212224234567234568910111213141516171819202122232425262728293031323334[[#This Row],[PEMBULATAN]]*O31</f>
        <v>18000</v>
      </c>
    </row>
    <row r="32" spans="1:16" ht="28.5" customHeight="1" x14ac:dyDescent="0.2">
      <c r="A32" s="108"/>
      <c r="B32" s="72"/>
      <c r="C32" s="89" t="s">
        <v>3185</v>
      </c>
      <c r="D32" s="90" t="s">
        <v>54</v>
      </c>
      <c r="E32" s="91">
        <v>44438</v>
      </c>
      <c r="F32" s="92" t="s">
        <v>3238</v>
      </c>
      <c r="G32" s="91">
        <v>44441</v>
      </c>
      <c r="H32" s="93" t="s">
        <v>3053</v>
      </c>
      <c r="I32" s="94">
        <v>102</v>
      </c>
      <c r="J32" s="94">
        <v>57</v>
      </c>
      <c r="K32" s="94">
        <v>36</v>
      </c>
      <c r="L32" s="94">
        <v>34</v>
      </c>
      <c r="M32" s="95">
        <v>52.326000000000001</v>
      </c>
      <c r="N32" s="96">
        <v>52</v>
      </c>
      <c r="O32" s="61">
        <v>3000</v>
      </c>
      <c r="P32" s="62">
        <f>Table2245236891011121314151617181920212224234567234568910111213141516171819202122232425262728293031323334[[#This Row],[PEMBULATAN]]*O32</f>
        <v>156000</v>
      </c>
    </row>
    <row r="33" spans="1:16" ht="28.5" customHeight="1" x14ac:dyDescent="0.2">
      <c r="A33" s="108"/>
      <c r="B33" s="72"/>
      <c r="C33" s="89" t="s">
        <v>3186</v>
      </c>
      <c r="D33" s="90" t="s">
        <v>54</v>
      </c>
      <c r="E33" s="91">
        <v>44438</v>
      </c>
      <c r="F33" s="92" t="s">
        <v>3238</v>
      </c>
      <c r="G33" s="91">
        <v>44441</v>
      </c>
      <c r="H33" s="93" t="s">
        <v>3053</v>
      </c>
      <c r="I33" s="94">
        <v>88</v>
      </c>
      <c r="J33" s="94">
        <v>45</v>
      </c>
      <c r="K33" s="94">
        <v>48</v>
      </c>
      <c r="L33" s="94">
        <v>15</v>
      </c>
      <c r="M33" s="95">
        <v>47.52</v>
      </c>
      <c r="N33" s="96">
        <v>48</v>
      </c>
      <c r="O33" s="61">
        <v>3000</v>
      </c>
      <c r="P33" s="62">
        <f>Table2245236891011121314151617181920212224234567234568910111213141516171819202122232425262728293031323334[[#This Row],[PEMBULATAN]]*O33</f>
        <v>144000</v>
      </c>
    </row>
    <row r="34" spans="1:16" ht="28.5" customHeight="1" x14ac:dyDescent="0.2">
      <c r="A34" s="108"/>
      <c r="B34" s="72"/>
      <c r="C34" s="89" t="s">
        <v>3187</v>
      </c>
      <c r="D34" s="90" t="s">
        <v>54</v>
      </c>
      <c r="E34" s="91">
        <v>44438</v>
      </c>
      <c r="F34" s="92" t="s">
        <v>3238</v>
      </c>
      <c r="G34" s="91">
        <v>44441</v>
      </c>
      <c r="H34" s="93" t="s">
        <v>3053</v>
      </c>
      <c r="I34" s="94">
        <v>50</v>
      </c>
      <c r="J34" s="94">
        <v>32</v>
      </c>
      <c r="K34" s="94">
        <v>25</v>
      </c>
      <c r="L34" s="94">
        <v>4</v>
      </c>
      <c r="M34" s="95">
        <v>10</v>
      </c>
      <c r="N34" s="96">
        <v>10</v>
      </c>
      <c r="O34" s="61">
        <v>3000</v>
      </c>
      <c r="P34" s="62">
        <f>Table2245236891011121314151617181920212224234567234568910111213141516171819202122232425262728293031323334[[#This Row],[PEMBULATAN]]*O34</f>
        <v>30000</v>
      </c>
    </row>
    <row r="35" spans="1:16" ht="28.5" customHeight="1" x14ac:dyDescent="0.2">
      <c r="A35" s="108"/>
      <c r="B35" s="72"/>
      <c r="C35" s="89" t="s">
        <v>3188</v>
      </c>
      <c r="D35" s="90" t="s">
        <v>54</v>
      </c>
      <c r="E35" s="91">
        <v>44438</v>
      </c>
      <c r="F35" s="92" t="s">
        <v>3238</v>
      </c>
      <c r="G35" s="91">
        <v>44441</v>
      </c>
      <c r="H35" s="93" t="s">
        <v>3053</v>
      </c>
      <c r="I35" s="94">
        <v>83</v>
      </c>
      <c r="J35" s="94">
        <v>60</v>
      </c>
      <c r="K35" s="94">
        <v>27</v>
      </c>
      <c r="L35" s="94">
        <v>14</v>
      </c>
      <c r="M35" s="95">
        <v>33.615000000000002</v>
      </c>
      <c r="N35" s="96">
        <v>34</v>
      </c>
      <c r="O35" s="61">
        <v>3000</v>
      </c>
      <c r="P35" s="62">
        <f>Table2245236891011121314151617181920212224234567234568910111213141516171819202122232425262728293031323334[[#This Row],[PEMBULATAN]]*O35</f>
        <v>102000</v>
      </c>
    </row>
    <row r="36" spans="1:16" ht="28.5" customHeight="1" x14ac:dyDescent="0.2">
      <c r="A36" s="108"/>
      <c r="B36" s="72"/>
      <c r="C36" s="89" t="s">
        <v>3189</v>
      </c>
      <c r="D36" s="90" t="s">
        <v>54</v>
      </c>
      <c r="E36" s="91">
        <v>44438</v>
      </c>
      <c r="F36" s="92" t="s">
        <v>3238</v>
      </c>
      <c r="G36" s="91">
        <v>44441</v>
      </c>
      <c r="H36" s="93" t="s">
        <v>3053</v>
      </c>
      <c r="I36" s="94">
        <v>75</v>
      </c>
      <c r="J36" s="94">
        <v>55</v>
      </c>
      <c r="K36" s="94">
        <v>30</v>
      </c>
      <c r="L36" s="94">
        <v>14</v>
      </c>
      <c r="M36" s="95">
        <v>30.9375</v>
      </c>
      <c r="N36" s="96">
        <v>31</v>
      </c>
      <c r="O36" s="61">
        <v>3000</v>
      </c>
      <c r="P36" s="62">
        <f>Table2245236891011121314151617181920212224234567234568910111213141516171819202122232425262728293031323334[[#This Row],[PEMBULATAN]]*O36</f>
        <v>93000</v>
      </c>
    </row>
    <row r="37" spans="1:16" ht="28.5" customHeight="1" x14ac:dyDescent="0.2">
      <c r="A37" s="108"/>
      <c r="B37" s="72"/>
      <c r="C37" s="89" t="s">
        <v>3190</v>
      </c>
      <c r="D37" s="90" t="s">
        <v>54</v>
      </c>
      <c r="E37" s="91">
        <v>44438</v>
      </c>
      <c r="F37" s="92" t="s">
        <v>3238</v>
      </c>
      <c r="G37" s="91">
        <v>44441</v>
      </c>
      <c r="H37" s="93" t="s">
        <v>3053</v>
      </c>
      <c r="I37" s="94">
        <v>96</v>
      </c>
      <c r="J37" s="94">
        <v>50</v>
      </c>
      <c r="K37" s="94">
        <v>40</v>
      </c>
      <c r="L37" s="94">
        <v>26</v>
      </c>
      <c r="M37" s="95">
        <v>48</v>
      </c>
      <c r="N37" s="96">
        <v>48</v>
      </c>
      <c r="O37" s="61">
        <v>3000</v>
      </c>
      <c r="P37" s="62">
        <f>Table2245236891011121314151617181920212224234567234568910111213141516171819202122232425262728293031323334[[#This Row],[PEMBULATAN]]*O37</f>
        <v>144000</v>
      </c>
    </row>
    <row r="38" spans="1:16" ht="28.5" customHeight="1" x14ac:dyDescent="0.2">
      <c r="A38" s="108"/>
      <c r="B38" s="72"/>
      <c r="C38" s="89" t="s">
        <v>3191</v>
      </c>
      <c r="D38" s="90" t="s">
        <v>54</v>
      </c>
      <c r="E38" s="91">
        <v>44438</v>
      </c>
      <c r="F38" s="92" t="s">
        <v>3238</v>
      </c>
      <c r="G38" s="91">
        <v>44441</v>
      </c>
      <c r="H38" s="93" t="s">
        <v>3053</v>
      </c>
      <c r="I38" s="94">
        <v>93</v>
      </c>
      <c r="J38" s="94">
        <v>54</v>
      </c>
      <c r="K38" s="94">
        <v>30</v>
      </c>
      <c r="L38" s="94">
        <v>17</v>
      </c>
      <c r="M38" s="95">
        <v>37.664999999999999</v>
      </c>
      <c r="N38" s="96">
        <v>38</v>
      </c>
      <c r="O38" s="61">
        <v>3000</v>
      </c>
      <c r="P38" s="62">
        <f>Table2245236891011121314151617181920212224234567234568910111213141516171819202122232425262728293031323334[[#This Row],[PEMBULATAN]]*O38</f>
        <v>114000</v>
      </c>
    </row>
    <row r="39" spans="1:16" ht="28.5" customHeight="1" x14ac:dyDescent="0.2">
      <c r="A39" s="108"/>
      <c r="B39" s="72"/>
      <c r="C39" s="89" t="s">
        <v>3192</v>
      </c>
      <c r="D39" s="90" t="s">
        <v>54</v>
      </c>
      <c r="E39" s="91">
        <v>44438</v>
      </c>
      <c r="F39" s="92" t="s">
        <v>3238</v>
      </c>
      <c r="G39" s="91">
        <v>44441</v>
      </c>
      <c r="H39" s="93" t="s">
        <v>3053</v>
      </c>
      <c r="I39" s="94">
        <v>78</v>
      </c>
      <c r="J39" s="94">
        <v>30</v>
      </c>
      <c r="K39" s="94">
        <v>35</v>
      </c>
      <c r="L39" s="94">
        <v>7</v>
      </c>
      <c r="M39" s="95">
        <v>20.475000000000001</v>
      </c>
      <c r="N39" s="96">
        <v>20</v>
      </c>
      <c r="O39" s="61">
        <v>3000</v>
      </c>
      <c r="P39" s="62">
        <f>Table2245236891011121314151617181920212224234567234568910111213141516171819202122232425262728293031323334[[#This Row],[PEMBULATAN]]*O39</f>
        <v>60000</v>
      </c>
    </row>
    <row r="40" spans="1:16" ht="28.5" customHeight="1" x14ac:dyDescent="0.2">
      <c r="A40" s="108"/>
      <c r="B40" s="72"/>
      <c r="C40" s="89" t="s">
        <v>3193</v>
      </c>
      <c r="D40" s="90" t="s">
        <v>54</v>
      </c>
      <c r="E40" s="91">
        <v>44438</v>
      </c>
      <c r="F40" s="92" t="s">
        <v>3238</v>
      </c>
      <c r="G40" s="91">
        <v>44441</v>
      </c>
      <c r="H40" s="93" t="s">
        <v>3053</v>
      </c>
      <c r="I40" s="94">
        <v>92</v>
      </c>
      <c r="J40" s="94">
        <v>50</v>
      </c>
      <c r="K40" s="94">
        <v>25</v>
      </c>
      <c r="L40" s="94">
        <v>13</v>
      </c>
      <c r="M40" s="95">
        <v>28.75</v>
      </c>
      <c r="N40" s="96">
        <v>29</v>
      </c>
      <c r="O40" s="61">
        <v>3000</v>
      </c>
      <c r="P40" s="62">
        <f>Table2245236891011121314151617181920212224234567234568910111213141516171819202122232425262728293031323334[[#This Row],[PEMBULATAN]]*O40</f>
        <v>87000</v>
      </c>
    </row>
    <row r="41" spans="1:16" ht="28.5" customHeight="1" x14ac:dyDescent="0.2">
      <c r="A41" s="108"/>
      <c r="B41" s="72"/>
      <c r="C41" s="89" t="s">
        <v>3194</v>
      </c>
      <c r="D41" s="90" t="s">
        <v>54</v>
      </c>
      <c r="E41" s="91">
        <v>44438</v>
      </c>
      <c r="F41" s="92" t="s">
        <v>3238</v>
      </c>
      <c r="G41" s="91">
        <v>44441</v>
      </c>
      <c r="H41" s="93" t="s">
        <v>3053</v>
      </c>
      <c r="I41" s="94">
        <v>40</v>
      </c>
      <c r="J41" s="94">
        <v>38</v>
      </c>
      <c r="K41" s="94">
        <v>13</v>
      </c>
      <c r="L41" s="94">
        <v>2</v>
      </c>
      <c r="M41" s="95">
        <v>4.9400000000000004</v>
      </c>
      <c r="N41" s="96">
        <v>5</v>
      </c>
      <c r="O41" s="61">
        <v>3000</v>
      </c>
      <c r="P41" s="62">
        <f>Table2245236891011121314151617181920212224234567234568910111213141516171819202122232425262728293031323334[[#This Row],[PEMBULATAN]]*O41</f>
        <v>15000</v>
      </c>
    </row>
    <row r="42" spans="1:16" ht="28.5" customHeight="1" x14ac:dyDescent="0.2">
      <c r="A42" s="108"/>
      <c r="B42" s="72"/>
      <c r="C42" s="89" t="s">
        <v>3195</v>
      </c>
      <c r="D42" s="90" t="s">
        <v>54</v>
      </c>
      <c r="E42" s="91">
        <v>44438</v>
      </c>
      <c r="F42" s="92" t="s">
        <v>3238</v>
      </c>
      <c r="G42" s="91">
        <v>44441</v>
      </c>
      <c r="H42" s="93" t="s">
        <v>3053</v>
      </c>
      <c r="I42" s="94">
        <v>103</v>
      </c>
      <c r="J42" s="94">
        <v>60</v>
      </c>
      <c r="K42" s="94">
        <v>35</v>
      </c>
      <c r="L42" s="94">
        <v>34</v>
      </c>
      <c r="M42" s="95">
        <v>54.075000000000003</v>
      </c>
      <c r="N42" s="96">
        <v>54</v>
      </c>
      <c r="O42" s="61">
        <v>3000</v>
      </c>
      <c r="P42" s="62">
        <f>Table2245236891011121314151617181920212224234567234568910111213141516171819202122232425262728293031323334[[#This Row],[PEMBULATAN]]*O42</f>
        <v>162000</v>
      </c>
    </row>
    <row r="43" spans="1:16" ht="28.5" customHeight="1" x14ac:dyDescent="0.2">
      <c r="A43" s="108"/>
      <c r="B43" s="72"/>
      <c r="C43" s="89" t="s">
        <v>3196</v>
      </c>
      <c r="D43" s="90" t="s">
        <v>54</v>
      </c>
      <c r="E43" s="91">
        <v>44438</v>
      </c>
      <c r="F43" s="92" t="s">
        <v>3238</v>
      </c>
      <c r="G43" s="91">
        <v>44441</v>
      </c>
      <c r="H43" s="93" t="s">
        <v>3053</v>
      </c>
      <c r="I43" s="94">
        <v>102</v>
      </c>
      <c r="J43" s="94">
        <v>52</v>
      </c>
      <c r="K43" s="94">
        <v>35</v>
      </c>
      <c r="L43" s="94">
        <v>38</v>
      </c>
      <c r="M43" s="95">
        <v>46.41</v>
      </c>
      <c r="N43" s="96">
        <v>46</v>
      </c>
      <c r="O43" s="61">
        <v>3000</v>
      </c>
      <c r="P43" s="62">
        <f>Table2245236891011121314151617181920212224234567234568910111213141516171819202122232425262728293031323334[[#This Row],[PEMBULATAN]]*O43</f>
        <v>138000</v>
      </c>
    </row>
    <row r="44" spans="1:16" ht="28.5" customHeight="1" x14ac:dyDescent="0.2">
      <c r="A44" s="108"/>
      <c r="B44" s="72"/>
      <c r="C44" s="89" t="s">
        <v>3197</v>
      </c>
      <c r="D44" s="90" t="s">
        <v>54</v>
      </c>
      <c r="E44" s="91">
        <v>44438</v>
      </c>
      <c r="F44" s="92" t="s">
        <v>3238</v>
      </c>
      <c r="G44" s="91">
        <v>44441</v>
      </c>
      <c r="H44" s="93" t="s">
        <v>3053</v>
      </c>
      <c r="I44" s="94">
        <v>84</v>
      </c>
      <c r="J44" s="94">
        <v>60</v>
      </c>
      <c r="K44" s="94">
        <v>17</v>
      </c>
      <c r="L44" s="94">
        <v>10</v>
      </c>
      <c r="M44" s="95">
        <v>21.42</v>
      </c>
      <c r="N44" s="96">
        <v>21</v>
      </c>
      <c r="O44" s="61">
        <v>3000</v>
      </c>
      <c r="P44" s="62">
        <f>Table2245236891011121314151617181920212224234567234568910111213141516171819202122232425262728293031323334[[#This Row],[PEMBULATAN]]*O44</f>
        <v>63000</v>
      </c>
    </row>
    <row r="45" spans="1:16" ht="28.5" customHeight="1" x14ac:dyDescent="0.2">
      <c r="A45" s="108"/>
      <c r="B45" s="72"/>
      <c r="C45" s="89" t="s">
        <v>3198</v>
      </c>
      <c r="D45" s="90" t="s">
        <v>54</v>
      </c>
      <c r="E45" s="91">
        <v>44438</v>
      </c>
      <c r="F45" s="92" t="s">
        <v>3238</v>
      </c>
      <c r="G45" s="91">
        <v>44441</v>
      </c>
      <c r="H45" s="93" t="s">
        <v>3053</v>
      </c>
      <c r="I45" s="94">
        <v>54</v>
      </c>
      <c r="J45" s="94">
        <v>30</v>
      </c>
      <c r="K45" s="94">
        <v>27</v>
      </c>
      <c r="L45" s="94">
        <v>4</v>
      </c>
      <c r="M45" s="95">
        <v>10.935</v>
      </c>
      <c r="N45" s="96">
        <v>11</v>
      </c>
      <c r="O45" s="61">
        <v>3000</v>
      </c>
      <c r="P45" s="62">
        <f>Table2245236891011121314151617181920212224234567234568910111213141516171819202122232425262728293031323334[[#This Row],[PEMBULATAN]]*O45</f>
        <v>33000</v>
      </c>
    </row>
    <row r="46" spans="1:16" ht="28.5" customHeight="1" x14ac:dyDescent="0.2">
      <c r="A46" s="108"/>
      <c r="B46" s="72"/>
      <c r="C46" s="89" t="s">
        <v>3199</v>
      </c>
      <c r="D46" s="90" t="s">
        <v>54</v>
      </c>
      <c r="E46" s="91">
        <v>44438</v>
      </c>
      <c r="F46" s="92" t="s">
        <v>3238</v>
      </c>
      <c r="G46" s="91">
        <v>44441</v>
      </c>
      <c r="H46" s="93" t="s">
        <v>3053</v>
      </c>
      <c r="I46" s="94">
        <v>7</v>
      </c>
      <c r="J46" s="94">
        <v>60</v>
      </c>
      <c r="K46" s="94">
        <v>20</v>
      </c>
      <c r="L46" s="94">
        <v>11</v>
      </c>
      <c r="M46" s="95">
        <v>2.1</v>
      </c>
      <c r="N46" s="96">
        <v>11</v>
      </c>
      <c r="O46" s="61">
        <v>3000</v>
      </c>
      <c r="P46" s="62">
        <f>Table2245236891011121314151617181920212224234567234568910111213141516171819202122232425262728293031323334[[#This Row],[PEMBULATAN]]*O46</f>
        <v>33000</v>
      </c>
    </row>
    <row r="47" spans="1:16" ht="28.5" customHeight="1" x14ac:dyDescent="0.2">
      <c r="A47" s="108"/>
      <c r="B47" s="72"/>
      <c r="C47" s="89" t="s">
        <v>3200</v>
      </c>
      <c r="D47" s="90" t="s">
        <v>54</v>
      </c>
      <c r="E47" s="91">
        <v>44438</v>
      </c>
      <c r="F47" s="92" t="s">
        <v>3238</v>
      </c>
      <c r="G47" s="91">
        <v>44441</v>
      </c>
      <c r="H47" s="93" t="s">
        <v>3053</v>
      </c>
      <c r="I47" s="94">
        <v>69</v>
      </c>
      <c r="J47" s="94">
        <v>50</v>
      </c>
      <c r="K47" s="94">
        <v>20</v>
      </c>
      <c r="L47" s="94">
        <v>8</v>
      </c>
      <c r="M47" s="95">
        <v>17.25</v>
      </c>
      <c r="N47" s="96">
        <v>17</v>
      </c>
      <c r="O47" s="61">
        <v>3000</v>
      </c>
      <c r="P47" s="62">
        <f>Table2245236891011121314151617181920212224234567234568910111213141516171819202122232425262728293031323334[[#This Row],[PEMBULATAN]]*O47</f>
        <v>51000</v>
      </c>
    </row>
    <row r="48" spans="1:16" ht="28.5" customHeight="1" x14ac:dyDescent="0.2">
      <c r="A48" s="108"/>
      <c r="B48" s="72"/>
      <c r="C48" s="89" t="s">
        <v>3201</v>
      </c>
      <c r="D48" s="90" t="s">
        <v>54</v>
      </c>
      <c r="E48" s="91">
        <v>44438</v>
      </c>
      <c r="F48" s="92" t="s">
        <v>3238</v>
      </c>
      <c r="G48" s="91">
        <v>44441</v>
      </c>
      <c r="H48" s="93" t="s">
        <v>3053</v>
      </c>
      <c r="I48" s="94">
        <v>60</v>
      </c>
      <c r="J48" s="94">
        <v>40</v>
      </c>
      <c r="K48" s="94">
        <v>27</v>
      </c>
      <c r="L48" s="94">
        <v>4</v>
      </c>
      <c r="M48" s="95">
        <v>16.2</v>
      </c>
      <c r="N48" s="96">
        <v>16</v>
      </c>
      <c r="O48" s="61">
        <v>3000</v>
      </c>
      <c r="P48" s="62">
        <f>Table2245236891011121314151617181920212224234567234568910111213141516171819202122232425262728293031323334[[#This Row],[PEMBULATAN]]*O48</f>
        <v>48000</v>
      </c>
    </row>
    <row r="49" spans="1:16" ht="28.5" customHeight="1" x14ac:dyDescent="0.2">
      <c r="A49" s="108"/>
      <c r="B49" s="72"/>
      <c r="C49" s="89" t="s">
        <v>3202</v>
      </c>
      <c r="D49" s="90" t="s">
        <v>54</v>
      </c>
      <c r="E49" s="91">
        <v>44438</v>
      </c>
      <c r="F49" s="92" t="s">
        <v>3238</v>
      </c>
      <c r="G49" s="91">
        <v>44441</v>
      </c>
      <c r="H49" s="93" t="s">
        <v>3053</v>
      </c>
      <c r="I49" s="94">
        <v>90</v>
      </c>
      <c r="J49" s="94">
        <v>57</v>
      </c>
      <c r="K49" s="94">
        <v>28</v>
      </c>
      <c r="L49" s="94">
        <v>28</v>
      </c>
      <c r="M49" s="95">
        <v>35.909999999999997</v>
      </c>
      <c r="N49" s="96">
        <v>36</v>
      </c>
      <c r="O49" s="61">
        <v>3000</v>
      </c>
      <c r="P49" s="62">
        <f>Table2245236891011121314151617181920212224234567234568910111213141516171819202122232425262728293031323334[[#This Row],[PEMBULATAN]]*O49</f>
        <v>108000</v>
      </c>
    </row>
    <row r="50" spans="1:16" ht="28.5" customHeight="1" x14ac:dyDescent="0.2">
      <c r="A50" s="108"/>
      <c r="B50" s="72"/>
      <c r="C50" s="89" t="s">
        <v>3203</v>
      </c>
      <c r="D50" s="90" t="s">
        <v>54</v>
      </c>
      <c r="E50" s="91">
        <v>44438</v>
      </c>
      <c r="F50" s="92" t="s">
        <v>3238</v>
      </c>
      <c r="G50" s="91">
        <v>44441</v>
      </c>
      <c r="H50" s="93" t="s">
        <v>3053</v>
      </c>
      <c r="I50" s="94">
        <v>85</v>
      </c>
      <c r="J50" s="94">
        <v>56</v>
      </c>
      <c r="K50" s="94">
        <v>30</v>
      </c>
      <c r="L50" s="94">
        <v>8</v>
      </c>
      <c r="M50" s="95">
        <v>35.700000000000003</v>
      </c>
      <c r="N50" s="96">
        <v>36</v>
      </c>
      <c r="O50" s="61">
        <v>3000</v>
      </c>
      <c r="P50" s="62">
        <f>Table2245236891011121314151617181920212224234567234568910111213141516171819202122232425262728293031323334[[#This Row],[PEMBULATAN]]*O50</f>
        <v>108000</v>
      </c>
    </row>
    <row r="51" spans="1:16" ht="28.5" customHeight="1" x14ac:dyDescent="0.2">
      <c r="A51" s="108"/>
      <c r="B51" s="72"/>
      <c r="C51" s="89" t="s">
        <v>3204</v>
      </c>
      <c r="D51" s="90" t="s">
        <v>54</v>
      </c>
      <c r="E51" s="91">
        <v>44438</v>
      </c>
      <c r="F51" s="92" t="s">
        <v>3238</v>
      </c>
      <c r="G51" s="91">
        <v>44441</v>
      </c>
      <c r="H51" s="93" t="s">
        <v>3053</v>
      </c>
      <c r="I51" s="94">
        <v>74</v>
      </c>
      <c r="J51" s="94">
        <v>50</v>
      </c>
      <c r="K51" s="94">
        <v>23</v>
      </c>
      <c r="L51" s="94">
        <v>10</v>
      </c>
      <c r="M51" s="95">
        <v>21.274999999999999</v>
      </c>
      <c r="N51" s="96">
        <v>21</v>
      </c>
      <c r="O51" s="61">
        <v>3000</v>
      </c>
      <c r="P51" s="62">
        <f>Table2245236891011121314151617181920212224234567234568910111213141516171819202122232425262728293031323334[[#This Row],[PEMBULATAN]]*O51</f>
        <v>63000</v>
      </c>
    </row>
    <row r="52" spans="1:16" ht="28.5" customHeight="1" x14ac:dyDescent="0.2">
      <c r="A52" s="108"/>
      <c r="B52" s="72"/>
      <c r="C52" s="89" t="s">
        <v>3205</v>
      </c>
      <c r="D52" s="90" t="s">
        <v>54</v>
      </c>
      <c r="E52" s="91">
        <v>44438</v>
      </c>
      <c r="F52" s="92" t="s">
        <v>3238</v>
      </c>
      <c r="G52" s="91">
        <v>44441</v>
      </c>
      <c r="H52" s="93" t="s">
        <v>3053</v>
      </c>
      <c r="I52" s="94">
        <v>75</v>
      </c>
      <c r="J52" s="94">
        <v>56</v>
      </c>
      <c r="K52" s="94">
        <v>37</v>
      </c>
      <c r="L52" s="94">
        <v>10</v>
      </c>
      <c r="M52" s="95">
        <v>38.85</v>
      </c>
      <c r="N52" s="96">
        <v>39</v>
      </c>
      <c r="O52" s="61">
        <v>3000</v>
      </c>
      <c r="P52" s="62">
        <f>Table2245236891011121314151617181920212224234567234568910111213141516171819202122232425262728293031323334[[#This Row],[PEMBULATAN]]*O52</f>
        <v>117000</v>
      </c>
    </row>
    <row r="53" spans="1:16" ht="28.5" customHeight="1" x14ac:dyDescent="0.2">
      <c r="A53" s="108"/>
      <c r="B53" s="72"/>
      <c r="C53" s="89" t="s">
        <v>3206</v>
      </c>
      <c r="D53" s="90" t="s">
        <v>54</v>
      </c>
      <c r="E53" s="91">
        <v>44438</v>
      </c>
      <c r="F53" s="92" t="s">
        <v>3238</v>
      </c>
      <c r="G53" s="91">
        <v>44441</v>
      </c>
      <c r="H53" s="93" t="s">
        <v>3053</v>
      </c>
      <c r="I53" s="94">
        <v>74</v>
      </c>
      <c r="J53" s="94">
        <v>60</v>
      </c>
      <c r="K53" s="94">
        <v>35</v>
      </c>
      <c r="L53" s="94">
        <v>11</v>
      </c>
      <c r="M53" s="95">
        <v>38.85</v>
      </c>
      <c r="N53" s="96">
        <v>39</v>
      </c>
      <c r="O53" s="61">
        <v>3000</v>
      </c>
      <c r="P53" s="62">
        <f>Table2245236891011121314151617181920212224234567234568910111213141516171819202122232425262728293031323334[[#This Row],[PEMBULATAN]]*O53</f>
        <v>117000</v>
      </c>
    </row>
    <row r="54" spans="1:16" ht="28.5" customHeight="1" x14ac:dyDescent="0.2">
      <c r="A54" s="108"/>
      <c r="B54" s="72"/>
      <c r="C54" s="89" t="s">
        <v>3207</v>
      </c>
      <c r="D54" s="90" t="s">
        <v>54</v>
      </c>
      <c r="E54" s="91">
        <v>44438</v>
      </c>
      <c r="F54" s="92" t="s">
        <v>3238</v>
      </c>
      <c r="G54" s="91">
        <v>44441</v>
      </c>
      <c r="H54" s="93" t="s">
        <v>3053</v>
      </c>
      <c r="I54" s="94">
        <v>92</v>
      </c>
      <c r="J54" s="94">
        <v>55</v>
      </c>
      <c r="K54" s="94">
        <v>28</v>
      </c>
      <c r="L54" s="94">
        <v>10</v>
      </c>
      <c r="M54" s="95">
        <v>35.42</v>
      </c>
      <c r="N54" s="96">
        <v>35</v>
      </c>
      <c r="O54" s="61">
        <v>3000</v>
      </c>
      <c r="P54" s="62">
        <f>Table2245236891011121314151617181920212224234567234568910111213141516171819202122232425262728293031323334[[#This Row],[PEMBULATAN]]*O54</f>
        <v>105000</v>
      </c>
    </row>
    <row r="55" spans="1:16" ht="28.5" customHeight="1" x14ac:dyDescent="0.2">
      <c r="A55" s="108"/>
      <c r="B55" s="72"/>
      <c r="C55" s="89" t="s">
        <v>3208</v>
      </c>
      <c r="D55" s="90" t="s">
        <v>54</v>
      </c>
      <c r="E55" s="91">
        <v>44438</v>
      </c>
      <c r="F55" s="92" t="s">
        <v>3238</v>
      </c>
      <c r="G55" s="91">
        <v>44441</v>
      </c>
      <c r="H55" s="93" t="s">
        <v>3053</v>
      </c>
      <c r="I55" s="94">
        <v>80</v>
      </c>
      <c r="J55" s="94">
        <v>50</v>
      </c>
      <c r="K55" s="94">
        <v>34</v>
      </c>
      <c r="L55" s="94">
        <v>20</v>
      </c>
      <c r="M55" s="95">
        <v>34</v>
      </c>
      <c r="N55" s="96">
        <v>34</v>
      </c>
      <c r="O55" s="61">
        <v>3000</v>
      </c>
      <c r="P55" s="62">
        <f>Table2245236891011121314151617181920212224234567234568910111213141516171819202122232425262728293031323334[[#This Row],[PEMBULATAN]]*O55</f>
        <v>102000</v>
      </c>
    </row>
    <row r="56" spans="1:16" ht="28.5" customHeight="1" x14ac:dyDescent="0.2">
      <c r="A56" s="108"/>
      <c r="B56" s="72"/>
      <c r="C56" s="89" t="s">
        <v>3209</v>
      </c>
      <c r="D56" s="90" t="s">
        <v>54</v>
      </c>
      <c r="E56" s="91">
        <v>44438</v>
      </c>
      <c r="F56" s="92" t="s">
        <v>3238</v>
      </c>
      <c r="G56" s="91">
        <v>44441</v>
      </c>
      <c r="H56" s="93" t="s">
        <v>3053</v>
      </c>
      <c r="I56" s="94">
        <v>73</v>
      </c>
      <c r="J56" s="94">
        <v>60</v>
      </c>
      <c r="K56" s="94">
        <v>27</v>
      </c>
      <c r="L56" s="94">
        <v>9</v>
      </c>
      <c r="M56" s="95">
        <v>29.565000000000001</v>
      </c>
      <c r="N56" s="96">
        <v>30</v>
      </c>
      <c r="O56" s="61">
        <v>3000</v>
      </c>
      <c r="P56" s="62">
        <f>Table2245236891011121314151617181920212224234567234568910111213141516171819202122232425262728293031323334[[#This Row],[PEMBULATAN]]*O56</f>
        <v>90000</v>
      </c>
    </row>
    <row r="57" spans="1:16" ht="28.5" customHeight="1" x14ac:dyDescent="0.2">
      <c r="A57" s="108"/>
      <c r="B57" s="72"/>
      <c r="C57" s="89" t="s">
        <v>3210</v>
      </c>
      <c r="D57" s="90" t="s">
        <v>54</v>
      </c>
      <c r="E57" s="91">
        <v>44438</v>
      </c>
      <c r="F57" s="92" t="s">
        <v>3238</v>
      </c>
      <c r="G57" s="91">
        <v>44441</v>
      </c>
      <c r="H57" s="93" t="s">
        <v>3053</v>
      </c>
      <c r="I57" s="94">
        <v>95</v>
      </c>
      <c r="J57" s="94">
        <v>60</v>
      </c>
      <c r="K57" s="94">
        <v>28</v>
      </c>
      <c r="L57" s="94">
        <v>29</v>
      </c>
      <c r="M57" s="95">
        <v>39.9</v>
      </c>
      <c r="N57" s="96">
        <v>40</v>
      </c>
      <c r="O57" s="61">
        <v>3000</v>
      </c>
      <c r="P57" s="62">
        <f>Table2245236891011121314151617181920212224234567234568910111213141516171819202122232425262728293031323334[[#This Row],[PEMBULATAN]]*O57</f>
        <v>120000</v>
      </c>
    </row>
    <row r="58" spans="1:16" ht="28.5" customHeight="1" x14ac:dyDescent="0.2">
      <c r="A58" s="108"/>
      <c r="B58" s="72"/>
      <c r="C58" s="89" t="s">
        <v>3211</v>
      </c>
      <c r="D58" s="90" t="s">
        <v>54</v>
      </c>
      <c r="E58" s="91">
        <v>44438</v>
      </c>
      <c r="F58" s="92" t="s">
        <v>3238</v>
      </c>
      <c r="G58" s="91">
        <v>44441</v>
      </c>
      <c r="H58" s="93" t="s">
        <v>3053</v>
      </c>
      <c r="I58" s="94">
        <v>78</v>
      </c>
      <c r="J58" s="94">
        <v>60</v>
      </c>
      <c r="K58" s="94">
        <v>25</v>
      </c>
      <c r="L58" s="94">
        <v>9</v>
      </c>
      <c r="M58" s="95">
        <v>29.25</v>
      </c>
      <c r="N58" s="96">
        <v>29</v>
      </c>
      <c r="O58" s="61">
        <v>3000</v>
      </c>
      <c r="P58" s="62">
        <f>Table2245236891011121314151617181920212224234567234568910111213141516171819202122232425262728293031323334[[#This Row],[PEMBULATAN]]*O58</f>
        <v>87000</v>
      </c>
    </row>
    <row r="59" spans="1:16" ht="28.5" customHeight="1" x14ac:dyDescent="0.2">
      <c r="A59" s="108"/>
      <c r="B59" s="72"/>
      <c r="C59" s="89" t="s">
        <v>3212</v>
      </c>
      <c r="D59" s="90" t="s">
        <v>54</v>
      </c>
      <c r="E59" s="91">
        <v>44438</v>
      </c>
      <c r="F59" s="92" t="s">
        <v>3238</v>
      </c>
      <c r="G59" s="91">
        <v>44441</v>
      </c>
      <c r="H59" s="93" t="s">
        <v>3053</v>
      </c>
      <c r="I59" s="94">
        <v>68</v>
      </c>
      <c r="J59" s="94">
        <v>52</v>
      </c>
      <c r="K59" s="94">
        <v>32</v>
      </c>
      <c r="L59" s="94">
        <v>7</v>
      </c>
      <c r="M59" s="95">
        <v>28.288</v>
      </c>
      <c r="N59" s="96">
        <v>28</v>
      </c>
      <c r="O59" s="61">
        <v>3000</v>
      </c>
      <c r="P59" s="62">
        <f>Table2245236891011121314151617181920212224234567234568910111213141516171819202122232425262728293031323334[[#This Row],[PEMBULATAN]]*O59</f>
        <v>84000</v>
      </c>
    </row>
    <row r="60" spans="1:16" ht="28.5" customHeight="1" x14ac:dyDescent="0.2">
      <c r="A60" s="108"/>
      <c r="B60" s="72"/>
      <c r="C60" s="89" t="s">
        <v>3213</v>
      </c>
      <c r="D60" s="90" t="s">
        <v>54</v>
      </c>
      <c r="E60" s="91">
        <v>44438</v>
      </c>
      <c r="F60" s="92" t="s">
        <v>3238</v>
      </c>
      <c r="G60" s="91">
        <v>44441</v>
      </c>
      <c r="H60" s="93" t="s">
        <v>3053</v>
      </c>
      <c r="I60" s="94">
        <v>58</v>
      </c>
      <c r="J60" s="94">
        <v>53</v>
      </c>
      <c r="K60" s="94">
        <v>20</v>
      </c>
      <c r="L60" s="94">
        <v>7</v>
      </c>
      <c r="M60" s="95">
        <v>15.37</v>
      </c>
      <c r="N60" s="96">
        <v>15</v>
      </c>
      <c r="O60" s="61">
        <v>3000</v>
      </c>
      <c r="P60" s="62">
        <f>Table2245236891011121314151617181920212224234567234568910111213141516171819202122232425262728293031323334[[#This Row],[PEMBULATAN]]*O60</f>
        <v>45000</v>
      </c>
    </row>
    <row r="61" spans="1:16" ht="28.5" customHeight="1" x14ac:dyDescent="0.2">
      <c r="A61" s="108"/>
      <c r="B61" s="72"/>
      <c r="C61" s="89" t="s">
        <v>3214</v>
      </c>
      <c r="D61" s="90" t="s">
        <v>54</v>
      </c>
      <c r="E61" s="91">
        <v>44438</v>
      </c>
      <c r="F61" s="92" t="s">
        <v>3238</v>
      </c>
      <c r="G61" s="91">
        <v>44441</v>
      </c>
      <c r="H61" s="93" t="s">
        <v>3053</v>
      </c>
      <c r="I61" s="94">
        <v>85</v>
      </c>
      <c r="J61" s="94">
        <v>54</v>
      </c>
      <c r="K61" s="94">
        <v>38</v>
      </c>
      <c r="L61" s="94">
        <v>6</v>
      </c>
      <c r="M61" s="95">
        <v>43.604999999999997</v>
      </c>
      <c r="N61" s="96">
        <v>44</v>
      </c>
      <c r="O61" s="61">
        <v>3000</v>
      </c>
      <c r="P61" s="62">
        <f>Table2245236891011121314151617181920212224234567234568910111213141516171819202122232425262728293031323334[[#This Row],[PEMBULATAN]]*O61</f>
        <v>132000</v>
      </c>
    </row>
    <row r="62" spans="1:16" ht="28.5" customHeight="1" x14ac:dyDescent="0.2">
      <c r="A62" s="108"/>
      <c r="B62" s="72"/>
      <c r="C62" s="89" t="s">
        <v>3215</v>
      </c>
      <c r="D62" s="90" t="s">
        <v>54</v>
      </c>
      <c r="E62" s="91">
        <v>44438</v>
      </c>
      <c r="F62" s="92" t="s">
        <v>3238</v>
      </c>
      <c r="G62" s="91">
        <v>44441</v>
      </c>
      <c r="H62" s="93" t="s">
        <v>3053</v>
      </c>
      <c r="I62" s="94">
        <v>66</v>
      </c>
      <c r="J62" s="94">
        <v>39</v>
      </c>
      <c r="K62" s="94">
        <v>13</v>
      </c>
      <c r="L62" s="94">
        <v>13</v>
      </c>
      <c r="M62" s="95">
        <v>8.3655000000000008</v>
      </c>
      <c r="N62" s="96">
        <v>13</v>
      </c>
      <c r="O62" s="61">
        <v>3000</v>
      </c>
      <c r="P62" s="62">
        <f>Table2245236891011121314151617181920212224234567234568910111213141516171819202122232425262728293031323334[[#This Row],[PEMBULATAN]]*O62</f>
        <v>39000</v>
      </c>
    </row>
    <row r="63" spans="1:16" ht="28.5" customHeight="1" x14ac:dyDescent="0.2">
      <c r="A63" s="108"/>
      <c r="B63" s="72"/>
      <c r="C63" s="89" t="s">
        <v>3216</v>
      </c>
      <c r="D63" s="90" t="s">
        <v>54</v>
      </c>
      <c r="E63" s="91">
        <v>44438</v>
      </c>
      <c r="F63" s="92" t="s">
        <v>3238</v>
      </c>
      <c r="G63" s="91">
        <v>44441</v>
      </c>
      <c r="H63" s="93" t="s">
        <v>3053</v>
      </c>
      <c r="I63" s="94">
        <v>64</v>
      </c>
      <c r="J63" s="94">
        <v>36</v>
      </c>
      <c r="K63" s="94">
        <v>20</v>
      </c>
      <c r="L63" s="94">
        <v>3</v>
      </c>
      <c r="M63" s="95">
        <v>11.52</v>
      </c>
      <c r="N63" s="96">
        <v>12</v>
      </c>
      <c r="O63" s="61">
        <v>3000</v>
      </c>
      <c r="P63" s="62">
        <f>Table2245236891011121314151617181920212224234567234568910111213141516171819202122232425262728293031323334[[#This Row],[PEMBULATAN]]*O63</f>
        <v>36000</v>
      </c>
    </row>
    <row r="64" spans="1:16" ht="28.5" customHeight="1" x14ac:dyDescent="0.2">
      <c r="A64" s="108"/>
      <c r="B64" s="72"/>
      <c r="C64" s="89" t="s">
        <v>3217</v>
      </c>
      <c r="D64" s="90" t="s">
        <v>54</v>
      </c>
      <c r="E64" s="91">
        <v>44438</v>
      </c>
      <c r="F64" s="92" t="s">
        <v>3238</v>
      </c>
      <c r="G64" s="91">
        <v>44441</v>
      </c>
      <c r="H64" s="93" t="s">
        <v>3053</v>
      </c>
      <c r="I64" s="94">
        <v>22</v>
      </c>
      <c r="J64" s="94">
        <v>38</v>
      </c>
      <c r="K64" s="94">
        <v>10</v>
      </c>
      <c r="L64" s="94">
        <v>2</v>
      </c>
      <c r="M64" s="95">
        <v>2.09</v>
      </c>
      <c r="N64" s="96">
        <v>2</v>
      </c>
      <c r="O64" s="61">
        <v>3000</v>
      </c>
      <c r="P64" s="62">
        <f>Table2245236891011121314151617181920212224234567234568910111213141516171819202122232425262728293031323334[[#This Row],[PEMBULATAN]]*O64</f>
        <v>6000</v>
      </c>
    </row>
    <row r="65" spans="1:16" ht="28.5" customHeight="1" x14ac:dyDescent="0.2">
      <c r="A65" s="108"/>
      <c r="B65" s="72"/>
      <c r="C65" s="89" t="s">
        <v>3218</v>
      </c>
      <c r="D65" s="90" t="s">
        <v>54</v>
      </c>
      <c r="E65" s="91">
        <v>44438</v>
      </c>
      <c r="F65" s="92" t="s">
        <v>3238</v>
      </c>
      <c r="G65" s="91">
        <v>44441</v>
      </c>
      <c r="H65" s="93" t="s">
        <v>3053</v>
      </c>
      <c r="I65" s="94">
        <v>97</v>
      </c>
      <c r="J65" s="94">
        <v>60</v>
      </c>
      <c r="K65" s="94">
        <v>29</v>
      </c>
      <c r="L65" s="94">
        <v>17</v>
      </c>
      <c r="M65" s="95">
        <v>42.195</v>
      </c>
      <c r="N65" s="96">
        <v>42</v>
      </c>
      <c r="O65" s="61">
        <v>3000</v>
      </c>
      <c r="P65" s="62">
        <f>Table2245236891011121314151617181920212224234567234568910111213141516171819202122232425262728293031323334[[#This Row],[PEMBULATAN]]*O65</f>
        <v>126000</v>
      </c>
    </row>
    <row r="66" spans="1:16" ht="28.5" customHeight="1" x14ac:dyDescent="0.2">
      <c r="A66" s="108"/>
      <c r="B66" s="72"/>
      <c r="C66" s="89" t="s">
        <v>3219</v>
      </c>
      <c r="D66" s="90" t="s">
        <v>54</v>
      </c>
      <c r="E66" s="91">
        <v>44438</v>
      </c>
      <c r="F66" s="92" t="s">
        <v>3238</v>
      </c>
      <c r="G66" s="91">
        <v>44441</v>
      </c>
      <c r="H66" s="93" t="s">
        <v>3053</v>
      </c>
      <c r="I66" s="94">
        <v>63</v>
      </c>
      <c r="J66" s="94">
        <v>54</v>
      </c>
      <c r="K66" s="94">
        <v>27</v>
      </c>
      <c r="L66" s="94">
        <v>10</v>
      </c>
      <c r="M66" s="95">
        <v>22.9635</v>
      </c>
      <c r="N66" s="96">
        <v>23</v>
      </c>
      <c r="O66" s="61">
        <v>3000</v>
      </c>
      <c r="P66" s="62">
        <f>Table2245236891011121314151617181920212224234567234568910111213141516171819202122232425262728293031323334[[#This Row],[PEMBULATAN]]*O66</f>
        <v>69000</v>
      </c>
    </row>
    <row r="67" spans="1:16" ht="28.5" customHeight="1" x14ac:dyDescent="0.2">
      <c r="A67" s="108"/>
      <c r="B67" s="72"/>
      <c r="C67" s="89" t="s">
        <v>3220</v>
      </c>
      <c r="D67" s="90" t="s">
        <v>54</v>
      </c>
      <c r="E67" s="91">
        <v>44438</v>
      </c>
      <c r="F67" s="92" t="s">
        <v>3238</v>
      </c>
      <c r="G67" s="91">
        <v>44441</v>
      </c>
      <c r="H67" s="93" t="s">
        <v>3053</v>
      </c>
      <c r="I67" s="94">
        <v>96</v>
      </c>
      <c r="J67" s="94">
        <v>54</v>
      </c>
      <c r="K67" s="94">
        <v>28</v>
      </c>
      <c r="L67" s="94">
        <v>17</v>
      </c>
      <c r="M67" s="95">
        <v>36.287999999999997</v>
      </c>
      <c r="N67" s="96">
        <v>36</v>
      </c>
      <c r="O67" s="61">
        <v>3000</v>
      </c>
      <c r="P67" s="62">
        <f>Table2245236891011121314151617181920212224234567234568910111213141516171819202122232425262728293031323334[[#This Row],[PEMBULATAN]]*O67</f>
        <v>108000</v>
      </c>
    </row>
    <row r="68" spans="1:16" ht="28.5" customHeight="1" x14ac:dyDescent="0.2">
      <c r="A68" s="108"/>
      <c r="B68" s="72"/>
      <c r="C68" s="89" t="s">
        <v>3221</v>
      </c>
      <c r="D68" s="90" t="s">
        <v>54</v>
      </c>
      <c r="E68" s="91">
        <v>44438</v>
      </c>
      <c r="F68" s="92" t="s">
        <v>3238</v>
      </c>
      <c r="G68" s="91">
        <v>44441</v>
      </c>
      <c r="H68" s="93" t="s">
        <v>3053</v>
      </c>
      <c r="I68" s="94">
        <v>48</v>
      </c>
      <c r="J68" s="94">
        <v>36</v>
      </c>
      <c r="K68" s="94">
        <v>15</v>
      </c>
      <c r="L68" s="94">
        <v>3</v>
      </c>
      <c r="M68" s="95">
        <v>6.48</v>
      </c>
      <c r="N68" s="96">
        <v>6</v>
      </c>
      <c r="O68" s="61">
        <v>3000</v>
      </c>
      <c r="P68" s="62">
        <f>Table2245236891011121314151617181920212224234567234568910111213141516171819202122232425262728293031323334[[#This Row],[PEMBULATAN]]*O68</f>
        <v>18000</v>
      </c>
    </row>
    <row r="69" spans="1:16" ht="28.5" customHeight="1" x14ac:dyDescent="0.2">
      <c r="A69" s="108"/>
      <c r="B69" s="72"/>
      <c r="C69" s="89" t="s">
        <v>3222</v>
      </c>
      <c r="D69" s="90" t="s">
        <v>54</v>
      </c>
      <c r="E69" s="91">
        <v>44438</v>
      </c>
      <c r="F69" s="92" t="s">
        <v>3238</v>
      </c>
      <c r="G69" s="91">
        <v>44441</v>
      </c>
      <c r="H69" s="93" t="s">
        <v>3053</v>
      </c>
      <c r="I69" s="94">
        <v>90</v>
      </c>
      <c r="J69" s="94">
        <v>48</v>
      </c>
      <c r="K69" s="94">
        <v>29</v>
      </c>
      <c r="L69" s="94">
        <v>9</v>
      </c>
      <c r="M69" s="95">
        <v>31.32</v>
      </c>
      <c r="N69" s="96">
        <v>31</v>
      </c>
      <c r="O69" s="61">
        <v>3000</v>
      </c>
      <c r="P69" s="62">
        <f>Table2245236891011121314151617181920212224234567234568910111213141516171819202122232425262728293031323334[[#This Row],[PEMBULATAN]]*O69</f>
        <v>93000</v>
      </c>
    </row>
    <row r="70" spans="1:16" ht="28.5" customHeight="1" x14ac:dyDescent="0.2">
      <c r="A70" s="108"/>
      <c r="B70" s="72"/>
      <c r="C70" s="89" t="s">
        <v>3223</v>
      </c>
      <c r="D70" s="90" t="s">
        <v>54</v>
      </c>
      <c r="E70" s="91">
        <v>44438</v>
      </c>
      <c r="F70" s="92" t="s">
        <v>3238</v>
      </c>
      <c r="G70" s="91">
        <v>44441</v>
      </c>
      <c r="H70" s="93" t="s">
        <v>3053</v>
      </c>
      <c r="I70" s="94">
        <v>70</v>
      </c>
      <c r="J70" s="94">
        <v>58</v>
      </c>
      <c r="K70" s="94">
        <v>25</v>
      </c>
      <c r="L70" s="94">
        <v>9</v>
      </c>
      <c r="M70" s="95">
        <v>25.375</v>
      </c>
      <c r="N70" s="96">
        <v>25</v>
      </c>
      <c r="O70" s="61">
        <v>3000</v>
      </c>
      <c r="P70" s="62">
        <f>Table2245236891011121314151617181920212224234567234568910111213141516171819202122232425262728293031323334[[#This Row],[PEMBULATAN]]*O70</f>
        <v>75000</v>
      </c>
    </row>
    <row r="71" spans="1:16" ht="28.5" customHeight="1" x14ac:dyDescent="0.2">
      <c r="A71" s="108"/>
      <c r="B71" s="72"/>
      <c r="C71" s="89" t="s">
        <v>3224</v>
      </c>
      <c r="D71" s="90" t="s">
        <v>54</v>
      </c>
      <c r="E71" s="91">
        <v>44438</v>
      </c>
      <c r="F71" s="92" t="s">
        <v>3238</v>
      </c>
      <c r="G71" s="91">
        <v>44441</v>
      </c>
      <c r="H71" s="93" t="s">
        <v>3053</v>
      </c>
      <c r="I71" s="94">
        <v>94</v>
      </c>
      <c r="J71" s="94">
        <v>57</v>
      </c>
      <c r="K71" s="94">
        <v>32</v>
      </c>
      <c r="L71" s="94">
        <v>16</v>
      </c>
      <c r="M71" s="95">
        <v>42.863999999999997</v>
      </c>
      <c r="N71" s="96">
        <v>43</v>
      </c>
      <c r="O71" s="61">
        <v>3000</v>
      </c>
      <c r="P71" s="62">
        <f>Table2245236891011121314151617181920212224234567234568910111213141516171819202122232425262728293031323334[[#This Row],[PEMBULATAN]]*O71</f>
        <v>129000</v>
      </c>
    </row>
    <row r="72" spans="1:16" ht="28.5" customHeight="1" x14ac:dyDescent="0.2">
      <c r="A72" s="108"/>
      <c r="B72" s="72"/>
      <c r="C72" s="89" t="s">
        <v>3225</v>
      </c>
      <c r="D72" s="90" t="s">
        <v>54</v>
      </c>
      <c r="E72" s="91">
        <v>44438</v>
      </c>
      <c r="F72" s="92" t="s">
        <v>3238</v>
      </c>
      <c r="G72" s="91">
        <v>44441</v>
      </c>
      <c r="H72" s="93" t="s">
        <v>3053</v>
      </c>
      <c r="I72" s="94">
        <v>78</v>
      </c>
      <c r="J72" s="94">
        <v>54</v>
      </c>
      <c r="K72" s="94">
        <v>22</v>
      </c>
      <c r="L72" s="94">
        <v>9</v>
      </c>
      <c r="M72" s="95">
        <v>23.166</v>
      </c>
      <c r="N72" s="96">
        <v>23</v>
      </c>
      <c r="O72" s="61">
        <v>3000</v>
      </c>
      <c r="P72" s="62">
        <f>Table2245236891011121314151617181920212224234567234568910111213141516171819202122232425262728293031323334[[#This Row],[PEMBULATAN]]*O72</f>
        <v>69000</v>
      </c>
    </row>
    <row r="73" spans="1:16" ht="28.5" customHeight="1" x14ac:dyDescent="0.2">
      <c r="A73" s="108"/>
      <c r="B73" s="72"/>
      <c r="C73" s="89" t="s">
        <v>3226</v>
      </c>
      <c r="D73" s="90" t="s">
        <v>54</v>
      </c>
      <c r="E73" s="91">
        <v>44438</v>
      </c>
      <c r="F73" s="92" t="s">
        <v>3238</v>
      </c>
      <c r="G73" s="91">
        <v>44441</v>
      </c>
      <c r="H73" s="93" t="s">
        <v>3053</v>
      </c>
      <c r="I73" s="94">
        <v>63</v>
      </c>
      <c r="J73" s="94">
        <v>50</v>
      </c>
      <c r="K73" s="94">
        <v>18</v>
      </c>
      <c r="L73" s="94">
        <v>7</v>
      </c>
      <c r="M73" s="95">
        <v>14.175000000000001</v>
      </c>
      <c r="N73" s="96">
        <v>14</v>
      </c>
      <c r="O73" s="61">
        <v>3000</v>
      </c>
      <c r="P73" s="62">
        <f>Table2245236891011121314151617181920212224234567234568910111213141516171819202122232425262728293031323334[[#This Row],[PEMBULATAN]]*O73</f>
        <v>42000</v>
      </c>
    </row>
    <row r="74" spans="1:16" ht="28.5" customHeight="1" x14ac:dyDescent="0.2">
      <c r="A74" s="108"/>
      <c r="B74" s="72"/>
      <c r="C74" s="84" t="s">
        <v>3227</v>
      </c>
      <c r="D74" s="75" t="s">
        <v>54</v>
      </c>
      <c r="E74" s="13">
        <v>44438</v>
      </c>
      <c r="F74" s="73" t="s">
        <v>3238</v>
      </c>
      <c r="G74" s="13">
        <v>44441</v>
      </c>
      <c r="H74" s="74" t="s">
        <v>3053</v>
      </c>
      <c r="I74" s="15">
        <v>68</v>
      </c>
      <c r="J74" s="15">
        <v>43</v>
      </c>
      <c r="K74" s="15">
        <v>20</v>
      </c>
      <c r="L74" s="15">
        <v>2</v>
      </c>
      <c r="M74" s="79">
        <v>14.62</v>
      </c>
      <c r="N74" s="69">
        <v>15</v>
      </c>
      <c r="O74" s="61">
        <v>3000</v>
      </c>
      <c r="P74" s="62">
        <f>Table2245236891011121314151617181920212224234567234568910111213141516171819202122232425262728293031323334[[#This Row],[PEMBULATAN]]*O74</f>
        <v>45000</v>
      </c>
    </row>
    <row r="75" spans="1:16" ht="28.5" customHeight="1" x14ac:dyDescent="0.2">
      <c r="A75" s="108"/>
      <c r="B75" s="72"/>
      <c r="C75" s="84" t="s">
        <v>3228</v>
      </c>
      <c r="D75" s="75" t="s">
        <v>54</v>
      </c>
      <c r="E75" s="13">
        <v>44438</v>
      </c>
      <c r="F75" s="73" t="s">
        <v>3238</v>
      </c>
      <c r="G75" s="13">
        <v>44441</v>
      </c>
      <c r="H75" s="74" t="s">
        <v>3053</v>
      </c>
      <c r="I75" s="15">
        <v>103</v>
      </c>
      <c r="J75" s="15">
        <v>63</v>
      </c>
      <c r="K75" s="15">
        <v>28</v>
      </c>
      <c r="L75" s="15">
        <v>13</v>
      </c>
      <c r="M75" s="79">
        <v>45.423000000000002</v>
      </c>
      <c r="N75" s="69">
        <v>45</v>
      </c>
      <c r="O75" s="61">
        <v>3000</v>
      </c>
      <c r="P75" s="62">
        <f>Table2245236891011121314151617181920212224234567234568910111213141516171819202122232425262728293031323334[[#This Row],[PEMBULATAN]]*O75</f>
        <v>135000</v>
      </c>
    </row>
    <row r="76" spans="1:16" ht="28.5" customHeight="1" x14ac:dyDescent="0.2">
      <c r="A76" s="108"/>
      <c r="B76" s="72"/>
      <c r="C76" s="84" t="s">
        <v>3229</v>
      </c>
      <c r="D76" s="75" t="s">
        <v>54</v>
      </c>
      <c r="E76" s="13">
        <v>44438</v>
      </c>
      <c r="F76" s="73" t="s">
        <v>3238</v>
      </c>
      <c r="G76" s="13">
        <v>44441</v>
      </c>
      <c r="H76" s="74" t="s">
        <v>3053</v>
      </c>
      <c r="I76" s="15">
        <v>80</v>
      </c>
      <c r="J76" s="15">
        <v>65</v>
      </c>
      <c r="K76" s="15">
        <v>39</v>
      </c>
      <c r="L76" s="15">
        <v>11</v>
      </c>
      <c r="M76" s="79">
        <v>50.7</v>
      </c>
      <c r="N76" s="69">
        <v>51</v>
      </c>
      <c r="O76" s="61">
        <v>3000</v>
      </c>
      <c r="P76" s="62">
        <f>Table2245236891011121314151617181920212224234567234568910111213141516171819202122232425262728293031323334[[#This Row],[PEMBULATAN]]*O76</f>
        <v>153000</v>
      </c>
    </row>
    <row r="77" spans="1:16" ht="28.5" customHeight="1" x14ac:dyDescent="0.2">
      <c r="A77" s="108"/>
      <c r="B77" s="72"/>
      <c r="C77" s="84" t="s">
        <v>3230</v>
      </c>
      <c r="D77" s="75" t="s">
        <v>54</v>
      </c>
      <c r="E77" s="13">
        <v>44438</v>
      </c>
      <c r="F77" s="73" t="s">
        <v>3238</v>
      </c>
      <c r="G77" s="13">
        <v>44441</v>
      </c>
      <c r="H77" s="74" t="s">
        <v>3053</v>
      </c>
      <c r="I77" s="15">
        <v>90</v>
      </c>
      <c r="J77" s="15">
        <v>57</v>
      </c>
      <c r="K77" s="15">
        <v>37</v>
      </c>
      <c r="L77" s="15">
        <v>14</v>
      </c>
      <c r="M77" s="79">
        <v>47.452500000000001</v>
      </c>
      <c r="N77" s="69">
        <v>47</v>
      </c>
      <c r="O77" s="61">
        <v>3000</v>
      </c>
      <c r="P77" s="62">
        <f>Table2245236891011121314151617181920212224234567234568910111213141516171819202122232425262728293031323334[[#This Row],[PEMBULATAN]]*O77</f>
        <v>141000</v>
      </c>
    </row>
    <row r="78" spans="1:16" ht="28.5" customHeight="1" x14ac:dyDescent="0.2">
      <c r="A78" s="108"/>
      <c r="B78" s="72"/>
      <c r="C78" s="84" t="s">
        <v>3231</v>
      </c>
      <c r="D78" s="75" t="s">
        <v>54</v>
      </c>
      <c r="E78" s="13">
        <v>44438</v>
      </c>
      <c r="F78" s="73" t="s">
        <v>3238</v>
      </c>
      <c r="G78" s="13">
        <v>44441</v>
      </c>
      <c r="H78" s="74" t="s">
        <v>3053</v>
      </c>
      <c r="I78" s="15">
        <v>107</v>
      </c>
      <c r="J78" s="15">
        <v>59</v>
      </c>
      <c r="K78" s="15">
        <v>29</v>
      </c>
      <c r="L78" s="15">
        <v>25</v>
      </c>
      <c r="M78" s="79">
        <v>45.76925</v>
      </c>
      <c r="N78" s="69">
        <v>46</v>
      </c>
      <c r="O78" s="61">
        <v>3000</v>
      </c>
      <c r="P78" s="62">
        <f>Table2245236891011121314151617181920212224234567234568910111213141516171819202122232425262728293031323334[[#This Row],[PEMBULATAN]]*O78</f>
        <v>138000</v>
      </c>
    </row>
    <row r="79" spans="1:16" ht="28.5" customHeight="1" x14ac:dyDescent="0.2">
      <c r="A79" s="108"/>
      <c r="B79" s="72"/>
      <c r="C79" s="84" t="s">
        <v>3232</v>
      </c>
      <c r="D79" s="75" t="s">
        <v>54</v>
      </c>
      <c r="E79" s="13">
        <v>44438</v>
      </c>
      <c r="F79" s="73" t="s">
        <v>3238</v>
      </c>
      <c r="G79" s="13">
        <v>44441</v>
      </c>
      <c r="H79" s="74" t="s">
        <v>3053</v>
      </c>
      <c r="I79" s="15">
        <v>104</v>
      </c>
      <c r="J79" s="15">
        <v>56</v>
      </c>
      <c r="K79" s="15">
        <v>33</v>
      </c>
      <c r="L79" s="15">
        <v>16</v>
      </c>
      <c r="M79" s="79">
        <v>48.048000000000002</v>
      </c>
      <c r="N79" s="69">
        <v>48</v>
      </c>
      <c r="O79" s="61">
        <v>3000</v>
      </c>
      <c r="P79" s="62">
        <f>Table2245236891011121314151617181920212224234567234568910111213141516171819202122232425262728293031323334[[#This Row],[PEMBULATAN]]*O79</f>
        <v>144000</v>
      </c>
    </row>
    <row r="80" spans="1:16" ht="28.5" customHeight="1" x14ac:dyDescent="0.2">
      <c r="A80" s="108"/>
      <c r="B80" s="72"/>
      <c r="C80" s="84" t="s">
        <v>3233</v>
      </c>
      <c r="D80" s="75" t="s">
        <v>54</v>
      </c>
      <c r="E80" s="13">
        <v>44438</v>
      </c>
      <c r="F80" s="73" t="s">
        <v>3238</v>
      </c>
      <c r="G80" s="13">
        <v>44441</v>
      </c>
      <c r="H80" s="74" t="s">
        <v>3053</v>
      </c>
      <c r="I80" s="15">
        <v>112</v>
      </c>
      <c r="J80" s="15">
        <v>60</v>
      </c>
      <c r="K80" s="15">
        <v>38</v>
      </c>
      <c r="L80" s="15">
        <v>18</v>
      </c>
      <c r="M80" s="79">
        <v>63.84</v>
      </c>
      <c r="N80" s="69">
        <v>64</v>
      </c>
      <c r="O80" s="61">
        <v>3000</v>
      </c>
      <c r="P80" s="62">
        <f>Table2245236891011121314151617181920212224234567234568910111213141516171819202122232425262728293031323334[[#This Row],[PEMBULATAN]]*O80</f>
        <v>192000</v>
      </c>
    </row>
    <row r="81" spans="1:16" ht="28.5" customHeight="1" x14ac:dyDescent="0.2">
      <c r="A81" s="108"/>
      <c r="B81" s="72"/>
      <c r="C81" s="84" t="s">
        <v>3234</v>
      </c>
      <c r="D81" s="75" t="s">
        <v>54</v>
      </c>
      <c r="E81" s="13">
        <v>44438</v>
      </c>
      <c r="F81" s="73" t="s">
        <v>3238</v>
      </c>
      <c r="G81" s="13">
        <v>44441</v>
      </c>
      <c r="H81" s="74" t="s">
        <v>3053</v>
      </c>
      <c r="I81" s="15">
        <v>94</v>
      </c>
      <c r="J81" s="15">
        <v>56</v>
      </c>
      <c r="K81" s="15">
        <v>34</v>
      </c>
      <c r="L81" s="15">
        <v>12</v>
      </c>
      <c r="M81" s="79">
        <v>44.744</v>
      </c>
      <c r="N81" s="69">
        <v>45</v>
      </c>
      <c r="O81" s="61">
        <v>3000</v>
      </c>
      <c r="P81" s="62">
        <f>Table2245236891011121314151617181920212224234567234568910111213141516171819202122232425262728293031323334[[#This Row],[PEMBULATAN]]*O81</f>
        <v>135000</v>
      </c>
    </row>
    <row r="82" spans="1:16" ht="28.5" customHeight="1" x14ac:dyDescent="0.2">
      <c r="A82" s="108"/>
      <c r="B82" s="72"/>
      <c r="C82" s="84" t="s">
        <v>3235</v>
      </c>
      <c r="D82" s="75" t="s">
        <v>54</v>
      </c>
      <c r="E82" s="13">
        <v>44438</v>
      </c>
      <c r="F82" s="73" t="s">
        <v>3238</v>
      </c>
      <c r="G82" s="13">
        <v>44441</v>
      </c>
      <c r="H82" s="74" t="s">
        <v>3053</v>
      </c>
      <c r="I82" s="15">
        <v>24</v>
      </c>
      <c r="J82" s="15">
        <v>26</v>
      </c>
      <c r="K82" s="15">
        <v>10</v>
      </c>
      <c r="L82" s="15">
        <v>2</v>
      </c>
      <c r="M82" s="79">
        <v>1.56</v>
      </c>
      <c r="N82" s="69">
        <v>2</v>
      </c>
      <c r="O82" s="61">
        <v>3000</v>
      </c>
      <c r="P82" s="62">
        <f>Table2245236891011121314151617181920212224234567234568910111213141516171819202122232425262728293031323334[[#This Row],[PEMBULATAN]]*O82</f>
        <v>6000</v>
      </c>
    </row>
    <row r="83" spans="1:16" ht="28.5" customHeight="1" x14ac:dyDescent="0.2">
      <c r="A83" s="108"/>
      <c r="B83" s="72"/>
      <c r="C83" s="84" t="s">
        <v>3236</v>
      </c>
      <c r="D83" s="75" t="s">
        <v>54</v>
      </c>
      <c r="E83" s="13">
        <v>44438</v>
      </c>
      <c r="F83" s="73" t="s">
        <v>3238</v>
      </c>
      <c r="G83" s="13">
        <v>44441</v>
      </c>
      <c r="H83" s="74" t="s">
        <v>3053</v>
      </c>
      <c r="I83" s="15">
        <v>70</v>
      </c>
      <c r="J83" s="15">
        <v>50</v>
      </c>
      <c r="K83" s="15">
        <v>34</v>
      </c>
      <c r="L83" s="15">
        <v>7</v>
      </c>
      <c r="M83" s="79">
        <v>29.75</v>
      </c>
      <c r="N83" s="69">
        <v>30</v>
      </c>
      <c r="O83" s="61">
        <v>3000</v>
      </c>
      <c r="P83" s="62">
        <f>Table2245236891011121314151617181920212224234567234568910111213141516171819202122232425262728293031323334[[#This Row],[PEMBULATAN]]*O83</f>
        <v>90000</v>
      </c>
    </row>
    <row r="84" spans="1:16" ht="28.5" customHeight="1" x14ac:dyDescent="0.2">
      <c r="A84" s="108"/>
      <c r="B84" s="72"/>
      <c r="C84" s="84" t="s">
        <v>3237</v>
      </c>
      <c r="D84" s="75" t="s">
        <v>54</v>
      </c>
      <c r="E84" s="13">
        <v>44438</v>
      </c>
      <c r="F84" s="73" t="s">
        <v>3238</v>
      </c>
      <c r="G84" s="13">
        <v>44441</v>
      </c>
      <c r="H84" s="74" t="s">
        <v>3053</v>
      </c>
      <c r="I84" s="15">
        <v>120</v>
      </c>
      <c r="J84" s="15">
        <v>58</v>
      </c>
      <c r="K84" s="15">
        <v>39</v>
      </c>
      <c r="L84" s="15">
        <v>14</v>
      </c>
      <c r="M84" s="79">
        <v>67.86</v>
      </c>
      <c r="N84" s="69">
        <v>68</v>
      </c>
      <c r="O84" s="61">
        <v>3000</v>
      </c>
      <c r="P84" s="62">
        <f>Table2245236891011121314151617181920212224234567234568910111213141516171819202122232425262728293031323334[[#This Row],[PEMBULATAN]]*O84</f>
        <v>204000</v>
      </c>
    </row>
    <row r="85" spans="1:16" ht="22.5" customHeight="1" x14ac:dyDescent="0.2">
      <c r="A85" s="143" t="s">
        <v>33</v>
      </c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5"/>
      <c r="M85" s="76">
        <f>SUBTOTAL(109,Table2245236891011121314151617181920212224234567234568910111213141516171819202122232425262728293031323334[KG VOLUME])</f>
        <v>2209.4560000000006</v>
      </c>
      <c r="N85" s="65">
        <f>SUM(N3:N84)</f>
        <v>2224</v>
      </c>
      <c r="O85" s="146">
        <f>SUM(P3:P84)</f>
        <v>6672000</v>
      </c>
      <c r="P85" s="147"/>
    </row>
    <row r="86" spans="1:16" ht="22.5" customHeight="1" x14ac:dyDescent="0.2">
      <c r="A86" s="80"/>
      <c r="B86" s="53" t="s">
        <v>45</v>
      </c>
      <c r="C86" s="52"/>
      <c r="D86" s="54" t="s">
        <v>46</v>
      </c>
      <c r="E86" s="80"/>
      <c r="F86" s="80"/>
      <c r="G86" s="80"/>
      <c r="H86" s="80"/>
      <c r="I86" s="80"/>
      <c r="J86" s="80"/>
      <c r="K86" s="80"/>
      <c r="L86" s="80"/>
      <c r="M86" s="81"/>
      <c r="N86" s="83" t="s">
        <v>52</v>
      </c>
      <c r="O86" s="82"/>
      <c r="P86" s="82">
        <f>O85*10%</f>
        <v>667200</v>
      </c>
    </row>
    <row r="87" spans="1:16" ht="22.5" customHeight="1" thickBot="1" x14ac:dyDescent="0.25">
      <c r="A87" s="80"/>
      <c r="B87" s="53"/>
      <c r="C87" s="52"/>
      <c r="D87" s="54"/>
      <c r="E87" s="80"/>
      <c r="F87" s="80"/>
      <c r="G87" s="80"/>
      <c r="H87" s="80"/>
      <c r="I87" s="80"/>
      <c r="J87" s="80"/>
      <c r="K87" s="80"/>
      <c r="L87" s="80"/>
      <c r="M87" s="81"/>
      <c r="N87" s="103" t="s">
        <v>56</v>
      </c>
      <c r="O87" s="102"/>
      <c r="P87" s="102">
        <f>O85-P86</f>
        <v>6004800</v>
      </c>
    </row>
    <row r="88" spans="1:16" x14ac:dyDescent="0.2">
      <c r="A88" s="11"/>
      <c r="H88" s="60"/>
      <c r="N88" s="59" t="s">
        <v>34</v>
      </c>
      <c r="P88" s="66">
        <f>P87*1%</f>
        <v>60048</v>
      </c>
    </row>
    <row r="89" spans="1:16" ht="15.75" thickBot="1" x14ac:dyDescent="0.25">
      <c r="A89" s="11"/>
      <c r="H89" s="60"/>
      <c r="N89" s="59" t="s">
        <v>55</v>
      </c>
      <c r="P89" s="68">
        <f>P87*2%</f>
        <v>120096</v>
      </c>
    </row>
    <row r="90" spans="1:16" x14ac:dyDescent="0.2">
      <c r="A90" s="11"/>
      <c r="H90" s="60"/>
      <c r="N90" s="63" t="s">
        <v>35</v>
      </c>
      <c r="O90" s="64"/>
      <c r="P90" s="67">
        <f>P87+P88-P89</f>
        <v>5944752</v>
      </c>
    </row>
    <row r="91" spans="1:16" x14ac:dyDescent="0.2">
      <c r="B91" s="53"/>
      <c r="C91" s="52"/>
      <c r="D91" s="54"/>
    </row>
    <row r="93" spans="1:16" x14ac:dyDescent="0.2">
      <c r="A93" s="11"/>
      <c r="H93" s="60"/>
      <c r="P93" s="68"/>
    </row>
    <row r="94" spans="1:16" x14ac:dyDescent="0.2">
      <c r="A94" s="11"/>
      <c r="H94" s="60"/>
      <c r="O94" s="55"/>
      <c r="P94" s="68"/>
    </row>
    <row r="95" spans="1:16" s="3" customFormat="1" x14ac:dyDescent="0.25">
      <c r="A95" s="11"/>
      <c r="B95" s="2"/>
      <c r="C95" s="2"/>
      <c r="E95" s="12"/>
      <c r="H95" s="60"/>
      <c r="N95" s="14"/>
      <c r="O95" s="14"/>
      <c r="P95" s="14"/>
    </row>
    <row r="96" spans="1:16" s="3" customFormat="1" x14ac:dyDescent="0.25">
      <c r="A96" s="11"/>
      <c r="B96" s="2"/>
      <c r="C96" s="2"/>
      <c r="E96" s="12"/>
      <c r="H96" s="60"/>
      <c r="N96" s="14"/>
      <c r="O96" s="14"/>
      <c r="P96" s="14"/>
    </row>
    <row r="97" spans="1:16" s="3" customFormat="1" x14ac:dyDescent="0.25">
      <c r="A97" s="11"/>
      <c r="B97" s="2"/>
      <c r="C97" s="2"/>
      <c r="E97" s="12"/>
      <c r="H97" s="60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0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0"/>
      <c r="N99" s="14"/>
      <c r="O99" s="14"/>
      <c r="P99" s="14"/>
    </row>
    <row r="100" spans="1:16" s="3" customFormat="1" x14ac:dyDescent="0.25">
      <c r="A100" s="11"/>
      <c r="B100" s="2"/>
      <c r="C100" s="2"/>
      <c r="E100" s="12"/>
      <c r="H100" s="60"/>
      <c r="N100" s="14"/>
      <c r="O100" s="14"/>
      <c r="P100" s="14"/>
    </row>
    <row r="101" spans="1:16" s="3" customFormat="1" x14ac:dyDescent="0.25">
      <c r="A101" s="11"/>
      <c r="B101" s="2"/>
      <c r="C101" s="2"/>
      <c r="E101" s="12"/>
      <c r="H101" s="60"/>
      <c r="N101" s="14"/>
      <c r="O101" s="14"/>
      <c r="P101" s="14"/>
    </row>
    <row r="102" spans="1:16" s="3" customFormat="1" x14ac:dyDescent="0.25">
      <c r="A102" s="11"/>
      <c r="B102" s="2"/>
      <c r="C102" s="2"/>
      <c r="E102" s="12"/>
      <c r="H102" s="60"/>
      <c r="N102" s="14"/>
      <c r="O102" s="14"/>
      <c r="P102" s="14"/>
    </row>
    <row r="103" spans="1:16" s="3" customFormat="1" x14ac:dyDescent="0.25">
      <c r="A103" s="11"/>
      <c r="B103" s="2"/>
      <c r="C103" s="2"/>
      <c r="E103" s="12"/>
      <c r="H103" s="60"/>
      <c r="N103" s="14"/>
      <c r="O103" s="14"/>
      <c r="P103" s="14"/>
    </row>
    <row r="104" spans="1:16" s="3" customFormat="1" x14ac:dyDescent="0.25">
      <c r="A104" s="11"/>
      <c r="B104" s="2"/>
      <c r="C104" s="2"/>
      <c r="E104" s="12"/>
      <c r="H104" s="60"/>
      <c r="N104" s="14"/>
      <c r="O104" s="14"/>
      <c r="P104" s="14"/>
    </row>
    <row r="105" spans="1:16" s="3" customFormat="1" x14ac:dyDescent="0.25">
      <c r="A105" s="11"/>
      <c r="B105" s="2"/>
      <c r="C105" s="2"/>
      <c r="E105" s="12"/>
      <c r="H105" s="60"/>
      <c r="N105" s="14"/>
      <c r="O105" s="14"/>
      <c r="P105" s="14"/>
    </row>
    <row r="106" spans="1:16" s="3" customFormat="1" x14ac:dyDescent="0.25">
      <c r="A106" s="11"/>
      <c r="B106" s="2"/>
      <c r="C106" s="2"/>
      <c r="E106" s="12"/>
      <c r="H106" s="60"/>
      <c r="N106" s="14"/>
      <c r="O106" s="14"/>
      <c r="P106" s="14"/>
    </row>
  </sheetData>
  <mergeCells count="3">
    <mergeCell ref="A3:A4"/>
    <mergeCell ref="A85:L85"/>
    <mergeCell ref="O85:P85"/>
  </mergeCells>
  <conditionalFormatting sqref="B3">
    <cfRule type="duplicateValues" dxfId="10" priority="1"/>
  </conditionalFormatting>
  <conditionalFormatting sqref="B4:B84">
    <cfRule type="duplicateValues" dxfId="9" priority="8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N11" sqref="N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41" t="s">
        <v>4256</v>
      </c>
      <c r="B3" s="71" t="s">
        <v>3239</v>
      </c>
      <c r="C3" s="9" t="s">
        <v>3240</v>
      </c>
      <c r="D3" s="73" t="s">
        <v>53</v>
      </c>
      <c r="E3" s="13">
        <v>44439</v>
      </c>
      <c r="F3" s="73" t="s">
        <v>3052</v>
      </c>
      <c r="G3" s="13">
        <v>44442</v>
      </c>
      <c r="H3" s="10" t="s">
        <v>3153</v>
      </c>
      <c r="I3" s="1">
        <v>51</v>
      </c>
      <c r="J3" s="1">
        <v>43</v>
      </c>
      <c r="K3" s="1">
        <v>18</v>
      </c>
      <c r="L3" s="1">
        <v>3</v>
      </c>
      <c r="M3" s="78">
        <v>9.8684999999999992</v>
      </c>
      <c r="N3" s="8">
        <v>10</v>
      </c>
      <c r="O3" s="61">
        <v>3000</v>
      </c>
      <c r="P3" s="62">
        <f>Table224523689101112131415161718192021222423456723456891011121314151617181920212223242526272829303132333435[[#This Row],[PEMBULATAN]]*O3</f>
        <v>30000</v>
      </c>
    </row>
    <row r="4" spans="1:16" ht="36" customHeight="1" x14ac:dyDescent="0.2">
      <c r="A4" s="142"/>
      <c r="B4" s="72"/>
      <c r="C4" s="9" t="s">
        <v>3241</v>
      </c>
      <c r="D4" s="73" t="s">
        <v>53</v>
      </c>
      <c r="E4" s="13">
        <v>44439</v>
      </c>
      <c r="F4" s="73" t="s">
        <v>3052</v>
      </c>
      <c r="G4" s="13">
        <v>44442</v>
      </c>
      <c r="H4" s="10" t="s">
        <v>3153</v>
      </c>
      <c r="I4" s="1">
        <v>70</v>
      </c>
      <c r="J4" s="1">
        <v>42</v>
      </c>
      <c r="K4" s="1">
        <v>26</v>
      </c>
      <c r="L4" s="1">
        <v>5</v>
      </c>
      <c r="M4" s="78">
        <v>19.11</v>
      </c>
      <c r="N4" s="8">
        <v>19</v>
      </c>
      <c r="O4" s="61">
        <v>3000</v>
      </c>
      <c r="P4" s="62">
        <f>Table224523689101112131415161718192021222423456723456891011121314151617181920212223242526272829303132333435[[#This Row],[PEMBULATAN]]*O4</f>
        <v>57000</v>
      </c>
    </row>
    <row r="5" spans="1:16" ht="22.5" customHeight="1" x14ac:dyDescent="0.2">
      <c r="A5" s="143" t="s">
        <v>33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5"/>
      <c r="M5" s="76">
        <f>SUBTOTAL(109,Table224523689101112131415161718192021222423456723456891011121314151617181920212223242526272829303132333435[KG VOLUME])</f>
        <v>28.978499999999997</v>
      </c>
      <c r="N5" s="65">
        <f>SUM(N3:N4)</f>
        <v>29</v>
      </c>
      <c r="O5" s="146">
        <f>SUM(P3:P4)</f>
        <v>87000</v>
      </c>
      <c r="P5" s="147"/>
    </row>
    <row r="6" spans="1:16" ht="22.5" customHeight="1" x14ac:dyDescent="0.2">
      <c r="A6" s="80"/>
      <c r="B6" s="53" t="s">
        <v>45</v>
      </c>
      <c r="C6" s="52"/>
      <c r="D6" s="54" t="s">
        <v>46</v>
      </c>
      <c r="E6" s="80"/>
      <c r="F6" s="80"/>
      <c r="G6" s="80"/>
      <c r="H6" s="80"/>
      <c r="I6" s="80"/>
      <c r="J6" s="80"/>
      <c r="K6" s="80"/>
      <c r="L6" s="80"/>
      <c r="M6" s="81"/>
      <c r="N6" s="83" t="s">
        <v>52</v>
      </c>
      <c r="O6" s="82"/>
      <c r="P6" s="82">
        <f>O5*10%</f>
        <v>8700</v>
      </c>
    </row>
    <row r="7" spans="1:16" ht="22.5" customHeight="1" thickBot="1" x14ac:dyDescent="0.25">
      <c r="A7" s="80"/>
      <c r="B7" s="53"/>
      <c r="C7" s="52"/>
      <c r="D7" s="54"/>
      <c r="E7" s="80"/>
      <c r="F7" s="80"/>
      <c r="G7" s="80"/>
      <c r="H7" s="80"/>
      <c r="I7" s="80"/>
      <c r="J7" s="80"/>
      <c r="K7" s="80"/>
      <c r="L7" s="80"/>
      <c r="M7" s="81"/>
      <c r="N7" s="103" t="s">
        <v>56</v>
      </c>
      <c r="O7" s="102"/>
      <c r="P7" s="102">
        <f>O5-P6</f>
        <v>78300</v>
      </c>
    </row>
    <row r="8" spans="1:16" x14ac:dyDescent="0.2">
      <c r="A8" s="11"/>
      <c r="H8" s="60"/>
      <c r="N8" s="59" t="s">
        <v>34</v>
      </c>
      <c r="P8" s="66">
        <f>P7*1%</f>
        <v>783</v>
      </c>
    </row>
    <row r="9" spans="1:16" ht="15.75" thickBot="1" x14ac:dyDescent="0.25">
      <c r="A9" s="11"/>
      <c r="H9" s="60"/>
      <c r="N9" s="59" t="s">
        <v>55</v>
      </c>
      <c r="P9" s="68">
        <f>P7*2%</f>
        <v>1566</v>
      </c>
    </row>
    <row r="10" spans="1:16" x14ac:dyDescent="0.2">
      <c r="A10" s="11"/>
      <c r="H10" s="60"/>
      <c r="N10" s="63" t="s">
        <v>35</v>
      </c>
      <c r="O10" s="64"/>
      <c r="P10" s="67">
        <f>P7+P8-P9</f>
        <v>77517</v>
      </c>
    </row>
    <row r="11" spans="1:16" x14ac:dyDescent="0.2">
      <c r="B11" s="53"/>
      <c r="C11" s="52"/>
      <c r="D11" s="54"/>
    </row>
    <row r="13" spans="1:16" x14ac:dyDescent="0.2">
      <c r="A13" s="11"/>
      <c r="H13" s="60"/>
      <c r="P13" s="68"/>
    </row>
    <row r="14" spans="1:16" x14ac:dyDescent="0.2">
      <c r="A14" s="11"/>
      <c r="H14" s="60"/>
      <c r="O14" s="55"/>
      <c r="P14" s="68"/>
    </row>
    <row r="15" spans="1:16" s="3" customFormat="1" x14ac:dyDescent="0.25">
      <c r="A15" s="11"/>
      <c r="B15" s="2"/>
      <c r="C15" s="2"/>
      <c r="E15" s="12"/>
      <c r="H15" s="60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0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0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0"/>
      <c r="N26" s="14"/>
      <c r="O26" s="14"/>
      <c r="P26" s="14"/>
    </row>
  </sheetData>
  <mergeCells count="3">
    <mergeCell ref="A3:A4"/>
    <mergeCell ref="A5:L5"/>
    <mergeCell ref="O5:P5"/>
  </mergeCells>
  <conditionalFormatting sqref="B3">
    <cfRule type="duplicateValues" dxfId="8" priority="1"/>
  </conditionalFormatting>
  <conditionalFormatting sqref="B4">
    <cfRule type="duplicateValues" dxfId="7" priority="8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9"/>
  <sheetViews>
    <sheetView zoomScale="110" zoomScaleNormal="110" workbookViewId="0">
      <pane xSplit="3" ySplit="2" topLeftCell="D24" activePane="bottomRight" state="frozen"/>
      <selection activeCell="F3" sqref="F3"/>
      <selection pane="topRight" activeCell="F3" sqref="F3"/>
      <selection pane="bottomLeft" activeCell="F3" sqref="F3"/>
      <selection pane="bottomRight" activeCell="N51" sqref="N5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4.75" customHeight="1" x14ac:dyDescent="0.2">
      <c r="A3" s="141" t="s">
        <v>4257</v>
      </c>
      <c r="B3" s="101" t="s">
        <v>3242</v>
      </c>
      <c r="C3" s="9" t="s">
        <v>3243</v>
      </c>
      <c r="D3" s="73" t="s">
        <v>54</v>
      </c>
      <c r="E3" s="13">
        <v>44439</v>
      </c>
      <c r="F3" s="73" t="s">
        <v>3052</v>
      </c>
      <c r="G3" s="13">
        <v>44442</v>
      </c>
      <c r="H3" s="10" t="s">
        <v>3053</v>
      </c>
      <c r="I3" s="1">
        <v>40</v>
      </c>
      <c r="J3" s="1">
        <v>40</v>
      </c>
      <c r="K3" s="1">
        <v>39</v>
      </c>
      <c r="L3" s="1">
        <v>11</v>
      </c>
      <c r="M3" s="78">
        <v>15.6</v>
      </c>
      <c r="N3" s="8">
        <v>16</v>
      </c>
      <c r="O3" s="61">
        <v>3000</v>
      </c>
      <c r="P3" s="62">
        <f>Table22452368910111213141516171819202122242345672345689101112131415161718192021222324252627282930313233343536[[#This Row],[PEMBULATAN]]*O3</f>
        <v>48000</v>
      </c>
    </row>
    <row r="4" spans="1:16" ht="24.75" customHeight="1" x14ac:dyDescent="0.2">
      <c r="A4" s="142"/>
      <c r="B4" s="72" t="s">
        <v>3244</v>
      </c>
      <c r="C4" s="9" t="s">
        <v>3245</v>
      </c>
      <c r="D4" s="73" t="s">
        <v>54</v>
      </c>
      <c r="E4" s="13">
        <v>44439</v>
      </c>
      <c r="F4" s="73" t="s">
        <v>3052</v>
      </c>
      <c r="G4" s="13">
        <v>44442</v>
      </c>
      <c r="H4" s="10" t="s">
        <v>3053</v>
      </c>
      <c r="I4" s="1">
        <v>59</v>
      </c>
      <c r="J4" s="1">
        <v>79</v>
      </c>
      <c r="K4" s="1">
        <v>25</v>
      </c>
      <c r="L4" s="1">
        <v>10</v>
      </c>
      <c r="M4" s="78">
        <v>29.131250000000001</v>
      </c>
      <c r="N4" s="8">
        <v>29</v>
      </c>
      <c r="O4" s="61">
        <v>3000</v>
      </c>
      <c r="P4" s="62">
        <f>Table22452368910111213141516171819202122242345672345689101112131415161718192021222324252627282930313233343536[[#This Row],[PEMBULATAN]]*O4</f>
        <v>87000</v>
      </c>
    </row>
    <row r="5" spans="1:16" ht="24.75" customHeight="1" x14ac:dyDescent="0.2">
      <c r="A5" s="108"/>
      <c r="B5" s="72"/>
      <c r="C5" s="84" t="s">
        <v>3246</v>
      </c>
      <c r="D5" s="75" t="s">
        <v>54</v>
      </c>
      <c r="E5" s="13">
        <v>44439</v>
      </c>
      <c r="F5" s="73" t="s">
        <v>3052</v>
      </c>
      <c r="G5" s="13">
        <v>44442</v>
      </c>
      <c r="H5" s="74" t="s">
        <v>3053</v>
      </c>
      <c r="I5" s="15">
        <v>39</v>
      </c>
      <c r="J5" s="15">
        <v>43</v>
      </c>
      <c r="K5" s="15">
        <v>24</v>
      </c>
      <c r="L5" s="15">
        <v>6</v>
      </c>
      <c r="M5" s="79">
        <v>10.061999999999999</v>
      </c>
      <c r="N5" s="69">
        <v>10</v>
      </c>
      <c r="O5" s="61">
        <v>3000</v>
      </c>
      <c r="P5" s="62">
        <f>Table22452368910111213141516171819202122242345672345689101112131415161718192021222324252627282930313233343536[[#This Row],[PEMBULATAN]]*O5</f>
        <v>30000</v>
      </c>
    </row>
    <row r="6" spans="1:16" ht="24.75" customHeight="1" x14ac:dyDescent="0.2">
      <c r="A6" s="108"/>
      <c r="B6" s="72"/>
      <c r="C6" s="89" t="s">
        <v>3247</v>
      </c>
      <c r="D6" s="90" t="s">
        <v>54</v>
      </c>
      <c r="E6" s="91">
        <v>44439</v>
      </c>
      <c r="F6" s="92" t="s">
        <v>3052</v>
      </c>
      <c r="G6" s="91">
        <v>44442</v>
      </c>
      <c r="H6" s="93" t="s">
        <v>3053</v>
      </c>
      <c r="I6" s="94">
        <v>60</v>
      </c>
      <c r="J6" s="94">
        <v>43</v>
      </c>
      <c r="K6" s="94">
        <v>37</v>
      </c>
      <c r="L6" s="94">
        <v>26</v>
      </c>
      <c r="M6" s="95">
        <v>23.864999999999998</v>
      </c>
      <c r="N6" s="96">
        <v>26</v>
      </c>
      <c r="O6" s="61">
        <v>3000</v>
      </c>
      <c r="P6" s="62">
        <f>Table22452368910111213141516171819202122242345672345689101112131415161718192021222324252627282930313233343536[[#This Row],[PEMBULATAN]]*O6</f>
        <v>78000</v>
      </c>
    </row>
    <row r="7" spans="1:16" ht="24.75" customHeight="1" x14ac:dyDescent="0.2">
      <c r="A7" s="108"/>
      <c r="B7" s="72"/>
      <c r="C7" s="89" t="s">
        <v>3248</v>
      </c>
      <c r="D7" s="90" t="s">
        <v>54</v>
      </c>
      <c r="E7" s="91">
        <v>44439</v>
      </c>
      <c r="F7" s="92" t="s">
        <v>3052</v>
      </c>
      <c r="G7" s="91">
        <v>44442</v>
      </c>
      <c r="H7" s="93" t="s">
        <v>3053</v>
      </c>
      <c r="I7" s="94">
        <v>40</v>
      </c>
      <c r="J7" s="94">
        <v>40</v>
      </c>
      <c r="K7" s="94">
        <v>39</v>
      </c>
      <c r="L7" s="94">
        <v>11</v>
      </c>
      <c r="M7" s="95">
        <v>15.6</v>
      </c>
      <c r="N7" s="96">
        <v>16</v>
      </c>
      <c r="O7" s="61">
        <v>3000</v>
      </c>
      <c r="P7" s="62">
        <f>Table22452368910111213141516171819202122242345672345689101112131415161718192021222324252627282930313233343536[[#This Row],[PEMBULATAN]]*O7</f>
        <v>48000</v>
      </c>
    </row>
    <row r="8" spans="1:16" ht="24.75" customHeight="1" x14ac:dyDescent="0.2">
      <c r="A8" s="108"/>
      <c r="B8" s="72"/>
      <c r="C8" s="89" t="s">
        <v>3249</v>
      </c>
      <c r="D8" s="90" t="s">
        <v>54</v>
      </c>
      <c r="E8" s="91">
        <v>44439</v>
      </c>
      <c r="F8" s="92" t="s">
        <v>3052</v>
      </c>
      <c r="G8" s="91">
        <v>44442</v>
      </c>
      <c r="H8" s="93" t="s">
        <v>3053</v>
      </c>
      <c r="I8" s="94">
        <v>100</v>
      </c>
      <c r="J8" s="94">
        <v>10</v>
      </c>
      <c r="K8" s="94">
        <v>57</v>
      </c>
      <c r="L8" s="94">
        <v>14</v>
      </c>
      <c r="M8" s="95">
        <v>14.25</v>
      </c>
      <c r="N8" s="96">
        <v>14</v>
      </c>
      <c r="O8" s="61">
        <v>3000</v>
      </c>
      <c r="P8" s="62">
        <f>Table22452368910111213141516171819202122242345672345689101112131415161718192021222324252627282930313233343536[[#This Row],[PEMBULATAN]]*O8</f>
        <v>42000</v>
      </c>
    </row>
    <row r="9" spans="1:16" ht="24.75" customHeight="1" x14ac:dyDescent="0.2">
      <c r="A9" s="108"/>
      <c r="B9" s="72"/>
      <c r="C9" s="89" t="s">
        <v>3250</v>
      </c>
      <c r="D9" s="90" t="s">
        <v>54</v>
      </c>
      <c r="E9" s="91">
        <v>44439</v>
      </c>
      <c r="F9" s="92" t="s">
        <v>3052</v>
      </c>
      <c r="G9" s="91">
        <v>44442</v>
      </c>
      <c r="H9" s="93" t="s">
        <v>3053</v>
      </c>
      <c r="I9" s="94">
        <v>100</v>
      </c>
      <c r="J9" s="94">
        <v>62</v>
      </c>
      <c r="K9" s="94">
        <v>12</v>
      </c>
      <c r="L9" s="94">
        <v>41</v>
      </c>
      <c r="M9" s="95">
        <v>18.600000000000001</v>
      </c>
      <c r="N9" s="96">
        <v>41</v>
      </c>
      <c r="O9" s="61">
        <v>3000</v>
      </c>
      <c r="P9" s="62">
        <f>Table22452368910111213141516171819202122242345672345689101112131415161718192021222324252627282930313233343536[[#This Row],[PEMBULATAN]]*O9</f>
        <v>123000</v>
      </c>
    </row>
    <row r="10" spans="1:16" ht="24.75" customHeight="1" x14ac:dyDescent="0.2">
      <c r="A10" s="108"/>
      <c r="B10" s="72"/>
      <c r="C10" s="89" t="s">
        <v>3251</v>
      </c>
      <c r="D10" s="90" t="s">
        <v>54</v>
      </c>
      <c r="E10" s="91">
        <v>44439</v>
      </c>
      <c r="F10" s="92" t="s">
        <v>3052</v>
      </c>
      <c r="G10" s="91">
        <v>44442</v>
      </c>
      <c r="H10" s="93" t="s">
        <v>3053</v>
      </c>
      <c r="I10" s="94">
        <v>42</v>
      </c>
      <c r="J10" s="94">
        <v>28</v>
      </c>
      <c r="K10" s="94">
        <v>40</v>
      </c>
      <c r="L10" s="94">
        <v>15</v>
      </c>
      <c r="M10" s="95">
        <v>11.76</v>
      </c>
      <c r="N10" s="96">
        <v>15</v>
      </c>
      <c r="O10" s="61">
        <v>3000</v>
      </c>
      <c r="P10" s="62">
        <f>Table22452368910111213141516171819202122242345672345689101112131415161718192021222324252627282930313233343536[[#This Row],[PEMBULATAN]]*O10</f>
        <v>45000</v>
      </c>
    </row>
    <row r="11" spans="1:16" ht="24.75" customHeight="1" x14ac:dyDescent="0.2">
      <c r="A11" s="108"/>
      <c r="B11" s="72"/>
      <c r="C11" s="89" t="s">
        <v>3252</v>
      </c>
      <c r="D11" s="90" t="s">
        <v>54</v>
      </c>
      <c r="E11" s="91">
        <v>44439</v>
      </c>
      <c r="F11" s="92" t="s">
        <v>3052</v>
      </c>
      <c r="G11" s="91">
        <v>44442</v>
      </c>
      <c r="H11" s="93" t="s">
        <v>3053</v>
      </c>
      <c r="I11" s="94">
        <v>98</v>
      </c>
      <c r="J11" s="94">
        <v>10</v>
      </c>
      <c r="K11" s="94">
        <v>10</v>
      </c>
      <c r="L11" s="94">
        <v>1</v>
      </c>
      <c r="M11" s="95">
        <v>2.4500000000000002</v>
      </c>
      <c r="N11" s="96">
        <v>2</v>
      </c>
      <c r="O11" s="61">
        <v>3000</v>
      </c>
      <c r="P11" s="62">
        <f>Table22452368910111213141516171819202122242345672345689101112131415161718192021222324252627282930313233343536[[#This Row],[PEMBULATAN]]*O11</f>
        <v>6000</v>
      </c>
    </row>
    <row r="12" spans="1:16" ht="24.75" customHeight="1" x14ac:dyDescent="0.2">
      <c r="A12" s="108"/>
      <c r="B12" s="72"/>
      <c r="C12" s="89" t="s">
        <v>3253</v>
      </c>
      <c r="D12" s="90" t="s">
        <v>54</v>
      </c>
      <c r="E12" s="91">
        <v>44439</v>
      </c>
      <c r="F12" s="92" t="s">
        <v>3052</v>
      </c>
      <c r="G12" s="91">
        <v>44442</v>
      </c>
      <c r="H12" s="93" t="s">
        <v>3053</v>
      </c>
      <c r="I12" s="94">
        <v>98</v>
      </c>
      <c r="J12" s="94">
        <v>57</v>
      </c>
      <c r="K12" s="94">
        <v>32</v>
      </c>
      <c r="L12" s="94">
        <v>19</v>
      </c>
      <c r="M12" s="95">
        <v>44.688000000000002</v>
      </c>
      <c r="N12" s="96">
        <v>45</v>
      </c>
      <c r="O12" s="61">
        <v>3000</v>
      </c>
      <c r="P12" s="62">
        <f>Table22452368910111213141516171819202122242345672345689101112131415161718192021222324252627282930313233343536[[#This Row],[PEMBULATAN]]*O12</f>
        <v>135000</v>
      </c>
    </row>
    <row r="13" spans="1:16" ht="24.75" customHeight="1" x14ac:dyDescent="0.2">
      <c r="A13" s="108"/>
      <c r="B13" s="72"/>
      <c r="C13" s="89" t="s">
        <v>3254</v>
      </c>
      <c r="D13" s="90" t="s">
        <v>54</v>
      </c>
      <c r="E13" s="91">
        <v>44439</v>
      </c>
      <c r="F13" s="92" t="s">
        <v>3052</v>
      </c>
      <c r="G13" s="91">
        <v>44442</v>
      </c>
      <c r="H13" s="93" t="s">
        <v>3053</v>
      </c>
      <c r="I13" s="94">
        <v>80</v>
      </c>
      <c r="J13" s="94">
        <v>42</v>
      </c>
      <c r="K13" s="94">
        <v>30</v>
      </c>
      <c r="L13" s="94">
        <v>6</v>
      </c>
      <c r="M13" s="95">
        <v>25.2</v>
      </c>
      <c r="N13" s="96">
        <v>25</v>
      </c>
      <c r="O13" s="61">
        <v>3000</v>
      </c>
      <c r="P13" s="62">
        <f>Table22452368910111213141516171819202122242345672345689101112131415161718192021222324252627282930313233343536[[#This Row],[PEMBULATAN]]*O13</f>
        <v>75000</v>
      </c>
    </row>
    <row r="14" spans="1:16" ht="24.75" customHeight="1" x14ac:dyDescent="0.2">
      <c r="A14" s="108"/>
      <c r="B14" s="72"/>
      <c r="C14" s="89" t="s">
        <v>3255</v>
      </c>
      <c r="D14" s="90" t="s">
        <v>54</v>
      </c>
      <c r="E14" s="91">
        <v>44439</v>
      </c>
      <c r="F14" s="92" t="s">
        <v>3052</v>
      </c>
      <c r="G14" s="91">
        <v>44442</v>
      </c>
      <c r="H14" s="93" t="s">
        <v>3053</v>
      </c>
      <c r="I14" s="94">
        <v>95</v>
      </c>
      <c r="J14" s="94">
        <v>66</v>
      </c>
      <c r="K14" s="94">
        <v>33</v>
      </c>
      <c r="L14" s="94">
        <v>22</v>
      </c>
      <c r="M14" s="95">
        <v>51.727499999999999</v>
      </c>
      <c r="N14" s="96">
        <v>52</v>
      </c>
      <c r="O14" s="61">
        <v>3000</v>
      </c>
      <c r="P14" s="62">
        <f>Table22452368910111213141516171819202122242345672345689101112131415161718192021222324252627282930313233343536[[#This Row],[PEMBULATAN]]*O14</f>
        <v>156000</v>
      </c>
    </row>
    <row r="15" spans="1:16" ht="24.75" customHeight="1" x14ac:dyDescent="0.2">
      <c r="A15" s="108"/>
      <c r="B15" s="72"/>
      <c r="C15" s="89" t="s">
        <v>3256</v>
      </c>
      <c r="D15" s="90" t="s">
        <v>54</v>
      </c>
      <c r="E15" s="91">
        <v>44439</v>
      </c>
      <c r="F15" s="92" t="s">
        <v>3052</v>
      </c>
      <c r="G15" s="91">
        <v>44442</v>
      </c>
      <c r="H15" s="93" t="s">
        <v>3053</v>
      </c>
      <c r="I15" s="94">
        <v>94</v>
      </c>
      <c r="J15" s="94">
        <v>56</v>
      </c>
      <c r="K15" s="94">
        <v>30</v>
      </c>
      <c r="L15" s="94">
        <v>15</v>
      </c>
      <c r="M15" s="95">
        <v>39.479999999999997</v>
      </c>
      <c r="N15" s="96">
        <v>39</v>
      </c>
      <c r="O15" s="61">
        <v>3000</v>
      </c>
      <c r="P15" s="62">
        <f>Table22452368910111213141516171819202122242345672345689101112131415161718192021222324252627282930313233343536[[#This Row],[PEMBULATAN]]*O15</f>
        <v>117000</v>
      </c>
    </row>
    <row r="16" spans="1:16" ht="24.75" customHeight="1" x14ac:dyDescent="0.2">
      <c r="A16" s="108"/>
      <c r="B16" s="72"/>
      <c r="C16" s="89" t="s">
        <v>3257</v>
      </c>
      <c r="D16" s="90" t="s">
        <v>54</v>
      </c>
      <c r="E16" s="91">
        <v>44439</v>
      </c>
      <c r="F16" s="92" t="s">
        <v>3052</v>
      </c>
      <c r="G16" s="91">
        <v>44442</v>
      </c>
      <c r="H16" s="93" t="s">
        <v>3053</v>
      </c>
      <c r="I16" s="94">
        <v>110</v>
      </c>
      <c r="J16" s="94">
        <v>65</v>
      </c>
      <c r="K16" s="94">
        <v>43</v>
      </c>
      <c r="L16" s="94">
        <v>28</v>
      </c>
      <c r="M16" s="95">
        <v>76.862499999999997</v>
      </c>
      <c r="N16" s="96">
        <v>77</v>
      </c>
      <c r="O16" s="61">
        <v>3000</v>
      </c>
      <c r="P16" s="62">
        <f>Table22452368910111213141516171819202122242345672345689101112131415161718192021222324252627282930313233343536[[#This Row],[PEMBULATAN]]*O16</f>
        <v>231000</v>
      </c>
    </row>
    <row r="17" spans="1:16" ht="24.75" customHeight="1" x14ac:dyDescent="0.2">
      <c r="A17" s="108"/>
      <c r="B17" s="72"/>
      <c r="C17" s="89" t="s">
        <v>3258</v>
      </c>
      <c r="D17" s="90" t="s">
        <v>54</v>
      </c>
      <c r="E17" s="91">
        <v>44439</v>
      </c>
      <c r="F17" s="92" t="s">
        <v>3052</v>
      </c>
      <c r="G17" s="91">
        <v>44442</v>
      </c>
      <c r="H17" s="93" t="s">
        <v>3053</v>
      </c>
      <c r="I17" s="94">
        <v>110</v>
      </c>
      <c r="J17" s="94">
        <v>65</v>
      </c>
      <c r="K17" s="94">
        <v>37</v>
      </c>
      <c r="L17" s="94">
        <v>26</v>
      </c>
      <c r="M17" s="95">
        <v>66.137500000000003</v>
      </c>
      <c r="N17" s="96">
        <v>66</v>
      </c>
      <c r="O17" s="61">
        <v>3000</v>
      </c>
      <c r="P17" s="62">
        <f>Table22452368910111213141516171819202122242345672345689101112131415161718192021222324252627282930313233343536[[#This Row],[PEMBULATAN]]*O17</f>
        <v>198000</v>
      </c>
    </row>
    <row r="18" spans="1:16" ht="24.75" customHeight="1" x14ac:dyDescent="0.2">
      <c r="A18" s="108"/>
      <c r="B18" s="72"/>
      <c r="C18" s="89" t="s">
        <v>3259</v>
      </c>
      <c r="D18" s="90" t="s">
        <v>54</v>
      </c>
      <c r="E18" s="91">
        <v>44439</v>
      </c>
      <c r="F18" s="92" t="s">
        <v>3052</v>
      </c>
      <c r="G18" s="91">
        <v>44442</v>
      </c>
      <c r="H18" s="93" t="s">
        <v>3053</v>
      </c>
      <c r="I18" s="94">
        <v>90</v>
      </c>
      <c r="J18" s="94">
        <v>28</v>
      </c>
      <c r="K18" s="94">
        <v>35</v>
      </c>
      <c r="L18" s="94">
        <v>25</v>
      </c>
      <c r="M18" s="95">
        <v>22.05</v>
      </c>
      <c r="N18" s="96">
        <v>25</v>
      </c>
      <c r="O18" s="61">
        <v>3000</v>
      </c>
      <c r="P18" s="62">
        <f>Table22452368910111213141516171819202122242345672345689101112131415161718192021222324252627282930313233343536[[#This Row],[PEMBULATAN]]*O18</f>
        <v>75000</v>
      </c>
    </row>
    <row r="19" spans="1:16" ht="24.75" customHeight="1" x14ac:dyDescent="0.2">
      <c r="A19" s="108"/>
      <c r="B19" s="72"/>
      <c r="C19" s="89" t="s">
        <v>3260</v>
      </c>
      <c r="D19" s="90" t="s">
        <v>54</v>
      </c>
      <c r="E19" s="91">
        <v>44439</v>
      </c>
      <c r="F19" s="92" t="s">
        <v>3052</v>
      </c>
      <c r="G19" s="91">
        <v>44442</v>
      </c>
      <c r="H19" s="93" t="s">
        <v>3053</v>
      </c>
      <c r="I19" s="94">
        <v>54</v>
      </c>
      <c r="J19" s="94">
        <v>40</v>
      </c>
      <c r="K19" s="94">
        <v>25</v>
      </c>
      <c r="L19" s="94">
        <v>5</v>
      </c>
      <c r="M19" s="95">
        <v>13.5</v>
      </c>
      <c r="N19" s="96">
        <v>14</v>
      </c>
      <c r="O19" s="61">
        <v>3000</v>
      </c>
      <c r="P19" s="62">
        <f>Table22452368910111213141516171819202122242345672345689101112131415161718192021222324252627282930313233343536[[#This Row],[PEMBULATAN]]*O19</f>
        <v>42000</v>
      </c>
    </row>
    <row r="20" spans="1:16" ht="24.75" customHeight="1" x14ac:dyDescent="0.2">
      <c r="A20" s="108"/>
      <c r="B20" s="72"/>
      <c r="C20" s="89" t="s">
        <v>3261</v>
      </c>
      <c r="D20" s="90" t="s">
        <v>54</v>
      </c>
      <c r="E20" s="91">
        <v>44439</v>
      </c>
      <c r="F20" s="92" t="s">
        <v>3052</v>
      </c>
      <c r="G20" s="91">
        <v>44442</v>
      </c>
      <c r="H20" s="93" t="s">
        <v>3053</v>
      </c>
      <c r="I20" s="94">
        <v>112</v>
      </c>
      <c r="J20" s="94">
        <v>28</v>
      </c>
      <c r="K20" s="94">
        <v>25</v>
      </c>
      <c r="L20" s="94">
        <v>10</v>
      </c>
      <c r="M20" s="95">
        <v>19.600000000000001</v>
      </c>
      <c r="N20" s="96">
        <v>20</v>
      </c>
      <c r="O20" s="61">
        <v>3000</v>
      </c>
      <c r="P20" s="62">
        <f>Table22452368910111213141516171819202122242345672345689101112131415161718192021222324252627282930313233343536[[#This Row],[PEMBULATAN]]*O20</f>
        <v>60000</v>
      </c>
    </row>
    <row r="21" spans="1:16" ht="24.75" customHeight="1" x14ac:dyDescent="0.2">
      <c r="A21" s="108"/>
      <c r="B21" s="72"/>
      <c r="C21" s="89" t="s">
        <v>3262</v>
      </c>
      <c r="D21" s="90" t="s">
        <v>54</v>
      </c>
      <c r="E21" s="91">
        <v>44439</v>
      </c>
      <c r="F21" s="92" t="s">
        <v>3052</v>
      </c>
      <c r="G21" s="91">
        <v>44442</v>
      </c>
      <c r="H21" s="93" t="s">
        <v>3053</v>
      </c>
      <c r="I21" s="94">
        <v>104</v>
      </c>
      <c r="J21" s="94">
        <v>67</v>
      </c>
      <c r="K21" s="94">
        <v>34</v>
      </c>
      <c r="L21" s="94">
        <v>22</v>
      </c>
      <c r="M21" s="95">
        <v>59.228000000000002</v>
      </c>
      <c r="N21" s="96">
        <v>59</v>
      </c>
      <c r="O21" s="61">
        <v>3000</v>
      </c>
      <c r="P21" s="62">
        <f>Table22452368910111213141516171819202122242345672345689101112131415161718192021222324252627282930313233343536[[#This Row],[PEMBULATAN]]*O21</f>
        <v>177000</v>
      </c>
    </row>
    <row r="22" spans="1:16" ht="24.75" customHeight="1" x14ac:dyDescent="0.2">
      <c r="A22" s="108"/>
      <c r="B22" s="72"/>
      <c r="C22" s="89" t="s">
        <v>3263</v>
      </c>
      <c r="D22" s="90" t="s">
        <v>54</v>
      </c>
      <c r="E22" s="91">
        <v>44439</v>
      </c>
      <c r="F22" s="92" t="s">
        <v>3052</v>
      </c>
      <c r="G22" s="91">
        <v>44442</v>
      </c>
      <c r="H22" s="93" t="s">
        <v>3053</v>
      </c>
      <c r="I22" s="94">
        <v>100</v>
      </c>
      <c r="J22" s="94">
        <v>64</v>
      </c>
      <c r="K22" s="94">
        <v>30</v>
      </c>
      <c r="L22" s="94">
        <v>34</v>
      </c>
      <c r="M22" s="95">
        <v>48</v>
      </c>
      <c r="N22" s="96">
        <v>48</v>
      </c>
      <c r="O22" s="61">
        <v>3000</v>
      </c>
      <c r="P22" s="62">
        <f>Table22452368910111213141516171819202122242345672345689101112131415161718192021222324252627282930313233343536[[#This Row],[PEMBULATAN]]*O22</f>
        <v>144000</v>
      </c>
    </row>
    <row r="23" spans="1:16" ht="24.75" customHeight="1" x14ac:dyDescent="0.2">
      <c r="A23" s="108"/>
      <c r="B23" s="72"/>
      <c r="C23" s="89" t="s">
        <v>3264</v>
      </c>
      <c r="D23" s="90" t="s">
        <v>54</v>
      </c>
      <c r="E23" s="91">
        <v>44439</v>
      </c>
      <c r="F23" s="92" t="s">
        <v>3052</v>
      </c>
      <c r="G23" s="91">
        <v>44442</v>
      </c>
      <c r="H23" s="93" t="s">
        <v>3053</v>
      </c>
      <c r="I23" s="94">
        <v>120</v>
      </c>
      <c r="J23" s="94">
        <v>60</v>
      </c>
      <c r="K23" s="94">
        <v>42</v>
      </c>
      <c r="L23" s="94">
        <v>12</v>
      </c>
      <c r="M23" s="95">
        <v>75.599999999999994</v>
      </c>
      <c r="N23" s="96">
        <v>76</v>
      </c>
      <c r="O23" s="61">
        <v>3000</v>
      </c>
      <c r="P23" s="62">
        <f>Table22452368910111213141516171819202122242345672345689101112131415161718192021222324252627282930313233343536[[#This Row],[PEMBULATAN]]*O23</f>
        <v>228000</v>
      </c>
    </row>
    <row r="24" spans="1:16" ht="24.75" customHeight="1" x14ac:dyDescent="0.2">
      <c r="A24" s="108"/>
      <c r="B24" s="72"/>
      <c r="C24" s="89" t="s">
        <v>3265</v>
      </c>
      <c r="D24" s="90" t="s">
        <v>54</v>
      </c>
      <c r="E24" s="91">
        <v>44439</v>
      </c>
      <c r="F24" s="92" t="s">
        <v>3052</v>
      </c>
      <c r="G24" s="91">
        <v>44442</v>
      </c>
      <c r="H24" s="93" t="s">
        <v>3053</v>
      </c>
      <c r="I24" s="94">
        <v>117</v>
      </c>
      <c r="J24" s="94">
        <v>6</v>
      </c>
      <c r="K24" s="94">
        <v>6</v>
      </c>
      <c r="L24" s="94">
        <v>1</v>
      </c>
      <c r="M24" s="95">
        <v>1.0529999999999999</v>
      </c>
      <c r="N24" s="96">
        <v>1</v>
      </c>
      <c r="O24" s="61">
        <v>3000</v>
      </c>
      <c r="P24" s="62">
        <f>Table22452368910111213141516171819202122242345672345689101112131415161718192021222324252627282930313233343536[[#This Row],[PEMBULATAN]]*O24</f>
        <v>3000</v>
      </c>
    </row>
    <row r="25" spans="1:16" ht="24.75" customHeight="1" x14ac:dyDescent="0.2">
      <c r="A25" s="108"/>
      <c r="B25" s="72"/>
      <c r="C25" s="89" t="s">
        <v>3266</v>
      </c>
      <c r="D25" s="90" t="s">
        <v>54</v>
      </c>
      <c r="E25" s="91">
        <v>44439</v>
      </c>
      <c r="F25" s="92" t="s">
        <v>3052</v>
      </c>
      <c r="G25" s="91">
        <v>44442</v>
      </c>
      <c r="H25" s="93" t="s">
        <v>3053</v>
      </c>
      <c r="I25" s="94">
        <v>94</v>
      </c>
      <c r="J25" s="94">
        <v>37</v>
      </c>
      <c r="K25" s="94">
        <v>10</v>
      </c>
      <c r="L25" s="94">
        <v>2</v>
      </c>
      <c r="M25" s="95">
        <v>8.6950000000000003</v>
      </c>
      <c r="N25" s="96">
        <v>9</v>
      </c>
      <c r="O25" s="61">
        <v>3000</v>
      </c>
      <c r="P25" s="62">
        <f>Table22452368910111213141516171819202122242345672345689101112131415161718192021222324252627282930313233343536[[#This Row],[PEMBULATAN]]*O25</f>
        <v>27000</v>
      </c>
    </row>
    <row r="26" spans="1:16" ht="24.75" customHeight="1" x14ac:dyDescent="0.2">
      <c r="A26" s="108"/>
      <c r="B26" s="72"/>
      <c r="C26" s="89" t="s">
        <v>3267</v>
      </c>
      <c r="D26" s="90" t="s">
        <v>54</v>
      </c>
      <c r="E26" s="91">
        <v>44439</v>
      </c>
      <c r="F26" s="92" t="s">
        <v>3052</v>
      </c>
      <c r="G26" s="91">
        <v>44442</v>
      </c>
      <c r="H26" s="93" t="s">
        <v>3053</v>
      </c>
      <c r="I26" s="94">
        <v>64</v>
      </c>
      <c r="J26" s="94">
        <v>52</v>
      </c>
      <c r="K26" s="94">
        <v>35</v>
      </c>
      <c r="L26" s="94">
        <v>20</v>
      </c>
      <c r="M26" s="95">
        <v>29.12</v>
      </c>
      <c r="N26" s="96">
        <v>29</v>
      </c>
      <c r="O26" s="61">
        <v>3000</v>
      </c>
      <c r="P26" s="62">
        <f>Table22452368910111213141516171819202122242345672345689101112131415161718192021222324252627282930313233343536[[#This Row],[PEMBULATAN]]*O26</f>
        <v>87000</v>
      </c>
    </row>
    <row r="27" spans="1:16" ht="24.75" customHeight="1" x14ac:dyDescent="0.2">
      <c r="A27" s="108"/>
      <c r="B27" s="72"/>
      <c r="C27" s="89" t="s">
        <v>3268</v>
      </c>
      <c r="D27" s="90" t="s">
        <v>54</v>
      </c>
      <c r="E27" s="91">
        <v>44439</v>
      </c>
      <c r="F27" s="92" t="s">
        <v>3052</v>
      </c>
      <c r="G27" s="91">
        <v>44442</v>
      </c>
      <c r="H27" s="93" t="s">
        <v>3053</v>
      </c>
      <c r="I27" s="94">
        <v>70</v>
      </c>
      <c r="J27" s="94">
        <v>50</v>
      </c>
      <c r="K27" s="94">
        <v>25</v>
      </c>
      <c r="L27" s="94">
        <v>5</v>
      </c>
      <c r="M27" s="95">
        <v>21.875</v>
      </c>
      <c r="N27" s="96">
        <v>22</v>
      </c>
      <c r="O27" s="61">
        <v>3000</v>
      </c>
      <c r="P27" s="62">
        <f>Table22452368910111213141516171819202122242345672345689101112131415161718192021222324252627282930313233343536[[#This Row],[PEMBULATAN]]*O27</f>
        <v>66000</v>
      </c>
    </row>
    <row r="28" spans="1:16" ht="24.75" customHeight="1" x14ac:dyDescent="0.2">
      <c r="A28" s="108"/>
      <c r="B28" s="72"/>
      <c r="C28" s="89" t="s">
        <v>3269</v>
      </c>
      <c r="D28" s="90" t="s">
        <v>54</v>
      </c>
      <c r="E28" s="91">
        <v>44439</v>
      </c>
      <c r="F28" s="92" t="s">
        <v>3052</v>
      </c>
      <c r="G28" s="91">
        <v>44442</v>
      </c>
      <c r="H28" s="93" t="s">
        <v>3053</v>
      </c>
      <c r="I28" s="94">
        <v>66</v>
      </c>
      <c r="J28" s="94">
        <v>40</v>
      </c>
      <c r="K28" s="94">
        <v>25</v>
      </c>
      <c r="L28" s="94">
        <v>3</v>
      </c>
      <c r="M28" s="95">
        <v>16.5</v>
      </c>
      <c r="N28" s="96">
        <v>17</v>
      </c>
      <c r="O28" s="61">
        <v>3000</v>
      </c>
      <c r="P28" s="62">
        <f>Table22452368910111213141516171819202122242345672345689101112131415161718192021222324252627282930313233343536[[#This Row],[PEMBULATAN]]*O28</f>
        <v>51000</v>
      </c>
    </row>
    <row r="29" spans="1:16" ht="24.75" customHeight="1" x14ac:dyDescent="0.2">
      <c r="A29" s="108"/>
      <c r="B29" s="72"/>
      <c r="C29" s="89" t="s">
        <v>3270</v>
      </c>
      <c r="D29" s="90" t="s">
        <v>54</v>
      </c>
      <c r="E29" s="91">
        <v>44439</v>
      </c>
      <c r="F29" s="92" t="s">
        <v>3052</v>
      </c>
      <c r="G29" s="91">
        <v>44442</v>
      </c>
      <c r="H29" s="93" t="s">
        <v>3053</v>
      </c>
      <c r="I29" s="94">
        <v>45</v>
      </c>
      <c r="J29" s="94">
        <v>34</v>
      </c>
      <c r="K29" s="94">
        <v>80</v>
      </c>
      <c r="L29" s="94">
        <v>8</v>
      </c>
      <c r="M29" s="95">
        <v>30.6</v>
      </c>
      <c r="N29" s="96">
        <v>31</v>
      </c>
      <c r="O29" s="61">
        <v>3000</v>
      </c>
      <c r="P29" s="62">
        <f>Table22452368910111213141516171819202122242345672345689101112131415161718192021222324252627282930313233343536[[#This Row],[PEMBULATAN]]*O29</f>
        <v>93000</v>
      </c>
    </row>
    <row r="30" spans="1:16" ht="24.75" customHeight="1" x14ac:dyDescent="0.2">
      <c r="A30" s="108"/>
      <c r="B30" s="72"/>
      <c r="C30" s="89" t="s">
        <v>3271</v>
      </c>
      <c r="D30" s="90" t="s">
        <v>54</v>
      </c>
      <c r="E30" s="91">
        <v>44439</v>
      </c>
      <c r="F30" s="92" t="s">
        <v>3052</v>
      </c>
      <c r="G30" s="91">
        <v>44442</v>
      </c>
      <c r="H30" s="93" t="s">
        <v>3053</v>
      </c>
      <c r="I30" s="94">
        <v>50</v>
      </c>
      <c r="J30" s="94">
        <v>40</v>
      </c>
      <c r="K30" s="94">
        <v>25</v>
      </c>
      <c r="L30" s="94">
        <v>6</v>
      </c>
      <c r="M30" s="95">
        <v>12.5</v>
      </c>
      <c r="N30" s="96">
        <v>13</v>
      </c>
      <c r="O30" s="61">
        <v>3000</v>
      </c>
      <c r="P30" s="62">
        <f>Table22452368910111213141516171819202122242345672345689101112131415161718192021222324252627282930313233343536[[#This Row],[PEMBULATAN]]*O30</f>
        <v>39000</v>
      </c>
    </row>
    <row r="31" spans="1:16" ht="24.75" customHeight="1" x14ac:dyDescent="0.2">
      <c r="A31" s="108"/>
      <c r="B31" s="72"/>
      <c r="C31" s="89" t="s">
        <v>3272</v>
      </c>
      <c r="D31" s="90" t="s">
        <v>54</v>
      </c>
      <c r="E31" s="91">
        <v>44439</v>
      </c>
      <c r="F31" s="92" t="s">
        <v>3052</v>
      </c>
      <c r="G31" s="91">
        <v>44442</v>
      </c>
      <c r="H31" s="93" t="s">
        <v>3053</v>
      </c>
      <c r="I31" s="94">
        <v>90</v>
      </c>
      <c r="J31" s="94">
        <v>54</v>
      </c>
      <c r="K31" s="94">
        <v>24</v>
      </c>
      <c r="L31" s="94">
        <v>10</v>
      </c>
      <c r="M31" s="95">
        <v>29.16</v>
      </c>
      <c r="N31" s="96">
        <v>29</v>
      </c>
      <c r="O31" s="61">
        <v>3000</v>
      </c>
      <c r="P31" s="62">
        <f>Table22452368910111213141516171819202122242345672345689101112131415161718192021222324252627282930313233343536[[#This Row],[PEMBULATAN]]*O31</f>
        <v>87000</v>
      </c>
    </row>
    <row r="32" spans="1:16" ht="24.75" customHeight="1" x14ac:dyDescent="0.2">
      <c r="A32" s="108"/>
      <c r="B32" s="72"/>
      <c r="C32" s="89" t="s">
        <v>3273</v>
      </c>
      <c r="D32" s="90" t="s">
        <v>54</v>
      </c>
      <c r="E32" s="91">
        <v>44439</v>
      </c>
      <c r="F32" s="92" t="s">
        <v>3052</v>
      </c>
      <c r="G32" s="91">
        <v>44442</v>
      </c>
      <c r="H32" s="93" t="s">
        <v>3053</v>
      </c>
      <c r="I32" s="94">
        <v>32</v>
      </c>
      <c r="J32" s="94">
        <v>32</v>
      </c>
      <c r="K32" s="94">
        <v>30</v>
      </c>
      <c r="L32" s="94">
        <v>5</v>
      </c>
      <c r="M32" s="95">
        <v>7.68</v>
      </c>
      <c r="N32" s="96">
        <v>8</v>
      </c>
      <c r="O32" s="61">
        <v>3000</v>
      </c>
      <c r="P32" s="62">
        <f>Table22452368910111213141516171819202122242345672345689101112131415161718192021222324252627282930313233343536[[#This Row],[PEMBULATAN]]*O32</f>
        <v>24000</v>
      </c>
    </row>
    <row r="33" spans="1:16" ht="24.75" customHeight="1" x14ac:dyDescent="0.2">
      <c r="A33" s="108"/>
      <c r="B33" s="72"/>
      <c r="C33" s="89" t="s">
        <v>3274</v>
      </c>
      <c r="D33" s="90" t="s">
        <v>54</v>
      </c>
      <c r="E33" s="91">
        <v>44439</v>
      </c>
      <c r="F33" s="92" t="s">
        <v>3052</v>
      </c>
      <c r="G33" s="91">
        <v>44442</v>
      </c>
      <c r="H33" s="93" t="s">
        <v>3053</v>
      </c>
      <c r="I33" s="94">
        <v>60</v>
      </c>
      <c r="J33" s="94">
        <v>40</v>
      </c>
      <c r="K33" s="94">
        <v>38</v>
      </c>
      <c r="L33" s="94">
        <v>27</v>
      </c>
      <c r="M33" s="95">
        <v>22.8</v>
      </c>
      <c r="N33" s="96">
        <v>27</v>
      </c>
      <c r="O33" s="61">
        <v>3000</v>
      </c>
      <c r="P33" s="62">
        <f>Table22452368910111213141516171819202122242345672345689101112131415161718192021222324252627282930313233343536[[#This Row],[PEMBULATAN]]*O33</f>
        <v>81000</v>
      </c>
    </row>
    <row r="34" spans="1:16" ht="24.75" customHeight="1" x14ac:dyDescent="0.2">
      <c r="A34" s="108"/>
      <c r="B34" s="72"/>
      <c r="C34" s="89" t="s">
        <v>3275</v>
      </c>
      <c r="D34" s="90" t="s">
        <v>54</v>
      </c>
      <c r="E34" s="91">
        <v>44439</v>
      </c>
      <c r="F34" s="92" t="s">
        <v>3052</v>
      </c>
      <c r="G34" s="91">
        <v>44442</v>
      </c>
      <c r="H34" s="93" t="s">
        <v>3053</v>
      </c>
      <c r="I34" s="94">
        <v>58</v>
      </c>
      <c r="J34" s="94">
        <v>54</v>
      </c>
      <c r="K34" s="94">
        <v>20</v>
      </c>
      <c r="L34" s="94">
        <v>4</v>
      </c>
      <c r="M34" s="95">
        <v>15.66</v>
      </c>
      <c r="N34" s="96">
        <v>16</v>
      </c>
      <c r="O34" s="61">
        <v>3000</v>
      </c>
      <c r="P34" s="62">
        <f>Table22452368910111213141516171819202122242345672345689101112131415161718192021222324252627282930313233343536[[#This Row],[PEMBULATAN]]*O34</f>
        <v>48000</v>
      </c>
    </row>
    <row r="35" spans="1:16" ht="24.75" customHeight="1" x14ac:dyDescent="0.2">
      <c r="A35" s="108"/>
      <c r="B35" s="72"/>
      <c r="C35" s="89" t="s">
        <v>3276</v>
      </c>
      <c r="D35" s="90" t="s">
        <v>54</v>
      </c>
      <c r="E35" s="91">
        <v>44439</v>
      </c>
      <c r="F35" s="92" t="s">
        <v>3052</v>
      </c>
      <c r="G35" s="91">
        <v>44442</v>
      </c>
      <c r="H35" s="93" t="s">
        <v>3053</v>
      </c>
      <c r="I35" s="94">
        <v>76</v>
      </c>
      <c r="J35" s="94">
        <v>20</v>
      </c>
      <c r="K35" s="94">
        <v>8</v>
      </c>
      <c r="L35" s="94">
        <v>2</v>
      </c>
      <c r="M35" s="95">
        <v>3.04</v>
      </c>
      <c r="N35" s="96">
        <v>3</v>
      </c>
      <c r="O35" s="61">
        <v>3000</v>
      </c>
      <c r="P35" s="62">
        <f>Table22452368910111213141516171819202122242345672345689101112131415161718192021222324252627282930313233343536[[#This Row],[PEMBULATAN]]*O35</f>
        <v>9000</v>
      </c>
    </row>
    <row r="36" spans="1:16" ht="24.75" customHeight="1" x14ac:dyDescent="0.2">
      <c r="A36" s="108"/>
      <c r="B36" s="72"/>
      <c r="C36" s="89" t="s">
        <v>3277</v>
      </c>
      <c r="D36" s="90" t="s">
        <v>54</v>
      </c>
      <c r="E36" s="91">
        <v>44439</v>
      </c>
      <c r="F36" s="92" t="s">
        <v>3052</v>
      </c>
      <c r="G36" s="91">
        <v>44442</v>
      </c>
      <c r="H36" s="93" t="s">
        <v>3053</v>
      </c>
      <c r="I36" s="94">
        <v>48</v>
      </c>
      <c r="J36" s="94">
        <v>28</v>
      </c>
      <c r="K36" s="94">
        <v>25</v>
      </c>
      <c r="L36" s="94">
        <v>8</v>
      </c>
      <c r="M36" s="95">
        <v>8.4</v>
      </c>
      <c r="N36" s="96">
        <v>8</v>
      </c>
      <c r="O36" s="61">
        <v>3000</v>
      </c>
      <c r="P36" s="62">
        <f>Table22452368910111213141516171819202122242345672345689101112131415161718192021222324252627282930313233343536[[#This Row],[PEMBULATAN]]*O36</f>
        <v>24000</v>
      </c>
    </row>
    <row r="37" spans="1:16" ht="24.75" customHeight="1" x14ac:dyDescent="0.2">
      <c r="A37" s="108"/>
      <c r="B37" s="72"/>
      <c r="C37" s="89" t="s">
        <v>3278</v>
      </c>
      <c r="D37" s="90" t="s">
        <v>54</v>
      </c>
      <c r="E37" s="91">
        <v>44439</v>
      </c>
      <c r="F37" s="92" t="s">
        <v>3052</v>
      </c>
      <c r="G37" s="91">
        <v>44442</v>
      </c>
      <c r="H37" s="93" t="s">
        <v>3053</v>
      </c>
      <c r="I37" s="94">
        <v>72</v>
      </c>
      <c r="J37" s="94">
        <v>50</v>
      </c>
      <c r="K37" s="94">
        <v>27</v>
      </c>
      <c r="L37" s="94">
        <v>4</v>
      </c>
      <c r="M37" s="95">
        <v>24.3</v>
      </c>
      <c r="N37" s="96">
        <v>24</v>
      </c>
      <c r="O37" s="61">
        <v>3000</v>
      </c>
      <c r="P37" s="62">
        <f>Table22452368910111213141516171819202122242345672345689101112131415161718192021222324252627282930313233343536[[#This Row],[PEMBULATAN]]*O37</f>
        <v>72000</v>
      </c>
    </row>
    <row r="38" spans="1:16" ht="24.75" customHeight="1" x14ac:dyDescent="0.2">
      <c r="A38" s="108"/>
      <c r="B38" s="72"/>
      <c r="C38" s="89" t="s">
        <v>3279</v>
      </c>
      <c r="D38" s="90" t="s">
        <v>54</v>
      </c>
      <c r="E38" s="91">
        <v>44439</v>
      </c>
      <c r="F38" s="92" t="s">
        <v>3052</v>
      </c>
      <c r="G38" s="91">
        <v>44442</v>
      </c>
      <c r="H38" s="93" t="s">
        <v>3053</v>
      </c>
      <c r="I38" s="94">
        <v>98</v>
      </c>
      <c r="J38" s="94">
        <v>36</v>
      </c>
      <c r="K38" s="94">
        <v>26</v>
      </c>
      <c r="L38" s="94">
        <v>19</v>
      </c>
      <c r="M38" s="95">
        <v>22.931999999999999</v>
      </c>
      <c r="N38" s="96">
        <v>23</v>
      </c>
      <c r="O38" s="61">
        <v>3000</v>
      </c>
      <c r="P38" s="62">
        <f>Table22452368910111213141516171819202122242345672345689101112131415161718192021222324252627282930313233343536[[#This Row],[PEMBULATAN]]*O38</f>
        <v>69000</v>
      </c>
    </row>
    <row r="39" spans="1:16" ht="24.75" customHeight="1" x14ac:dyDescent="0.2">
      <c r="A39" s="108"/>
      <c r="B39" s="72"/>
      <c r="C39" s="89" t="s">
        <v>3280</v>
      </c>
      <c r="D39" s="90" t="s">
        <v>54</v>
      </c>
      <c r="E39" s="91">
        <v>44439</v>
      </c>
      <c r="F39" s="92" t="s">
        <v>3052</v>
      </c>
      <c r="G39" s="91">
        <v>44442</v>
      </c>
      <c r="H39" s="93" t="s">
        <v>3053</v>
      </c>
      <c r="I39" s="94">
        <v>40</v>
      </c>
      <c r="J39" s="94">
        <v>30</v>
      </c>
      <c r="K39" s="94">
        <v>48</v>
      </c>
      <c r="L39" s="94">
        <v>5</v>
      </c>
      <c r="M39" s="95">
        <v>14.4</v>
      </c>
      <c r="N39" s="96">
        <v>14</v>
      </c>
      <c r="O39" s="61">
        <v>3000</v>
      </c>
      <c r="P39" s="62">
        <f>Table22452368910111213141516171819202122242345672345689101112131415161718192021222324252627282930313233343536[[#This Row],[PEMBULATAN]]*O39</f>
        <v>42000</v>
      </c>
    </row>
    <row r="40" spans="1:16" ht="24.75" customHeight="1" x14ac:dyDescent="0.2">
      <c r="A40" s="108"/>
      <c r="B40" s="72"/>
      <c r="C40" s="89" t="s">
        <v>3281</v>
      </c>
      <c r="D40" s="90" t="s">
        <v>54</v>
      </c>
      <c r="E40" s="91">
        <v>44439</v>
      </c>
      <c r="F40" s="92" t="s">
        <v>3052</v>
      </c>
      <c r="G40" s="91">
        <v>44442</v>
      </c>
      <c r="H40" s="93" t="s">
        <v>3053</v>
      </c>
      <c r="I40" s="94">
        <v>100</v>
      </c>
      <c r="J40" s="94">
        <v>18</v>
      </c>
      <c r="K40" s="94">
        <v>18</v>
      </c>
      <c r="L40" s="94">
        <v>21</v>
      </c>
      <c r="M40" s="95">
        <v>8.1</v>
      </c>
      <c r="N40" s="96">
        <v>21</v>
      </c>
      <c r="O40" s="61">
        <v>3000</v>
      </c>
      <c r="P40" s="62">
        <f>Table22452368910111213141516171819202122242345672345689101112131415161718192021222324252627282930313233343536[[#This Row],[PEMBULATAN]]*O40</f>
        <v>63000</v>
      </c>
    </row>
    <row r="41" spans="1:16" ht="24.75" customHeight="1" x14ac:dyDescent="0.2">
      <c r="A41" s="108"/>
      <c r="B41" s="72"/>
      <c r="C41" s="89" t="s">
        <v>3282</v>
      </c>
      <c r="D41" s="90" t="s">
        <v>54</v>
      </c>
      <c r="E41" s="91">
        <v>44439</v>
      </c>
      <c r="F41" s="92" t="s">
        <v>3052</v>
      </c>
      <c r="G41" s="91">
        <v>44442</v>
      </c>
      <c r="H41" s="93" t="s">
        <v>3053</v>
      </c>
      <c r="I41" s="94">
        <v>80</v>
      </c>
      <c r="J41" s="94">
        <v>37</v>
      </c>
      <c r="K41" s="94">
        <v>10</v>
      </c>
      <c r="L41" s="94">
        <v>2</v>
      </c>
      <c r="M41" s="95">
        <v>7.4</v>
      </c>
      <c r="N41" s="96">
        <v>7</v>
      </c>
      <c r="O41" s="61">
        <v>3000</v>
      </c>
      <c r="P41" s="62">
        <f>Table22452368910111213141516171819202122242345672345689101112131415161718192021222324252627282930313233343536[[#This Row],[PEMBULATAN]]*O41</f>
        <v>21000</v>
      </c>
    </row>
    <row r="42" spans="1:16" ht="24.75" customHeight="1" x14ac:dyDescent="0.2">
      <c r="A42" s="108"/>
      <c r="B42" s="72"/>
      <c r="C42" s="89" t="s">
        <v>3283</v>
      </c>
      <c r="D42" s="90" t="s">
        <v>54</v>
      </c>
      <c r="E42" s="91">
        <v>44439</v>
      </c>
      <c r="F42" s="92" t="s">
        <v>3052</v>
      </c>
      <c r="G42" s="91">
        <v>44442</v>
      </c>
      <c r="H42" s="93" t="s">
        <v>3053</v>
      </c>
      <c r="I42" s="94">
        <v>73</v>
      </c>
      <c r="J42" s="94">
        <v>33</v>
      </c>
      <c r="K42" s="94">
        <v>32</v>
      </c>
      <c r="L42" s="94">
        <v>9</v>
      </c>
      <c r="M42" s="95">
        <v>19.271999999999998</v>
      </c>
      <c r="N42" s="96">
        <v>19</v>
      </c>
      <c r="O42" s="61">
        <v>3000</v>
      </c>
      <c r="P42" s="62">
        <f>Table22452368910111213141516171819202122242345672345689101112131415161718192021222324252627282930313233343536[[#This Row],[PEMBULATAN]]*O42</f>
        <v>57000</v>
      </c>
    </row>
    <row r="43" spans="1:16" ht="24.75" customHeight="1" x14ac:dyDescent="0.2">
      <c r="A43" s="108"/>
      <c r="B43" s="72"/>
      <c r="C43" s="89" t="s">
        <v>3284</v>
      </c>
      <c r="D43" s="90" t="s">
        <v>54</v>
      </c>
      <c r="E43" s="91">
        <v>44439</v>
      </c>
      <c r="F43" s="92" t="s">
        <v>3052</v>
      </c>
      <c r="G43" s="91">
        <v>44442</v>
      </c>
      <c r="H43" s="93" t="s">
        <v>3053</v>
      </c>
      <c r="I43" s="94">
        <v>55</v>
      </c>
      <c r="J43" s="94">
        <v>50</v>
      </c>
      <c r="K43" s="94">
        <v>20</v>
      </c>
      <c r="L43" s="94">
        <v>2</v>
      </c>
      <c r="M43" s="95">
        <v>13.75</v>
      </c>
      <c r="N43" s="96">
        <v>14</v>
      </c>
      <c r="O43" s="61">
        <v>3000</v>
      </c>
      <c r="P43" s="62">
        <f>Table22452368910111213141516171819202122242345672345689101112131415161718192021222324252627282930313233343536[[#This Row],[PEMBULATAN]]*O43</f>
        <v>42000</v>
      </c>
    </row>
    <row r="44" spans="1:16" ht="24.75" customHeight="1" x14ac:dyDescent="0.2">
      <c r="A44" s="108"/>
      <c r="B44" s="72"/>
      <c r="C44" s="89" t="s">
        <v>3285</v>
      </c>
      <c r="D44" s="90" t="s">
        <v>54</v>
      </c>
      <c r="E44" s="91">
        <v>44439</v>
      </c>
      <c r="F44" s="92" t="s">
        <v>3052</v>
      </c>
      <c r="G44" s="91">
        <v>44442</v>
      </c>
      <c r="H44" s="93" t="s">
        <v>3053</v>
      </c>
      <c r="I44" s="94">
        <v>62</v>
      </c>
      <c r="J44" s="94">
        <v>42</v>
      </c>
      <c r="K44" s="94">
        <v>14</v>
      </c>
      <c r="L44" s="94">
        <v>7</v>
      </c>
      <c r="M44" s="95">
        <v>9.1140000000000008</v>
      </c>
      <c r="N44" s="96">
        <v>9</v>
      </c>
      <c r="O44" s="61">
        <v>3000</v>
      </c>
      <c r="P44" s="62">
        <f>Table22452368910111213141516171819202122242345672345689101112131415161718192021222324252627282930313233343536[[#This Row],[PEMBULATAN]]*O44</f>
        <v>27000</v>
      </c>
    </row>
    <row r="45" spans="1:16" ht="24.75" customHeight="1" x14ac:dyDescent="0.2">
      <c r="A45" s="108"/>
      <c r="B45" s="72"/>
      <c r="C45" s="89" t="s">
        <v>3286</v>
      </c>
      <c r="D45" s="90" t="s">
        <v>54</v>
      </c>
      <c r="E45" s="91">
        <v>44439</v>
      </c>
      <c r="F45" s="92" t="s">
        <v>3052</v>
      </c>
      <c r="G45" s="91">
        <v>44442</v>
      </c>
      <c r="H45" s="93" t="s">
        <v>3053</v>
      </c>
      <c r="I45" s="94">
        <v>82</v>
      </c>
      <c r="J45" s="94">
        <v>60</v>
      </c>
      <c r="K45" s="94">
        <v>30</v>
      </c>
      <c r="L45" s="94">
        <v>17</v>
      </c>
      <c r="M45" s="95">
        <v>36.9</v>
      </c>
      <c r="N45" s="96">
        <v>37</v>
      </c>
      <c r="O45" s="61">
        <v>3000</v>
      </c>
      <c r="P45" s="62">
        <f>Table22452368910111213141516171819202122242345672345689101112131415161718192021222324252627282930313233343536[[#This Row],[PEMBULATAN]]*O45</f>
        <v>111000</v>
      </c>
    </row>
    <row r="46" spans="1:16" ht="24.75" customHeight="1" x14ac:dyDescent="0.2">
      <c r="A46" s="108"/>
      <c r="B46" s="72"/>
      <c r="C46" s="89" t="s">
        <v>3287</v>
      </c>
      <c r="D46" s="90" t="s">
        <v>54</v>
      </c>
      <c r="E46" s="91">
        <v>44439</v>
      </c>
      <c r="F46" s="92" t="s">
        <v>3052</v>
      </c>
      <c r="G46" s="91">
        <v>44442</v>
      </c>
      <c r="H46" s="93" t="s">
        <v>3053</v>
      </c>
      <c r="I46" s="94">
        <v>104</v>
      </c>
      <c r="J46" s="94">
        <v>60</v>
      </c>
      <c r="K46" s="94">
        <v>33</v>
      </c>
      <c r="L46" s="94">
        <v>27</v>
      </c>
      <c r="M46" s="95">
        <v>51.48</v>
      </c>
      <c r="N46" s="96">
        <v>51</v>
      </c>
      <c r="O46" s="61">
        <v>3000</v>
      </c>
      <c r="P46" s="62">
        <f>Table22452368910111213141516171819202122242345672345689101112131415161718192021222324252627282930313233343536[[#This Row],[PEMBULATAN]]*O46</f>
        <v>153000</v>
      </c>
    </row>
    <row r="47" spans="1:16" ht="24.75" customHeight="1" x14ac:dyDescent="0.2">
      <c r="A47" s="108"/>
      <c r="B47" s="72"/>
      <c r="C47" s="89" t="s">
        <v>3288</v>
      </c>
      <c r="D47" s="90" t="s">
        <v>54</v>
      </c>
      <c r="E47" s="91">
        <v>44439</v>
      </c>
      <c r="F47" s="92" t="s">
        <v>3052</v>
      </c>
      <c r="G47" s="91">
        <v>44442</v>
      </c>
      <c r="H47" s="93" t="s">
        <v>3053</v>
      </c>
      <c r="I47" s="94">
        <v>115</v>
      </c>
      <c r="J47" s="94">
        <v>60</v>
      </c>
      <c r="K47" s="94">
        <v>37</v>
      </c>
      <c r="L47" s="94">
        <v>12</v>
      </c>
      <c r="M47" s="95">
        <v>63.825000000000003</v>
      </c>
      <c r="N47" s="96">
        <v>64</v>
      </c>
      <c r="O47" s="61">
        <v>3000</v>
      </c>
      <c r="P47" s="62">
        <f>Table22452368910111213141516171819202122242345672345689101112131415161718192021222324252627282930313233343536[[#This Row],[PEMBULATAN]]*O47</f>
        <v>192000</v>
      </c>
    </row>
    <row r="48" spans="1:16" ht="22.5" customHeight="1" x14ac:dyDescent="0.2">
      <c r="A48" s="143" t="s">
        <v>33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5"/>
      <c r="M48" s="76">
        <f>SUBTOTAL(109,Table22452368910111213141516171819202122242345672345689101112131415161718192021222324252627282930313233343536[KG VOLUME])</f>
        <v>1161.94775</v>
      </c>
      <c r="N48" s="65">
        <f>SUM(N3:N47)</f>
        <v>1211</v>
      </c>
      <c r="O48" s="146">
        <f>SUM(P3:P47)</f>
        <v>3633000</v>
      </c>
      <c r="P48" s="147"/>
    </row>
    <row r="49" spans="1:16" ht="22.5" customHeight="1" x14ac:dyDescent="0.2">
      <c r="A49" s="80"/>
      <c r="B49" s="53" t="s">
        <v>45</v>
      </c>
      <c r="C49" s="52"/>
      <c r="D49" s="54" t="s">
        <v>46</v>
      </c>
      <c r="E49" s="80"/>
      <c r="F49" s="80"/>
      <c r="G49" s="80"/>
      <c r="H49" s="80"/>
      <c r="I49" s="80"/>
      <c r="J49" s="80"/>
      <c r="K49" s="80"/>
      <c r="L49" s="80"/>
      <c r="M49" s="81"/>
      <c r="N49" s="83" t="s">
        <v>52</v>
      </c>
      <c r="O49" s="82"/>
      <c r="P49" s="82">
        <f>O48*10%</f>
        <v>363300</v>
      </c>
    </row>
    <row r="50" spans="1:16" ht="22.5" customHeight="1" thickBot="1" x14ac:dyDescent="0.25">
      <c r="A50" s="80"/>
      <c r="B50" s="53"/>
      <c r="C50" s="52"/>
      <c r="D50" s="54"/>
      <c r="E50" s="80"/>
      <c r="F50" s="80"/>
      <c r="G50" s="80"/>
      <c r="H50" s="80"/>
      <c r="I50" s="80"/>
      <c r="J50" s="80"/>
      <c r="K50" s="80"/>
      <c r="L50" s="80"/>
      <c r="M50" s="81"/>
      <c r="N50" s="103" t="s">
        <v>56</v>
      </c>
      <c r="O50" s="102"/>
      <c r="P50" s="102">
        <f>O48-P49</f>
        <v>3269700</v>
      </c>
    </row>
    <row r="51" spans="1:16" x14ac:dyDescent="0.2">
      <c r="A51" s="11"/>
      <c r="H51" s="60"/>
      <c r="N51" s="59" t="s">
        <v>34</v>
      </c>
      <c r="P51" s="66">
        <f>P50*1%</f>
        <v>32697</v>
      </c>
    </row>
    <row r="52" spans="1:16" ht="15.75" thickBot="1" x14ac:dyDescent="0.25">
      <c r="A52" s="11"/>
      <c r="H52" s="60"/>
      <c r="N52" s="59" t="s">
        <v>55</v>
      </c>
      <c r="P52" s="68">
        <f>P50*2%</f>
        <v>65394</v>
      </c>
    </row>
    <row r="53" spans="1:16" x14ac:dyDescent="0.2">
      <c r="A53" s="11"/>
      <c r="H53" s="60"/>
      <c r="N53" s="63" t="s">
        <v>35</v>
      </c>
      <c r="O53" s="64"/>
      <c r="P53" s="67">
        <f>P50+P51-P52</f>
        <v>3237003</v>
      </c>
    </row>
    <row r="54" spans="1:16" x14ac:dyDescent="0.2">
      <c r="B54" s="53"/>
      <c r="C54" s="52"/>
      <c r="D54" s="54"/>
    </row>
    <row r="56" spans="1:16" x14ac:dyDescent="0.2">
      <c r="A56" s="11"/>
      <c r="H56" s="60"/>
      <c r="P56" s="68"/>
    </row>
    <row r="57" spans="1:16" x14ac:dyDescent="0.2">
      <c r="A57" s="11"/>
      <c r="H57" s="60"/>
      <c r="O57" s="55"/>
      <c r="P57" s="68"/>
    </row>
    <row r="58" spans="1:16" s="3" customFormat="1" x14ac:dyDescent="0.25">
      <c r="A58" s="11"/>
      <c r="B58" s="2"/>
      <c r="C58" s="2"/>
      <c r="E58" s="12"/>
      <c r="H58" s="60"/>
      <c r="N58" s="14"/>
      <c r="O58" s="14"/>
      <c r="P58" s="14"/>
    </row>
    <row r="59" spans="1:16" s="3" customFormat="1" x14ac:dyDescent="0.25">
      <c r="A59" s="11"/>
      <c r="B59" s="2"/>
      <c r="C59" s="2"/>
      <c r="E59" s="12"/>
      <c r="H59" s="60"/>
      <c r="N59" s="14"/>
      <c r="O59" s="14"/>
      <c r="P59" s="14"/>
    </row>
    <row r="60" spans="1:16" s="3" customFormat="1" x14ac:dyDescent="0.25">
      <c r="A60" s="11"/>
      <c r="B60" s="2"/>
      <c r="C60" s="2"/>
      <c r="E60" s="12"/>
      <c r="H60" s="60"/>
      <c r="N60" s="14"/>
      <c r="O60" s="14"/>
      <c r="P60" s="14"/>
    </row>
    <row r="61" spans="1:16" s="3" customFormat="1" x14ac:dyDescent="0.25">
      <c r="A61" s="11"/>
      <c r="B61" s="2"/>
      <c r="C61" s="2"/>
      <c r="E61" s="12"/>
      <c r="H61" s="60"/>
      <c r="N61" s="14"/>
      <c r="O61" s="14"/>
      <c r="P61" s="14"/>
    </row>
    <row r="62" spans="1:16" s="3" customFormat="1" x14ac:dyDescent="0.25">
      <c r="A62" s="11"/>
      <c r="B62" s="2"/>
      <c r="C62" s="2"/>
      <c r="E62" s="12"/>
      <c r="H62" s="60"/>
      <c r="N62" s="14"/>
      <c r="O62" s="14"/>
      <c r="P62" s="14"/>
    </row>
    <row r="63" spans="1:16" s="3" customFormat="1" x14ac:dyDescent="0.25">
      <c r="A63" s="11"/>
      <c r="B63" s="2"/>
      <c r="C63" s="2"/>
      <c r="E63" s="12"/>
      <c r="H63" s="60"/>
      <c r="N63" s="14"/>
      <c r="O63" s="14"/>
      <c r="P63" s="14"/>
    </row>
    <row r="64" spans="1:16" s="3" customFormat="1" x14ac:dyDescent="0.25">
      <c r="A64" s="11"/>
      <c r="B64" s="2"/>
      <c r="C64" s="2"/>
      <c r="E64" s="12"/>
      <c r="H64" s="60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0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0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0"/>
      <c r="N67" s="14"/>
      <c r="O67" s="14"/>
      <c r="P67" s="14"/>
    </row>
    <row r="68" spans="1:16" s="3" customFormat="1" x14ac:dyDescent="0.25">
      <c r="A68" s="11"/>
      <c r="B68" s="2"/>
      <c r="C68" s="2"/>
      <c r="E68" s="12"/>
      <c r="H68" s="60"/>
      <c r="N68" s="14"/>
      <c r="O68" s="14"/>
      <c r="P68" s="14"/>
    </row>
    <row r="69" spans="1:16" s="3" customFormat="1" x14ac:dyDescent="0.25">
      <c r="A69" s="11"/>
      <c r="B69" s="2"/>
      <c r="C69" s="2"/>
      <c r="E69" s="12"/>
      <c r="H69" s="60"/>
      <c r="N69" s="14"/>
      <c r="O69" s="14"/>
      <c r="P69" s="14"/>
    </row>
  </sheetData>
  <mergeCells count="3">
    <mergeCell ref="A3:A4"/>
    <mergeCell ref="A48:L48"/>
    <mergeCell ref="O48:P48"/>
  </mergeCells>
  <conditionalFormatting sqref="B3">
    <cfRule type="duplicateValues" dxfId="6" priority="1"/>
  </conditionalFormatting>
  <conditionalFormatting sqref="B4:B47">
    <cfRule type="duplicateValues" dxfId="5" priority="8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3"/>
  <sheetViews>
    <sheetView zoomScale="110" zoomScaleNormal="110" workbookViewId="0">
      <pane xSplit="3" ySplit="2" topLeftCell="D290" activePane="bottomRight" state="frozen"/>
      <selection activeCell="F3" sqref="F3"/>
      <selection pane="topRight" activeCell="F3" sqref="F3"/>
      <selection pane="bottomLeft" activeCell="F3" sqref="F3"/>
      <selection pane="bottomRight" activeCell="D293" sqref="D29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4.75" customHeight="1" x14ac:dyDescent="0.2">
      <c r="A3" s="141" t="s">
        <v>4258</v>
      </c>
      <c r="B3" s="71" t="s">
        <v>3664</v>
      </c>
      <c r="C3" s="9" t="s">
        <v>3665</v>
      </c>
      <c r="D3" s="73" t="s">
        <v>54</v>
      </c>
      <c r="E3" s="13">
        <v>44439</v>
      </c>
      <c r="F3" s="73" t="s">
        <v>3052</v>
      </c>
      <c r="G3" s="13">
        <v>44442</v>
      </c>
      <c r="H3" s="10" t="s">
        <v>3053</v>
      </c>
      <c r="I3" s="1">
        <v>40</v>
      </c>
      <c r="J3" s="1">
        <v>28</v>
      </c>
      <c r="K3" s="1">
        <v>24</v>
      </c>
      <c r="L3" s="1">
        <v>6</v>
      </c>
      <c r="M3" s="78">
        <v>6.72</v>
      </c>
      <c r="N3" s="8">
        <v>7</v>
      </c>
      <c r="O3" s="61">
        <v>3000</v>
      </c>
      <c r="P3" s="62">
        <f>Table2245236891011121314151617181920212224234567234568910111213141516171819202122232425262728293031323334353637[[#This Row],[PEMBULATAN]]*O3</f>
        <v>21000</v>
      </c>
    </row>
    <row r="4" spans="1:16" ht="24.75" customHeight="1" x14ac:dyDescent="0.2">
      <c r="A4" s="142"/>
      <c r="B4" s="72"/>
      <c r="C4" s="9" t="s">
        <v>3666</v>
      </c>
      <c r="D4" s="73" t="s">
        <v>54</v>
      </c>
      <c r="E4" s="13">
        <v>44439</v>
      </c>
      <c r="F4" s="73" t="s">
        <v>3052</v>
      </c>
      <c r="G4" s="13">
        <v>44442</v>
      </c>
      <c r="H4" s="10" t="s">
        <v>3053</v>
      </c>
      <c r="I4" s="1">
        <v>60</v>
      </c>
      <c r="J4" s="1">
        <v>52</v>
      </c>
      <c r="K4" s="1">
        <v>33</v>
      </c>
      <c r="L4" s="1">
        <v>16</v>
      </c>
      <c r="M4" s="78">
        <v>25.74</v>
      </c>
      <c r="N4" s="8">
        <v>26</v>
      </c>
      <c r="O4" s="61">
        <v>3000</v>
      </c>
      <c r="P4" s="62">
        <f>Table2245236891011121314151617181920212224234567234568910111213141516171819202122232425262728293031323334353637[[#This Row],[PEMBULATAN]]*O4</f>
        <v>78000</v>
      </c>
    </row>
    <row r="5" spans="1:16" ht="24.75" customHeight="1" x14ac:dyDescent="0.2">
      <c r="A5" s="108"/>
      <c r="B5" s="72"/>
      <c r="C5" s="84" t="s">
        <v>3667</v>
      </c>
      <c r="D5" s="75" t="s">
        <v>54</v>
      </c>
      <c r="E5" s="13">
        <v>44439</v>
      </c>
      <c r="F5" s="73" t="s">
        <v>3052</v>
      </c>
      <c r="G5" s="13">
        <v>44442</v>
      </c>
      <c r="H5" s="74" t="s">
        <v>3053</v>
      </c>
      <c r="I5" s="15">
        <v>70</v>
      </c>
      <c r="J5" s="15">
        <v>52</v>
      </c>
      <c r="K5" s="15">
        <v>30</v>
      </c>
      <c r="L5" s="15">
        <v>16</v>
      </c>
      <c r="M5" s="79">
        <v>27.3</v>
      </c>
      <c r="N5" s="69">
        <v>27</v>
      </c>
      <c r="O5" s="61">
        <v>3000</v>
      </c>
      <c r="P5" s="62">
        <f>Table2245236891011121314151617181920212224234567234568910111213141516171819202122232425262728293031323334353637[[#This Row],[PEMBULATAN]]*O5</f>
        <v>81000</v>
      </c>
    </row>
    <row r="6" spans="1:16" ht="24.75" customHeight="1" x14ac:dyDescent="0.2">
      <c r="A6" s="108"/>
      <c r="B6" s="72"/>
      <c r="C6" s="84" t="s">
        <v>3668</v>
      </c>
      <c r="D6" s="75" t="s">
        <v>54</v>
      </c>
      <c r="E6" s="13">
        <v>44439</v>
      </c>
      <c r="F6" s="73" t="s">
        <v>3052</v>
      </c>
      <c r="G6" s="13">
        <v>44442</v>
      </c>
      <c r="H6" s="74" t="s">
        <v>3053</v>
      </c>
      <c r="I6" s="15">
        <v>30</v>
      </c>
      <c r="J6" s="15">
        <v>13</v>
      </c>
      <c r="K6" s="15">
        <v>13</v>
      </c>
      <c r="L6" s="15">
        <v>1</v>
      </c>
      <c r="M6" s="79">
        <v>1.2675000000000001</v>
      </c>
      <c r="N6" s="69">
        <v>1</v>
      </c>
      <c r="O6" s="61">
        <v>3000</v>
      </c>
      <c r="P6" s="62">
        <f>Table2245236891011121314151617181920212224234567234568910111213141516171819202122232425262728293031323334353637[[#This Row],[PEMBULATAN]]*O6</f>
        <v>3000</v>
      </c>
    </row>
    <row r="7" spans="1:16" ht="24.75" customHeight="1" x14ac:dyDescent="0.2">
      <c r="A7" s="108"/>
      <c r="B7" s="72"/>
      <c r="C7" s="84" t="s">
        <v>3669</v>
      </c>
      <c r="D7" s="75" t="s">
        <v>54</v>
      </c>
      <c r="E7" s="13">
        <v>44439</v>
      </c>
      <c r="F7" s="73" t="s">
        <v>3052</v>
      </c>
      <c r="G7" s="13">
        <v>44442</v>
      </c>
      <c r="H7" s="74" t="s">
        <v>3053</v>
      </c>
      <c r="I7" s="15">
        <v>60</v>
      </c>
      <c r="J7" s="15">
        <v>56</v>
      </c>
      <c r="K7" s="15">
        <v>23</v>
      </c>
      <c r="L7" s="15">
        <v>10</v>
      </c>
      <c r="M7" s="79">
        <v>19.32</v>
      </c>
      <c r="N7" s="69">
        <v>19</v>
      </c>
      <c r="O7" s="61">
        <v>3000</v>
      </c>
      <c r="P7" s="62">
        <f>Table2245236891011121314151617181920212224234567234568910111213141516171819202122232425262728293031323334353637[[#This Row],[PEMBULATAN]]*O7</f>
        <v>57000</v>
      </c>
    </row>
    <row r="8" spans="1:16" ht="24.75" customHeight="1" x14ac:dyDescent="0.2">
      <c r="A8" s="108"/>
      <c r="B8" s="100"/>
      <c r="C8" s="84" t="s">
        <v>3670</v>
      </c>
      <c r="D8" s="75" t="s">
        <v>54</v>
      </c>
      <c r="E8" s="13">
        <v>44439</v>
      </c>
      <c r="F8" s="73" t="s">
        <v>3052</v>
      </c>
      <c r="G8" s="13">
        <v>44442</v>
      </c>
      <c r="H8" s="74" t="s">
        <v>3053</v>
      </c>
      <c r="I8" s="15">
        <v>68</v>
      </c>
      <c r="J8" s="15">
        <v>62</v>
      </c>
      <c r="K8" s="15">
        <v>27</v>
      </c>
      <c r="L8" s="15">
        <v>15</v>
      </c>
      <c r="M8" s="79">
        <v>28.457999999999998</v>
      </c>
      <c r="N8" s="69">
        <v>28</v>
      </c>
      <c r="O8" s="61">
        <v>3000</v>
      </c>
      <c r="P8" s="62">
        <f>Table2245236891011121314151617181920212224234567234568910111213141516171819202122232425262728293031323334353637[[#This Row],[PEMBULATAN]]*O8</f>
        <v>84000</v>
      </c>
    </row>
    <row r="9" spans="1:16" ht="24.75" customHeight="1" x14ac:dyDescent="0.2">
      <c r="A9" s="108"/>
      <c r="B9" s="72" t="s">
        <v>3671</v>
      </c>
      <c r="C9" s="84" t="s">
        <v>3672</v>
      </c>
      <c r="D9" s="75" t="s">
        <v>54</v>
      </c>
      <c r="E9" s="13">
        <v>44439</v>
      </c>
      <c r="F9" s="73" t="s">
        <v>3052</v>
      </c>
      <c r="G9" s="13">
        <v>44442</v>
      </c>
      <c r="H9" s="74" t="s">
        <v>3053</v>
      </c>
      <c r="I9" s="15">
        <v>16</v>
      </c>
      <c r="J9" s="15">
        <v>100</v>
      </c>
      <c r="K9" s="15">
        <v>64</v>
      </c>
      <c r="L9" s="15">
        <v>23</v>
      </c>
      <c r="M9" s="79">
        <v>25.6</v>
      </c>
      <c r="N9" s="69">
        <v>26</v>
      </c>
      <c r="O9" s="61">
        <v>3000</v>
      </c>
      <c r="P9" s="62">
        <f>Table2245236891011121314151617181920212224234567234568910111213141516171819202122232425262728293031323334353637[[#This Row],[PEMBULATAN]]*O9</f>
        <v>78000</v>
      </c>
    </row>
    <row r="10" spans="1:16" ht="24.75" customHeight="1" x14ac:dyDescent="0.2">
      <c r="A10" s="108"/>
      <c r="B10" s="72"/>
      <c r="C10" s="84" t="s">
        <v>3673</v>
      </c>
      <c r="D10" s="75" t="s">
        <v>54</v>
      </c>
      <c r="E10" s="13">
        <v>44439</v>
      </c>
      <c r="F10" s="73" t="s">
        <v>3052</v>
      </c>
      <c r="G10" s="13">
        <v>44442</v>
      </c>
      <c r="H10" s="74" t="s">
        <v>3053</v>
      </c>
      <c r="I10" s="15">
        <v>4</v>
      </c>
      <c r="J10" s="15">
        <v>60</v>
      </c>
      <c r="K10" s="15">
        <v>40</v>
      </c>
      <c r="L10" s="15">
        <v>25</v>
      </c>
      <c r="M10" s="79">
        <v>2.4</v>
      </c>
      <c r="N10" s="69">
        <v>25</v>
      </c>
      <c r="O10" s="61">
        <v>3000</v>
      </c>
      <c r="P10" s="62">
        <f>Table2245236891011121314151617181920212224234567234568910111213141516171819202122232425262728293031323334353637[[#This Row],[PEMBULATAN]]*O10</f>
        <v>75000</v>
      </c>
    </row>
    <row r="11" spans="1:16" ht="24.75" customHeight="1" x14ac:dyDescent="0.2">
      <c r="A11" s="108"/>
      <c r="B11" s="72"/>
      <c r="C11" s="84" t="s">
        <v>3674</v>
      </c>
      <c r="D11" s="75" t="s">
        <v>54</v>
      </c>
      <c r="E11" s="13">
        <v>44439</v>
      </c>
      <c r="F11" s="73" t="s">
        <v>3052</v>
      </c>
      <c r="G11" s="13">
        <v>44442</v>
      </c>
      <c r="H11" s="74" t="s">
        <v>3053</v>
      </c>
      <c r="I11" s="15">
        <v>17</v>
      </c>
      <c r="J11" s="15">
        <v>100</v>
      </c>
      <c r="K11" s="15">
        <v>60</v>
      </c>
      <c r="L11" s="15">
        <v>30</v>
      </c>
      <c r="M11" s="79">
        <v>25.5</v>
      </c>
      <c r="N11" s="69">
        <v>30</v>
      </c>
      <c r="O11" s="61">
        <v>3000</v>
      </c>
      <c r="P11" s="62">
        <f>Table2245236891011121314151617181920212224234567234568910111213141516171819202122232425262728293031323334353637[[#This Row],[PEMBULATAN]]*O11</f>
        <v>90000</v>
      </c>
    </row>
    <row r="12" spans="1:16" ht="24.75" customHeight="1" x14ac:dyDescent="0.2">
      <c r="A12" s="108"/>
      <c r="B12" s="72"/>
      <c r="C12" s="84" t="s">
        <v>3675</v>
      </c>
      <c r="D12" s="75" t="s">
        <v>54</v>
      </c>
      <c r="E12" s="13">
        <v>44439</v>
      </c>
      <c r="F12" s="73" t="s">
        <v>3052</v>
      </c>
      <c r="G12" s="13">
        <v>44442</v>
      </c>
      <c r="H12" s="74" t="s">
        <v>3053</v>
      </c>
      <c r="I12" s="15">
        <v>31</v>
      </c>
      <c r="J12" s="15">
        <v>100</v>
      </c>
      <c r="K12" s="15">
        <v>60</v>
      </c>
      <c r="L12" s="15">
        <v>30</v>
      </c>
      <c r="M12" s="79">
        <v>46.5</v>
      </c>
      <c r="N12" s="69">
        <v>47</v>
      </c>
      <c r="O12" s="61">
        <v>3000</v>
      </c>
      <c r="P12" s="62">
        <f>Table2245236891011121314151617181920212224234567234568910111213141516171819202122232425262728293031323334353637[[#This Row],[PEMBULATAN]]*O12</f>
        <v>141000</v>
      </c>
    </row>
    <row r="13" spans="1:16" ht="24.75" customHeight="1" x14ac:dyDescent="0.2">
      <c r="A13" s="108"/>
      <c r="B13" s="72"/>
      <c r="C13" s="84" t="s">
        <v>3676</v>
      </c>
      <c r="D13" s="75" t="s">
        <v>54</v>
      </c>
      <c r="E13" s="13">
        <v>44439</v>
      </c>
      <c r="F13" s="73" t="s">
        <v>3052</v>
      </c>
      <c r="G13" s="13">
        <v>44442</v>
      </c>
      <c r="H13" s="74" t="s">
        <v>3053</v>
      </c>
      <c r="I13" s="15">
        <v>18</v>
      </c>
      <c r="J13" s="15">
        <v>100</v>
      </c>
      <c r="K13" s="15">
        <v>60</v>
      </c>
      <c r="L13" s="15">
        <v>37</v>
      </c>
      <c r="M13" s="79">
        <v>27</v>
      </c>
      <c r="N13" s="69">
        <v>37</v>
      </c>
      <c r="O13" s="61">
        <v>3000</v>
      </c>
      <c r="P13" s="62">
        <f>Table2245236891011121314151617181920212224234567234568910111213141516171819202122232425262728293031323334353637[[#This Row],[PEMBULATAN]]*O13</f>
        <v>111000</v>
      </c>
    </row>
    <row r="14" spans="1:16" ht="24.75" customHeight="1" x14ac:dyDescent="0.2">
      <c r="A14" s="108"/>
      <c r="B14" s="72"/>
      <c r="C14" s="84" t="s">
        <v>3677</v>
      </c>
      <c r="D14" s="75" t="s">
        <v>54</v>
      </c>
      <c r="E14" s="13">
        <v>44439</v>
      </c>
      <c r="F14" s="73" t="s">
        <v>3052</v>
      </c>
      <c r="G14" s="13">
        <v>44442</v>
      </c>
      <c r="H14" s="74" t="s">
        <v>3053</v>
      </c>
      <c r="I14" s="15">
        <v>20</v>
      </c>
      <c r="J14" s="15">
        <v>102</v>
      </c>
      <c r="K14" s="15">
        <v>61</v>
      </c>
      <c r="L14" s="15">
        <v>37</v>
      </c>
      <c r="M14" s="79">
        <v>31.11</v>
      </c>
      <c r="N14" s="69">
        <v>37</v>
      </c>
      <c r="O14" s="61">
        <v>3000</v>
      </c>
      <c r="P14" s="62">
        <f>Table2245236891011121314151617181920212224234567234568910111213141516171819202122232425262728293031323334353637[[#This Row],[PEMBULATAN]]*O14</f>
        <v>111000</v>
      </c>
    </row>
    <row r="15" spans="1:16" ht="24.75" customHeight="1" x14ac:dyDescent="0.2">
      <c r="A15" s="108"/>
      <c r="B15" s="72"/>
      <c r="C15" s="84" t="s">
        <v>3678</v>
      </c>
      <c r="D15" s="75" t="s">
        <v>54</v>
      </c>
      <c r="E15" s="13">
        <v>44439</v>
      </c>
      <c r="F15" s="73" t="s">
        <v>3052</v>
      </c>
      <c r="G15" s="13">
        <v>44442</v>
      </c>
      <c r="H15" s="74" t="s">
        <v>3053</v>
      </c>
      <c r="I15" s="15">
        <v>7</v>
      </c>
      <c r="J15" s="15">
        <v>55</v>
      </c>
      <c r="K15" s="15">
        <v>58</v>
      </c>
      <c r="L15" s="15">
        <v>18</v>
      </c>
      <c r="M15" s="79">
        <v>5.5824999999999996</v>
      </c>
      <c r="N15" s="69">
        <v>18</v>
      </c>
      <c r="O15" s="61">
        <v>3000</v>
      </c>
      <c r="P15" s="62">
        <f>Table2245236891011121314151617181920212224234567234568910111213141516171819202122232425262728293031323334353637[[#This Row],[PEMBULATAN]]*O15</f>
        <v>54000</v>
      </c>
    </row>
    <row r="16" spans="1:16" ht="24.75" customHeight="1" x14ac:dyDescent="0.2">
      <c r="A16" s="108"/>
      <c r="B16" s="72"/>
      <c r="C16" s="84" t="s">
        <v>3679</v>
      </c>
      <c r="D16" s="75" t="s">
        <v>54</v>
      </c>
      <c r="E16" s="13">
        <v>44439</v>
      </c>
      <c r="F16" s="73" t="s">
        <v>3052</v>
      </c>
      <c r="G16" s="13">
        <v>44442</v>
      </c>
      <c r="H16" s="74" t="s">
        <v>3053</v>
      </c>
      <c r="I16" s="15">
        <v>14</v>
      </c>
      <c r="J16" s="15">
        <v>93</v>
      </c>
      <c r="K16" s="15">
        <v>60</v>
      </c>
      <c r="L16" s="15">
        <v>34</v>
      </c>
      <c r="M16" s="79">
        <v>19.53</v>
      </c>
      <c r="N16" s="69">
        <v>34</v>
      </c>
      <c r="O16" s="61">
        <v>3000</v>
      </c>
      <c r="P16" s="62">
        <f>Table2245236891011121314151617181920212224234567234568910111213141516171819202122232425262728293031323334353637[[#This Row],[PEMBULATAN]]*O16</f>
        <v>102000</v>
      </c>
    </row>
    <row r="17" spans="1:16" ht="24.75" customHeight="1" x14ac:dyDescent="0.2">
      <c r="A17" s="108"/>
      <c r="B17" s="72"/>
      <c r="C17" s="84" t="s">
        <v>3680</v>
      </c>
      <c r="D17" s="75" t="s">
        <v>54</v>
      </c>
      <c r="E17" s="13">
        <v>44439</v>
      </c>
      <c r="F17" s="73" t="s">
        <v>3052</v>
      </c>
      <c r="G17" s="13">
        <v>44442</v>
      </c>
      <c r="H17" s="74" t="s">
        <v>3053</v>
      </c>
      <c r="I17" s="15">
        <v>13</v>
      </c>
      <c r="J17" s="15">
        <v>80</v>
      </c>
      <c r="K17" s="15">
        <v>60</v>
      </c>
      <c r="L17" s="15">
        <v>24</v>
      </c>
      <c r="M17" s="79">
        <v>15.6</v>
      </c>
      <c r="N17" s="69">
        <v>24</v>
      </c>
      <c r="O17" s="61">
        <v>3000</v>
      </c>
      <c r="P17" s="62">
        <f>Table2245236891011121314151617181920212224234567234568910111213141516171819202122232425262728293031323334353637[[#This Row],[PEMBULATAN]]*O17</f>
        <v>72000</v>
      </c>
    </row>
    <row r="18" spans="1:16" ht="24.75" customHeight="1" x14ac:dyDescent="0.2">
      <c r="A18" s="108"/>
      <c r="B18" s="72"/>
      <c r="C18" s="84" t="s">
        <v>3681</v>
      </c>
      <c r="D18" s="75" t="s">
        <v>54</v>
      </c>
      <c r="E18" s="13">
        <v>44439</v>
      </c>
      <c r="F18" s="73" t="s">
        <v>3052</v>
      </c>
      <c r="G18" s="13">
        <v>44442</v>
      </c>
      <c r="H18" s="74" t="s">
        <v>3053</v>
      </c>
      <c r="I18" s="15">
        <v>18</v>
      </c>
      <c r="J18" s="15">
        <v>92</v>
      </c>
      <c r="K18" s="15">
        <v>55</v>
      </c>
      <c r="L18" s="15">
        <v>38</v>
      </c>
      <c r="M18" s="79">
        <v>22.77</v>
      </c>
      <c r="N18" s="69">
        <v>38</v>
      </c>
      <c r="O18" s="61">
        <v>3000</v>
      </c>
      <c r="P18" s="62">
        <f>Table2245236891011121314151617181920212224234567234568910111213141516171819202122232425262728293031323334353637[[#This Row],[PEMBULATAN]]*O18</f>
        <v>114000</v>
      </c>
    </row>
    <row r="19" spans="1:16" ht="24.75" customHeight="1" x14ac:dyDescent="0.2">
      <c r="A19" s="108"/>
      <c r="B19" s="72"/>
      <c r="C19" s="84" t="s">
        <v>3682</v>
      </c>
      <c r="D19" s="75" t="s">
        <v>54</v>
      </c>
      <c r="E19" s="13">
        <v>44439</v>
      </c>
      <c r="F19" s="73" t="s">
        <v>3052</v>
      </c>
      <c r="G19" s="13">
        <v>44442</v>
      </c>
      <c r="H19" s="74" t="s">
        <v>3053</v>
      </c>
      <c r="I19" s="15">
        <v>8</v>
      </c>
      <c r="J19" s="15">
        <v>60</v>
      </c>
      <c r="K19" s="15">
        <v>60</v>
      </c>
      <c r="L19" s="15">
        <v>20</v>
      </c>
      <c r="M19" s="79">
        <v>7.2</v>
      </c>
      <c r="N19" s="69">
        <v>20</v>
      </c>
      <c r="O19" s="61">
        <v>3000</v>
      </c>
      <c r="P19" s="62">
        <f>Table2245236891011121314151617181920212224234567234568910111213141516171819202122232425262728293031323334353637[[#This Row],[PEMBULATAN]]*O19</f>
        <v>60000</v>
      </c>
    </row>
    <row r="20" spans="1:16" ht="24.75" customHeight="1" x14ac:dyDescent="0.2">
      <c r="A20" s="108"/>
      <c r="B20" s="72"/>
      <c r="C20" s="84" t="s">
        <v>3683</v>
      </c>
      <c r="D20" s="75" t="s">
        <v>54</v>
      </c>
      <c r="E20" s="13">
        <v>44439</v>
      </c>
      <c r="F20" s="73" t="s">
        <v>3052</v>
      </c>
      <c r="G20" s="13">
        <v>44442</v>
      </c>
      <c r="H20" s="74" t="s">
        <v>3053</v>
      </c>
      <c r="I20" s="15">
        <v>14</v>
      </c>
      <c r="J20" s="15">
        <v>90</v>
      </c>
      <c r="K20" s="15">
        <v>60</v>
      </c>
      <c r="L20" s="15">
        <v>35</v>
      </c>
      <c r="M20" s="79">
        <v>18.899999999999999</v>
      </c>
      <c r="N20" s="69">
        <v>35</v>
      </c>
      <c r="O20" s="61">
        <v>3000</v>
      </c>
      <c r="P20" s="62">
        <f>Table2245236891011121314151617181920212224234567234568910111213141516171819202122232425262728293031323334353637[[#This Row],[PEMBULATAN]]*O20</f>
        <v>105000</v>
      </c>
    </row>
    <row r="21" spans="1:16" ht="24.75" customHeight="1" x14ac:dyDescent="0.2">
      <c r="A21" s="108"/>
      <c r="B21" s="72"/>
      <c r="C21" s="84" t="s">
        <v>3684</v>
      </c>
      <c r="D21" s="75" t="s">
        <v>54</v>
      </c>
      <c r="E21" s="13">
        <v>44439</v>
      </c>
      <c r="F21" s="73" t="s">
        <v>3052</v>
      </c>
      <c r="G21" s="13">
        <v>44442</v>
      </c>
      <c r="H21" s="74" t="s">
        <v>3053</v>
      </c>
      <c r="I21" s="15">
        <v>13</v>
      </c>
      <c r="J21" s="15">
        <v>90</v>
      </c>
      <c r="K21" s="15">
        <v>58</v>
      </c>
      <c r="L21" s="15">
        <v>33</v>
      </c>
      <c r="M21" s="79">
        <v>16.965</v>
      </c>
      <c r="N21" s="69">
        <v>33</v>
      </c>
      <c r="O21" s="61">
        <v>3000</v>
      </c>
      <c r="P21" s="62">
        <f>Table2245236891011121314151617181920212224234567234568910111213141516171819202122232425262728293031323334353637[[#This Row],[PEMBULATAN]]*O21</f>
        <v>99000</v>
      </c>
    </row>
    <row r="22" spans="1:16" ht="24.75" customHeight="1" x14ac:dyDescent="0.2">
      <c r="A22" s="108"/>
      <c r="B22" s="72"/>
      <c r="C22" s="84" t="s">
        <v>3685</v>
      </c>
      <c r="D22" s="75" t="s">
        <v>54</v>
      </c>
      <c r="E22" s="13">
        <v>44439</v>
      </c>
      <c r="F22" s="73" t="s">
        <v>3052</v>
      </c>
      <c r="G22" s="13">
        <v>44442</v>
      </c>
      <c r="H22" s="74" t="s">
        <v>3053</v>
      </c>
      <c r="I22" s="15">
        <v>17</v>
      </c>
      <c r="J22" s="15">
        <v>90</v>
      </c>
      <c r="K22" s="15">
        <v>60</v>
      </c>
      <c r="L22" s="15">
        <v>33</v>
      </c>
      <c r="M22" s="79">
        <v>22.95</v>
      </c>
      <c r="N22" s="69">
        <v>33</v>
      </c>
      <c r="O22" s="61">
        <v>3000</v>
      </c>
      <c r="P22" s="62">
        <f>Table2245236891011121314151617181920212224234567234568910111213141516171819202122232425262728293031323334353637[[#This Row],[PEMBULATAN]]*O22</f>
        <v>99000</v>
      </c>
    </row>
    <row r="23" spans="1:16" ht="24.75" customHeight="1" x14ac:dyDescent="0.2">
      <c r="A23" s="108"/>
      <c r="B23" s="72"/>
      <c r="C23" s="84" t="s">
        <v>3686</v>
      </c>
      <c r="D23" s="75" t="s">
        <v>54</v>
      </c>
      <c r="E23" s="13">
        <v>44439</v>
      </c>
      <c r="F23" s="73" t="s">
        <v>3052</v>
      </c>
      <c r="G23" s="13">
        <v>44442</v>
      </c>
      <c r="H23" s="74" t="s">
        <v>3053</v>
      </c>
      <c r="I23" s="15">
        <v>3</v>
      </c>
      <c r="J23" s="15">
        <v>50</v>
      </c>
      <c r="K23" s="15">
        <v>36</v>
      </c>
      <c r="L23" s="15">
        <v>22</v>
      </c>
      <c r="M23" s="79">
        <v>1.35</v>
      </c>
      <c r="N23" s="69">
        <v>22</v>
      </c>
      <c r="O23" s="61">
        <v>3000</v>
      </c>
      <c r="P23" s="62">
        <f>Table2245236891011121314151617181920212224234567234568910111213141516171819202122232425262728293031323334353637[[#This Row],[PEMBULATAN]]*O23</f>
        <v>66000</v>
      </c>
    </row>
    <row r="24" spans="1:16" ht="24.75" customHeight="1" x14ac:dyDescent="0.2">
      <c r="A24" s="108"/>
      <c r="B24" s="72"/>
      <c r="C24" s="84" t="s">
        <v>3687</v>
      </c>
      <c r="D24" s="75" t="s">
        <v>54</v>
      </c>
      <c r="E24" s="13">
        <v>44439</v>
      </c>
      <c r="F24" s="73" t="s">
        <v>3052</v>
      </c>
      <c r="G24" s="13">
        <v>44442</v>
      </c>
      <c r="H24" s="74" t="s">
        <v>3053</v>
      </c>
      <c r="I24" s="15">
        <v>2</v>
      </c>
      <c r="J24" s="15">
        <v>32</v>
      </c>
      <c r="K24" s="15">
        <v>40</v>
      </c>
      <c r="L24" s="15">
        <v>18</v>
      </c>
      <c r="M24" s="79">
        <v>0.64</v>
      </c>
      <c r="N24" s="69">
        <v>18</v>
      </c>
      <c r="O24" s="61">
        <v>3000</v>
      </c>
      <c r="P24" s="62">
        <f>Table2245236891011121314151617181920212224234567234568910111213141516171819202122232425262728293031323334353637[[#This Row],[PEMBULATAN]]*O24</f>
        <v>54000</v>
      </c>
    </row>
    <row r="25" spans="1:16" ht="24.75" customHeight="1" x14ac:dyDescent="0.2">
      <c r="A25" s="108"/>
      <c r="B25" s="72"/>
      <c r="C25" s="84" t="s">
        <v>3688</v>
      </c>
      <c r="D25" s="75" t="s">
        <v>54</v>
      </c>
      <c r="E25" s="13">
        <v>44439</v>
      </c>
      <c r="F25" s="73" t="s">
        <v>3052</v>
      </c>
      <c r="G25" s="13">
        <v>44442</v>
      </c>
      <c r="H25" s="74" t="s">
        <v>3053</v>
      </c>
      <c r="I25" s="15">
        <v>8</v>
      </c>
      <c r="J25" s="15">
        <v>58</v>
      </c>
      <c r="K25" s="15">
        <v>45</v>
      </c>
      <c r="L25" s="15">
        <v>22</v>
      </c>
      <c r="M25" s="79">
        <v>5.22</v>
      </c>
      <c r="N25" s="69">
        <v>22</v>
      </c>
      <c r="O25" s="61">
        <v>3000</v>
      </c>
      <c r="P25" s="62">
        <f>Table2245236891011121314151617181920212224234567234568910111213141516171819202122232425262728293031323334353637[[#This Row],[PEMBULATAN]]*O25</f>
        <v>66000</v>
      </c>
    </row>
    <row r="26" spans="1:16" ht="24.75" customHeight="1" x14ac:dyDescent="0.2">
      <c r="A26" s="108"/>
      <c r="B26" s="72"/>
      <c r="C26" s="84" t="s">
        <v>3689</v>
      </c>
      <c r="D26" s="75" t="s">
        <v>54</v>
      </c>
      <c r="E26" s="13">
        <v>44439</v>
      </c>
      <c r="F26" s="73" t="s">
        <v>3052</v>
      </c>
      <c r="G26" s="13">
        <v>44442</v>
      </c>
      <c r="H26" s="74" t="s">
        <v>3053</v>
      </c>
      <c r="I26" s="15">
        <v>9</v>
      </c>
      <c r="J26" s="15">
        <v>68</v>
      </c>
      <c r="K26" s="15">
        <v>66</v>
      </c>
      <c r="L26" s="15">
        <v>28</v>
      </c>
      <c r="M26" s="79">
        <v>10.098000000000001</v>
      </c>
      <c r="N26" s="69">
        <v>28</v>
      </c>
      <c r="O26" s="61">
        <v>3000</v>
      </c>
      <c r="P26" s="62">
        <f>Table2245236891011121314151617181920212224234567234568910111213141516171819202122232425262728293031323334353637[[#This Row],[PEMBULATAN]]*O26</f>
        <v>84000</v>
      </c>
    </row>
    <row r="27" spans="1:16" ht="24.75" customHeight="1" x14ac:dyDescent="0.2">
      <c r="A27" s="108"/>
      <c r="B27" s="72"/>
      <c r="C27" s="84" t="s">
        <v>3690</v>
      </c>
      <c r="D27" s="75" t="s">
        <v>54</v>
      </c>
      <c r="E27" s="13">
        <v>44439</v>
      </c>
      <c r="F27" s="73" t="s">
        <v>3052</v>
      </c>
      <c r="G27" s="13">
        <v>44442</v>
      </c>
      <c r="H27" s="74" t="s">
        <v>3053</v>
      </c>
      <c r="I27" s="15">
        <v>12</v>
      </c>
      <c r="J27" s="15">
        <v>93</v>
      </c>
      <c r="K27" s="15">
        <v>55</v>
      </c>
      <c r="L27" s="15">
        <v>40</v>
      </c>
      <c r="M27" s="79">
        <v>15.345000000000001</v>
      </c>
      <c r="N27" s="69">
        <v>40</v>
      </c>
      <c r="O27" s="61">
        <v>3000</v>
      </c>
      <c r="P27" s="62">
        <f>Table2245236891011121314151617181920212224234567234568910111213141516171819202122232425262728293031323334353637[[#This Row],[PEMBULATAN]]*O27</f>
        <v>120000</v>
      </c>
    </row>
    <row r="28" spans="1:16" ht="24.75" customHeight="1" x14ac:dyDescent="0.2">
      <c r="A28" s="108"/>
      <c r="B28" s="72"/>
      <c r="C28" s="84" t="s">
        <v>3691</v>
      </c>
      <c r="D28" s="75" t="s">
        <v>54</v>
      </c>
      <c r="E28" s="13">
        <v>44439</v>
      </c>
      <c r="F28" s="73" t="s">
        <v>3052</v>
      </c>
      <c r="G28" s="13">
        <v>44442</v>
      </c>
      <c r="H28" s="74" t="s">
        <v>3053</v>
      </c>
      <c r="I28" s="15">
        <v>12</v>
      </c>
      <c r="J28" s="15">
        <v>92</v>
      </c>
      <c r="K28" s="15">
        <v>55</v>
      </c>
      <c r="L28" s="15">
        <v>40</v>
      </c>
      <c r="M28" s="79">
        <v>15.18</v>
      </c>
      <c r="N28" s="69">
        <v>40</v>
      </c>
      <c r="O28" s="61">
        <v>3000</v>
      </c>
      <c r="P28" s="62">
        <f>Table2245236891011121314151617181920212224234567234568910111213141516171819202122232425262728293031323334353637[[#This Row],[PEMBULATAN]]*O28</f>
        <v>120000</v>
      </c>
    </row>
    <row r="29" spans="1:16" ht="24.75" customHeight="1" x14ac:dyDescent="0.2">
      <c r="A29" s="108"/>
      <c r="B29" s="72"/>
      <c r="C29" s="84" t="s">
        <v>3692</v>
      </c>
      <c r="D29" s="75" t="s">
        <v>54</v>
      </c>
      <c r="E29" s="13">
        <v>44439</v>
      </c>
      <c r="F29" s="73" t="s">
        <v>3052</v>
      </c>
      <c r="G29" s="13">
        <v>44442</v>
      </c>
      <c r="H29" s="74" t="s">
        <v>3053</v>
      </c>
      <c r="I29" s="15">
        <v>20</v>
      </c>
      <c r="J29" s="15">
        <v>97</v>
      </c>
      <c r="K29" s="15">
        <v>52</v>
      </c>
      <c r="L29" s="15">
        <v>30</v>
      </c>
      <c r="M29" s="79">
        <v>25.22</v>
      </c>
      <c r="N29" s="69">
        <v>30</v>
      </c>
      <c r="O29" s="61">
        <v>3000</v>
      </c>
      <c r="P29" s="62">
        <f>Table2245236891011121314151617181920212224234567234568910111213141516171819202122232425262728293031323334353637[[#This Row],[PEMBULATAN]]*O29</f>
        <v>90000</v>
      </c>
    </row>
    <row r="30" spans="1:16" ht="24.75" customHeight="1" x14ac:dyDescent="0.2">
      <c r="A30" s="108"/>
      <c r="B30" s="72"/>
      <c r="C30" s="84" t="s">
        <v>3693</v>
      </c>
      <c r="D30" s="75" t="s">
        <v>54</v>
      </c>
      <c r="E30" s="13">
        <v>44439</v>
      </c>
      <c r="F30" s="73" t="s">
        <v>3052</v>
      </c>
      <c r="G30" s="13">
        <v>44442</v>
      </c>
      <c r="H30" s="74" t="s">
        <v>3053</v>
      </c>
      <c r="I30" s="15">
        <v>27</v>
      </c>
      <c r="J30" s="15">
        <v>95</v>
      </c>
      <c r="K30" s="15">
        <v>62</v>
      </c>
      <c r="L30" s="15">
        <v>27</v>
      </c>
      <c r="M30" s="79">
        <v>39.7575</v>
      </c>
      <c r="N30" s="69">
        <v>40</v>
      </c>
      <c r="O30" s="61">
        <v>3000</v>
      </c>
      <c r="P30" s="62">
        <f>Table2245236891011121314151617181920212224234567234568910111213141516171819202122232425262728293031323334353637[[#This Row],[PEMBULATAN]]*O30</f>
        <v>120000</v>
      </c>
    </row>
    <row r="31" spans="1:16" ht="24.75" customHeight="1" x14ac:dyDescent="0.2">
      <c r="A31" s="108"/>
      <c r="B31" s="72"/>
      <c r="C31" s="84" t="s">
        <v>3694</v>
      </c>
      <c r="D31" s="75" t="s">
        <v>54</v>
      </c>
      <c r="E31" s="13">
        <v>44439</v>
      </c>
      <c r="F31" s="73" t="s">
        <v>3052</v>
      </c>
      <c r="G31" s="13">
        <v>44442</v>
      </c>
      <c r="H31" s="74" t="s">
        <v>3053</v>
      </c>
      <c r="I31" s="15">
        <v>23</v>
      </c>
      <c r="J31" s="15">
        <v>90</v>
      </c>
      <c r="K31" s="15">
        <v>60</v>
      </c>
      <c r="L31" s="15">
        <v>21</v>
      </c>
      <c r="M31" s="79">
        <v>31.05</v>
      </c>
      <c r="N31" s="69">
        <v>31</v>
      </c>
      <c r="O31" s="61">
        <v>3000</v>
      </c>
      <c r="P31" s="62">
        <f>Table2245236891011121314151617181920212224234567234568910111213141516171819202122232425262728293031323334353637[[#This Row],[PEMBULATAN]]*O31</f>
        <v>93000</v>
      </c>
    </row>
    <row r="32" spans="1:16" ht="24.75" customHeight="1" x14ac:dyDescent="0.2">
      <c r="A32" s="108"/>
      <c r="B32" s="72"/>
      <c r="C32" s="84" t="s">
        <v>3695</v>
      </c>
      <c r="D32" s="75" t="s">
        <v>54</v>
      </c>
      <c r="E32" s="13">
        <v>44439</v>
      </c>
      <c r="F32" s="73" t="s">
        <v>3052</v>
      </c>
      <c r="G32" s="13">
        <v>44442</v>
      </c>
      <c r="H32" s="74" t="s">
        <v>3053</v>
      </c>
      <c r="I32" s="15">
        <v>2</v>
      </c>
      <c r="J32" s="15">
        <v>30</v>
      </c>
      <c r="K32" s="15">
        <v>35</v>
      </c>
      <c r="L32" s="15">
        <v>18</v>
      </c>
      <c r="M32" s="79">
        <v>0.52500000000000002</v>
      </c>
      <c r="N32" s="69">
        <v>18</v>
      </c>
      <c r="O32" s="61">
        <v>3000</v>
      </c>
      <c r="P32" s="62">
        <f>Table2245236891011121314151617181920212224234567234568910111213141516171819202122232425262728293031323334353637[[#This Row],[PEMBULATAN]]*O32</f>
        <v>54000</v>
      </c>
    </row>
    <row r="33" spans="1:16" ht="24.75" customHeight="1" x14ac:dyDescent="0.2">
      <c r="A33" s="108"/>
      <c r="B33" s="72"/>
      <c r="C33" s="84" t="s">
        <v>3696</v>
      </c>
      <c r="D33" s="75" t="s">
        <v>54</v>
      </c>
      <c r="E33" s="13">
        <v>44439</v>
      </c>
      <c r="F33" s="73" t="s">
        <v>3052</v>
      </c>
      <c r="G33" s="13">
        <v>44442</v>
      </c>
      <c r="H33" s="74" t="s">
        <v>3053</v>
      </c>
      <c r="I33" s="15">
        <v>21</v>
      </c>
      <c r="J33" s="15">
        <v>103</v>
      </c>
      <c r="K33" s="15">
        <v>64</v>
      </c>
      <c r="L33" s="15">
        <v>32</v>
      </c>
      <c r="M33" s="79">
        <v>34.607999999999997</v>
      </c>
      <c r="N33" s="69">
        <v>35</v>
      </c>
      <c r="O33" s="61">
        <v>3000</v>
      </c>
      <c r="P33" s="62">
        <f>Table2245236891011121314151617181920212224234567234568910111213141516171819202122232425262728293031323334353637[[#This Row],[PEMBULATAN]]*O33</f>
        <v>105000</v>
      </c>
    </row>
    <row r="34" spans="1:16" ht="24.75" customHeight="1" x14ac:dyDescent="0.2">
      <c r="A34" s="108"/>
      <c r="B34" s="72"/>
      <c r="C34" s="84" t="s">
        <v>3697</v>
      </c>
      <c r="D34" s="75" t="s">
        <v>54</v>
      </c>
      <c r="E34" s="13">
        <v>44439</v>
      </c>
      <c r="F34" s="73" t="s">
        <v>3052</v>
      </c>
      <c r="G34" s="13">
        <v>44442</v>
      </c>
      <c r="H34" s="74" t="s">
        <v>3053</v>
      </c>
      <c r="I34" s="15">
        <v>5</v>
      </c>
      <c r="J34" s="15">
        <v>41</v>
      </c>
      <c r="K34" s="15">
        <v>46</v>
      </c>
      <c r="L34" s="15">
        <v>18</v>
      </c>
      <c r="M34" s="79">
        <v>2.3574999999999999</v>
      </c>
      <c r="N34" s="69">
        <v>18</v>
      </c>
      <c r="O34" s="61">
        <v>3000</v>
      </c>
      <c r="P34" s="62">
        <f>Table2245236891011121314151617181920212224234567234568910111213141516171819202122232425262728293031323334353637[[#This Row],[PEMBULATAN]]*O34</f>
        <v>54000</v>
      </c>
    </row>
    <row r="35" spans="1:16" ht="24.75" customHeight="1" x14ac:dyDescent="0.2">
      <c r="A35" s="108"/>
      <c r="B35" s="72"/>
      <c r="C35" s="84" t="s">
        <v>3698</v>
      </c>
      <c r="D35" s="75" t="s">
        <v>54</v>
      </c>
      <c r="E35" s="13">
        <v>44439</v>
      </c>
      <c r="F35" s="73" t="s">
        <v>3052</v>
      </c>
      <c r="G35" s="13">
        <v>44442</v>
      </c>
      <c r="H35" s="74" t="s">
        <v>3053</v>
      </c>
      <c r="I35" s="15">
        <v>17</v>
      </c>
      <c r="J35" s="15">
        <v>92</v>
      </c>
      <c r="K35" s="15">
        <v>60</v>
      </c>
      <c r="L35" s="15">
        <v>30</v>
      </c>
      <c r="M35" s="79">
        <v>23.46</v>
      </c>
      <c r="N35" s="69">
        <v>30</v>
      </c>
      <c r="O35" s="61">
        <v>3000</v>
      </c>
      <c r="P35" s="62">
        <f>Table2245236891011121314151617181920212224234567234568910111213141516171819202122232425262728293031323334353637[[#This Row],[PEMBULATAN]]*O35</f>
        <v>90000</v>
      </c>
    </row>
    <row r="36" spans="1:16" ht="24.75" customHeight="1" x14ac:dyDescent="0.2">
      <c r="A36" s="108"/>
      <c r="B36" s="72"/>
      <c r="C36" s="84" t="s">
        <v>3699</v>
      </c>
      <c r="D36" s="75" t="s">
        <v>54</v>
      </c>
      <c r="E36" s="13">
        <v>44439</v>
      </c>
      <c r="F36" s="73" t="s">
        <v>3052</v>
      </c>
      <c r="G36" s="13">
        <v>44442</v>
      </c>
      <c r="H36" s="74" t="s">
        <v>3053</v>
      </c>
      <c r="I36" s="15">
        <v>18</v>
      </c>
      <c r="J36" s="15">
        <v>97</v>
      </c>
      <c r="K36" s="15">
        <v>60</v>
      </c>
      <c r="L36" s="15">
        <v>37</v>
      </c>
      <c r="M36" s="79">
        <v>26.19</v>
      </c>
      <c r="N36" s="69">
        <v>37</v>
      </c>
      <c r="O36" s="61">
        <v>3000</v>
      </c>
      <c r="P36" s="62">
        <f>Table2245236891011121314151617181920212224234567234568910111213141516171819202122232425262728293031323334353637[[#This Row],[PEMBULATAN]]*O36</f>
        <v>111000</v>
      </c>
    </row>
    <row r="37" spans="1:16" ht="24.75" customHeight="1" x14ac:dyDescent="0.2">
      <c r="A37" s="108"/>
      <c r="B37" s="72"/>
      <c r="C37" s="84" t="s">
        <v>3700</v>
      </c>
      <c r="D37" s="75" t="s">
        <v>54</v>
      </c>
      <c r="E37" s="13">
        <v>44439</v>
      </c>
      <c r="F37" s="73" t="s">
        <v>3052</v>
      </c>
      <c r="G37" s="13">
        <v>44442</v>
      </c>
      <c r="H37" s="74" t="s">
        <v>3053</v>
      </c>
      <c r="I37" s="15">
        <v>12</v>
      </c>
      <c r="J37" s="15">
        <v>90</v>
      </c>
      <c r="K37" s="15">
        <v>52</v>
      </c>
      <c r="L37" s="15">
        <v>35</v>
      </c>
      <c r="M37" s="79">
        <v>14.04</v>
      </c>
      <c r="N37" s="69">
        <v>35</v>
      </c>
      <c r="O37" s="61">
        <v>3000</v>
      </c>
      <c r="P37" s="62">
        <f>Table2245236891011121314151617181920212224234567234568910111213141516171819202122232425262728293031323334353637[[#This Row],[PEMBULATAN]]*O37</f>
        <v>105000</v>
      </c>
    </row>
    <row r="38" spans="1:16" ht="24.75" customHeight="1" x14ac:dyDescent="0.2">
      <c r="A38" s="108"/>
      <c r="B38" s="72"/>
      <c r="C38" s="84" t="s">
        <v>3701</v>
      </c>
      <c r="D38" s="75" t="s">
        <v>54</v>
      </c>
      <c r="E38" s="13">
        <v>44439</v>
      </c>
      <c r="F38" s="73" t="s">
        <v>3052</v>
      </c>
      <c r="G38" s="13">
        <v>44442</v>
      </c>
      <c r="H38" s="74" t="s">
        <v>3053</v>
      </c>
      <c r="I38" s="15">
        <v>33</v>
      </c>
      <c r="J38" s="15">
        <v>100</v>
      </c>
      <c r="K38" s="15">
        <v>80</v>
      </c>
      <c r="L38" s="15">
        <v>38</v>
      </c>
      <c r="M38" s="79">
        <v>66</v>
      </c>
      <c r="N38" s="69">
        <v>66</v>
      </c>
      <c r="O38" s="61">
        <v>3000</v>
      </c>
      <c r="P38" s="62">
        <f>Table2245236891011121314151617181920212224234567234568910111213141516171819202122232425262728293031323334353637[[#This Row],[PEMBULATAN]]*O38</f>
        <v>198000</v>
      </c>
    </row>
    <row r="39" spans="1:16" ht="24.75" customHeight="1" x14ac:dyDescent="0.2">
      <c r="A39" s="108"/>
      <c r="B39" s="72"/>
      <c r="C39" s="84" t="s">
        <v>3702</v>
      </c>
      <c r="D39" s="75" t="s">
        <v>54</v>
      </c>
      <c r="E39" s="13">
        <v>44439</v>
      </c>
      <c r="F39" s="73" t="s">
        <v>3052</v>
      </c>
      <c r="G39" s="13">
        <v>44442</v>
      </c>
      <c r="H39" s="74" t="s">
        <v>3053</v>
      </c>
      <c r="I39" s="15">
        <v>16</v>
      </c>
      <c r="J39" s="15">
        <v>92</v>
      </c>
      <c r="K39" s="15">
        <v>58</v>
      </c>
      <c r="L39" s="15">
        <v>35</v>
      </c>
      <c r="M39" s="79">
        <v>21.344000000000001</v>
      </c>
      <c r="N39" s="69">
        <v>35</v>
      </c>
      <c r="O39" s="61">
        <v>3000</v>
      </c>
      <c r="P39" s="62">
        <f>Table2245236891011121314151617181920212224234567234568910111213141516171819202122232425262728293031323334353637[[#This Row],[PEMBULATAN]]*O39</f>
        <v>105000</v>
      </c>
    </row>
    <row r="40" spans="1:16" ht="24.75" customHeight="1" x14ac:dyDescent="0.2">
      <c r="A40" s="108"/>
      <c r="B40" s="72"/>
      <c r="C40" s="84" t="s">
        <v>3703</v>
      </c>
      <c r="D40" s="75" t="s">
        <v>54</v>
      </c>
      <c r="E40" s="13">
        <v>44439</v>
      </c>
      <c r="F40" s="73" t="s">
        <v>3052</v>
      </c>
      <c r="G40" s="13">
        <v>44442</v>
      </c>
      <c r="H40" s="74" t="s">
        <v>3053</v>
      </c>
      <c r="I40" s="15">
        <v>10</v>
      </c>
      <c r="J40" s="15">
        <v>90</v>
      </c>
      <c r="K40" s="15">
        <v>60</v>
      </c>
      <c r="L40" s="15">
        <v>28</v>
      </c>
      <c r="M40" s="79">
        <v>13.5</v>
      </c>
      <c r="N40" s="69">
        <v>28</v>
      </c>
      <c r="O40" s="61">
        <v>3000</v>
      </c>
      <c r="P40" s="62">
        <f>Table2245236891011121314151617181920212224234567234568910111213141516171819202122232425262728293031323334353637[[#This Row],[PEMBULATAN]]*O40</f>
        <v>84000</v>
      </c>
    </row>
    <row r="41" spans="1:16" ht="24.75" customHeight="1" x14ac:dyDescent="0.2">
      <c r="A41" s="108"/>
      <c r="B41" s="72"/>
      <c r="C41" s="84" t="s">
        <v>3704</v>
      </c>
      <c r="D41" s="75" t="s">
        <v>54</v>
      </c>
      <c r="E41" s="13">
        <v>44439</v>
      </c>
      <c r="F41" s="73" t="s">
        <v>3052</v>
      </c>
      <c r="G41" s="13">
        <v>44442</v>
      </c>
      <c r="H41" s="74" t="s">
        <v>3053</v>
      </c>
      <c r="I41" s="15">
        <v>9</v>
      </c>
      <c r="J41" s="15">
        <v>90</v>
      </c>
      <c r="K41" s="15">
        <v>58</v>
      </c>
      <c r="L41" s="15">
        <v>36</v>
      </c>
      <c r="M41" s="79">
        <v>11.744999999999999</v>
      </c>
      <c r="N41" s="69">
        <v>36</v>
      </c>
      <c r="O41" s="61">
        <v>3000</v>
      </c>
      <c r="P41" s="62">
        <f>Table2245236891011121314151617181920212224234567234568910111213141516171819202122232425262728293031323334353637[[#This Row],[PEMBULATAN]]*O41</f>
        <v>108000</v>
      </c>
    </row>
    <row r="42" spans="1:16" ht="24.75" customHeight="1" x14ac:dyDescent="0.2">
      <c r="A42" s="108"/>
      <c r="B42" s="72"/>
      <c r="C42" s="84" t="s">
        <v>3705</v>
      </c>
      <c r="D42" s="75" t="s">
        <v>54</v>
      </c>
      <c r="E42" s="13">
        <v>44439</v>
      </c>
      <c r="F42" s="73" t="s">
        <v>3052</v>
      </c>
      <c r="G42" s="13">
        <v>44442</v>
      </c>
      <c r="H42" s="74" t="s">
        <v>3053</v>
      </c>
      <c r="I42" s="15">
        <v>11</v>
      </c>
      <c r="J42" s="15">
        <v>89</v>
      </c>
      <c r="K42" s="15">
        <v>56</v>
      </c>
      <c r="L42" s="15">
        <v>35</v>
      </c>
      <c r="M42" s="79">
        <v>13.706</v>
      </c>
      <c r="N42" s="69">
        <v>35</v>
      </c>
      <c r="O42" s="61">
        <v>3000</v>
      </c>
      <c r="P42" s="62">
        <f>Table2245236891011121314151617181920212224234567234568910111213141516171819202122232425262728293031323334353637[[#This Row],[PEMBULATAN]]*O42</f>
        <v>105000</v>
      </c>
    </row>
    <row r="43" spans="1:16" ht="24.75" customHeight="1" x14ac:dyDescent="0.2">
      <c r="A43" s="108"/>
      <c r="B43" s="72"/>
      <c r="C43" s="84" t="s">
        <v>3706</v>
      </c>
      <c r="D43" s="75" t="s">
        <v>54</v>
      </c>
      <c r="E43" s="13">
        <v>44439</v>
      </c>
      <c r="F43" s="73" t="s">
        <v>3052</v>
      </c>
      <c r="G43" s="13">
        <v>44442</v>
      </c>
      <c r="H43" s="74" t="s">
        <v>3053</v>
      </c>
      <c r="I43" s="15">
        <v>9</v>
      </c>
      <c r="J43" s="15">
        <v>50</v>
      </c>
      <c r="K43" s="15">
        <v>60</v>
      </c>
      <c r="L43" s="15">
        <v>28</v>
      </c>
      <c r="M43" s="79">
        <v>6.75</v>
      </c>
      <c r="N43" s="69">
        <v>28</v>
      </c>
      <c r="O43" s="61">
        <v>3000</v>
      </c>
      <c r="P43" s="62">
        <f>Table2245236891011121314151617181920212224234567234568910111213141516171819202122232425262728293031323334353637[[#This Row],[PEMBULATAN]]*O43</f>
        <v>84000</v>
      </c>
    </row>
    <row r="44" spans="1:16" ht="24.75" customHeight="1" x14ac:dyDescent="0.2">
      <c r="A44" s="108"/>
      <c r="B44" s="72"/>
      <c r="C44" s="84" t="s">
        <v>3707</v>
      </c>
      <c r="D44" s="75" t="s">
        <v>54</v>
      </c>
      <c r="E44" s="13">
        <v>44439</v>
      </c>
      <c r="F44" s="73" t="s">
        <v>3052</v>
      </c>
      <c r="G44" s="13">
        <v>44442</v>
      </c>
      <c r="H44" s="74" t="s">
        <v>3053</v>
      </c>
      <c r="I44" s="15">
        <v>9</v>
      </c>
      <c r="J44" s="15">
        <v>70</v>
      </c>
      <c r="K44" s="15">
        <v>58</v>
      </c>
      <c r="L44" s="15">
        <v>28</v>
      </c>
      <c r="M44" s="79">
        <v>9.1349999999999998</v>
      </c>
      <c r="N44" s="69">
        <v>28</v>
      </c>
      <c r="O44" s="61">
        <v>3000</v>
      </c>
      <c r="P44" s="62">
        <f>Table2245236891011121314151617181920212224234567234568910111213141516171819202122232425262728293031323334353637[[#This Row],[PEMBULATAN]]*O44</f>
        <v>84000</v>
      </c>
    </row>
    <row r="45" spans="1:16" ht="24.75" customHeight="1" x14ac:dyDescent="0.2">
      <c r="A45" s="108"/>
      <c r="B45" s="72"/>
      <c r="C45" s="84" t="s">
        <v>3708</v>
      </c>
      <c r="D45" s="75" t="s">
        <v>54</v>
      </c>
      <c r="E45" s="13">
        <v>44439</v>
      </c>
      <c r="F45" s="73" t="s">
        <v>3052</v>
      </c>
      <c r="G45" s="13">
        <v>44442</v>
      </c>
      <c r="H45" s="74" t="s">
        <v>3053</v>
      </c>
      <c r="I45" s="15">
        <v>15</v>
      </c>
      <c r="J45" s="15">
        <v>90</v>
      </c>
      <c r="K45" s="15">
        <v>60</v>
      </c>
      <c r="L45" s="15">
        <v>38</v>
      </c>
      <c r="M45" s="79">
        <v>20.25</v>
      </c>
      <c r="N45" s="69">
        <v>38</v>
      </c>
      <c r="O45" s="61">
        <v>3000</v>
      </c>
      <c r="P45" s="62">
        <f>Table2245236891011121314151617181920212224234567234568910111213141516171819202122232425262728293031323334353637[[#This Row],[PEMBULATAN]]*O45</f>
        <v>114000</v>
      </c>
    </row>
    <row r="46" spans="1:16" ht="24.75" customHeight="1" x14ac:dyDescent="0.2">
      <c r="A46" s="108"/>
      <c r="B46" s="72"/>
      <c r="C46" s="84" t="s">
        <v>3709</v>
      </c>
      <c r="D46" s="75" t="s">
        <v>54</v>
      </c>
      <c r="E46" s="13">
        <v>44439</v>
      </c>
      <c r="F46" s="73" t="s">
        <v>3052</v>
      </c>
      <c r="G46" s="13">
        <v>44442</v>
      </c>
      <c r="H46" s="74" t="s">
        <v>3053</v>
      </c>
      <c r="I46" s="15">
        <v>16</v>
      </c>
      <c r="J46" s="15">
        <v>100</v>
      </c>
      <c r="K46" s="15">
        <v>64</v>
      </c>
      <c r="L46" s="15">
        <v>28</v>
      </c>
      <c r="M46" s="79">
        <v>25.6</v>
      </c>
      <c r="N46" s="69">
        <v>28</v>
      </c>
      <c r="O46" s="61">
        <v>3000</v>
      </c>
      <c r="P46" s="62">
        <f>Table2245236891011121314151617181920212224234567234568910111213141516171819202122232425262728293031323334353637[[#This Row],[PEMBULATAN]]*O46</f>
        <v>84000</v>
      </c>
    </row>
    <row r="47" spans="1:16" ht="24.75" customHeight="1" x14ac:dyDescent="0.2">
      <c r="A47" s="108"/>
      <c r="B47" s="72"/>
      <c r="C47" s="84" t="s">
        <v>3710</v>
      </c>
      <c r="D47" s="75" t="s">
        <v>54</v>
      </c>
      <c r="E47" s="13">
        <v>44439</v>
      </c>
      <c r="F47" s="73" t="s">
        <v>3052</v>
      </c>
      <c r="G47" s="13">
        <v>44442</v>
      </c>
      <c r="H47" s="74" t="s">
        <v>3053</v>
      </c>
      <c r="I47" s="15">
        <v>17</v>
      </c>
      <c r="J47" s="15">
        <v>95</v>
      </c>
      <c r="K47" s="15">
        <v>57</v>
      </c>
      <c r="L47" s="15">
        <v>34</v>
      </c>
      <c r="M47" s="79">
        <v>23.013750000000002</v>
      </c>
      <c r="N47" s="69">
        <v>34</v>
      </c>
      <c r="O47" s="61">
        <v>3000</v>
      </c>
      <c r="P47" s="62">
        <f>Table2245236891011121314151617181920212224234567234568910111213141516171819202122232425262728293031323334353637[[#This Row],[PEMBULATAN]]*O47</f>
        <v>102000</v>
      </c>
    </row>
    <row r="48" spans="1:16" ht="24.75" customHeight="1" x14ac:dyDescent="0.2">
      <c r="A48" s="108"/>
      <c r="B48" s="72"/>
      <c r="C48" s="84" t="s">
        <v>3711</v>
      </c>
      <c r="D48" s="75" t="s">
        <v>54</v>
      </c>
      <c r="E48" s="13">
        <v>44439</v>
      </c>
      <c r="F48" s="73" t="s">
        <v>3052</v>
      </c>
      <c r="G48" s="13">
        <v>44442</v>
      </c>
      <c r="H48" s="74" t="s">
        <v>3053</v>
      </c>
      <c r="I48" s="15">
        <v>18</v>
      </c>
      <c r="J48" s="15">
        <v>100</v>
      </c>
      <c r="K48" s="15">
        <v>58</v>
      </c>
      <c r="L48" s="15">
        <v>38</v>
      </c>
      <c r="M48" s="79">
        <v>26.1</v>
      </c>
      <c r="N48" s="69">
        <v>38</v>
      </c>
      <c r="O48" s="61">
        <v>3000</v>
      </c>
      <c r="P48" s="62">
        <f>Table2245236891011121314151617181920212224234567234568910111213141516171819202122232425262728293031323334353637[[#This Row],[PEMBULATAN]]*O48</f>
        <v>114000</v>
      </c>
    </row>
    <row r="49" spans="1:16" ht="24.75" customHeight="1" x14ac:dyDescent="0.2">
      <c r="A49" s="108"/>
      <c r="B49" s="72"/>
      <c r="C49" s="84" t="s">
        <v>3712</v>
      </c>
      <c r="D49" s="75" t="s">
        <v>54</v>
      </c>
      <c r="E49" s="13">
        <v>44439</v>
      </c>
      <c r="F49" s="73" t="s">
        <v>3052</v>
      </c>
      <c r="G49" s="13">
        <v>44442</v>
      </c>
      <c r="H49" s="74" t="s">
        <v>3053</v>
      </c>
      <c r="I49" s="15">
        <v>31</v>
      </c>
      <c r="J49" s="15">
        <v>100</v>
      </c>
      <c r="K49" s="15">
        <v>60</v>
      </c>
      <c r="L49" s="15">
        <v>39</v>
      </c>
      <c r="M49" s="79">
        <v>46.5</v>
      </c>
      <c r="N49" s="69">
        <v>47</v>
      </c>
      <c r="O49" s="61">
        <v>3000</v>
      </c>
      <c r="P49" s="62">
        <f>Table2245236891011121314151617181920212224234567234568910111213141516171819202122232425262728293031323334353637[[#This Row],[PEMBULATAN]]*O49</f>
        <v>141000</v>
      </c>
    </row>
    <row r="50" spans="1:16" ht="24.75" customHeight="1" x14ac:dyDescent="0.2">
      <c r="A50" s="108"/>
      <c r="B50" s="72"/>
      <c r="C50" s="84" t="s">
        <v>3713</v>
      </c>
      <c r="D50" s="75" t="s">
        <v>54</v>
      </c>
      <c r="E50" s="13">
        <v>44439</v>
      </c>
      <c r="F50" s="73" t="s">
        <v>3052</v>
      </c>
      <c r="G50" s="13">
        <v>44442</v>
      </c>
      <c r="H50" s="74" t="s">
        <v>3053</v>
      </c>
      <c r="I50" s="15">
        <v>9</v>
      </c>
      <c r="J50" s="15">
        <v>60</v>
      </c>
      <c r="K50" s="15">
        <v>60</v>
      </c>
      <c r="L50" s="15">
        <v>23</v>
      </c>
      <c r="M50" s="79">
        <v>8.1</v>
      </c>
      <c r="N50" s="69">
        <v>23</v>
      </c>
      <c r="O50" s="61">
        <v>3000</v>
      </c>
      <c r="P50" s="62">
        <f>Table2245236891011121314151617181920212224234567234568910111213141516171819202122232425262728293031323334353637[[#This Row],[PEMBULATAN]]*O50</f>
        <v>69000</v>
      </c>
    </row>
    <row r="51" spans="1:16" ht="24.75" customHeight="1" x14ac:dyDescent="0.2">
      <c r="A51" s="108"/>
      <c r="B51" s="72"/>
      <c r="C51" s="84" t="s">
        <v>3714</v>
      </c>
      <c r="D51" s="75" t="s">
        <v>54</v>
      </c>
      <c r="E51" s="13">
        <v>44439</v>
      </c>
      <c r="F51" s="73" t="s">
        <v>3052</v>
      </c>
      <c r="G51" s="13">
        <v>44442</v>
      </c>
      <c r="H51" s="74" t="s">
        <v>3053</v>
      </c>
      <c r="I51" s="15">
        <v>11</v>
      </c>
      <c r="J51" s="15">
        <v>80</v>
      </c>
      <c r="K51" s="15">
        <v>60</v>
      </c>
      <c r="L51" s="15">
        <v>28</v>
      </c>
      <c r="M51" s="79">
        <v>13.2</v>
      </c>
      <c r="N51" s="69">
        <v>28</v>
      </c>
      <c r="O51" s="61">
        <v>3000</v>
      </c>
      <c r="P51" s="62">
        <f>Table2245236891011121314151617181920212224234567234568910111213141516171819202122232425262728293031323334353637[[#This Row],[PEMBULATAN]]*O51</f>
        <v>84000</v>
      </c>
    </row>
    <row r="52" spans="1:16" ht="24.75" customHeight="1" x14ac:dyDescent="0.2">
      <c r="A52" s="108"/>
      <c r="B52" s="72"/>
      <c r="C52" s="84" t="s">
        <v>3715</v>
      </c>
      <c r="D52" s="75" t="s">
        <v>54</v>
      </c>
      <c r="E52" s="13">
        <v>44439</v>
      </c>
      <c r="F52" s="73" t="s">
        <v>3052</v>
      </c>
      <c r="G52" s="13">
        <v>44442</v>
      </c>
      <c r="H52" s="74" t="s">
        <v>3053</v>
      </c>
      <c r="I52" s="15">
        <v>21</v>
      </c>
      <c r="J52" s="15">
        <v>87</v>
      </c>
      <c r="K52" s="15">
        <v>54</v>
      </c>
      <c r="L52" s="15">
        <v>33</v>
      </c>
      <c r="M52" s="79">
        <v>24.6645</v>
      </c>
      <c r="N52" s="69">
        <v>33</v>
      </c>
      <c r="O52" s="61">
        <v>3000</v>
      </c>
      <c r="P52" s="62">
        <f>Table2245236891011121314151617181920212224234567234568910111213141516171819202122232425262728293031323334353637[[#This Row],[PEMBULATAN]]*O52</f>
        <v>99000</v>
      </c>
    </row>
    <row r="53" spans="1:16" ht="24.75" customHeight="1" x14ac:dyDescent="0.2">
      <c r="A53" s="108"/>
      <c r="B53" s="72"/>
      <c r="C53" s="84" t="s">
        <v>3716</v>
      </c>
      <c r="D53" s="75" t="s">
        <v>54</v>
      </c>
      <c r="E53" s="13">
        <v>44439</v>
      </c>
      <c r="F53" s="73" t="s">
        <v>3052</v>
      </c>
      <c r="G53" s="13">
        <v>44442</v>
      </c>
      <c r="H53" s="74" t="s">
        <v>3053</v>
      </c>
      <c r="I53" s="15">
        <v>9</v>
      </c>
      <c r="J53" s="15">
        <v>78</v>
      </c>
      <c r="K53" s="15">
        <v>60</v>
      </c>
      <c r="L53" s="15">
        <v>30</v>
      </c>
      <c r="M53" s="79">
        <v>10.53</v>
      </c>
      <c r="N53" s="69">
        <v>30</v>
      </c>
      <c r="O53" s="61">
        <v>3000</v>
      </c>
      <c r="P53" s="62">
        <f>Table2245236891011121314151617181920212224234567234568910111213141516171819202122232425262728293031323334353637[[#This Row],[PEMBULATAN]]*O53</f>
        <v>90000</v>
      </c>
    </row>
    <row r="54" spans="1:16" ht="24.75" customHeight="1" x14ac:dyDescent="0.2">
      <c r="A54" s="108"/>
      <c r="B54" s="72"/>
      <c r="C54" s="84" t="s">
        <v>3717</v>
      </c>
      <c r="D54" s="75" t="s">
        <v>54</v>
      </c>
      <c r="E54" s="13">
        <v>44439</v>
      </c>
      <c r="F54" s="73" t="s">
        <v>3052</v>
      </c>
      <c r="G54" s="13">
        <v>44442</v>
      </c>
      <c r="H54" s="74" t="s">
        <v>3053</v>
      </c>
      <c r="I54" s="15">
        <v>7</v>
      </c>
      <c r="J54" s="15">
        <v>100</v>
      </c>
      <c r="K54" s="15">
        <v>50</v>
      </c>
      <c r="L54" s="15">
        <v>44</v>
      </c>
      <c r="M54" s="79">
        <v>8.75</v>
      </c>
      <c r="N54" s="69">
        <v>44</v>
      </c>
      <c r="O54" s="61">
        <v>3000</v>
      </c>
      <c r="P54" s="62">
        <f>Table2245236891011121314151617181920212224234567234568910111213141516171819202122232425262728293031323334353637[[#This Row],[PEMBULATAN]]*O54</f>
        <v>132000</v>
      </c>
    </row>
    <row r="55" spans="1:16" ht="24.75" customHeight="1" x14ac:dyDescent="0.2">
      <c r="A55" s="108"/>
      <c r="B55" s="72"/>
      <c r="C55" s="84" t="s">
        <v>3718</v>
      </c>
      <c r="D55" s="75" t="s">
        <v>54</v>
      </c>
      <c r="E55" s="13">
        <v>44439</v>
      </c>
      <c r="F55" s="73" t="s">
        <v>3052</v>
      </c>
      <c r="G55" s="13">
        <v>44442</v>
      </c>
      <c r="H55" s="74" t="s">
        <v>3053</v>
      </c>
      <c r="I55" s="15">
        <v>6</v>
      </c>
      <c r="J55" s="15">
        <v>50</v>
      </c>
      <c r="K55" s="15">
        <v>32</v>
      </c>
      <c r="L55" s="15">
        <v>34</v>
      </c>
      <c r="M55" s="79">
        <v>2.4</v>
      </c>
      <c r="N55" s="69">
        <v>34</v>
      </c>
      <c r="O55" s="61">
        <v>3000</v>
      </c>
      <c r="P55" s="62">
        <f>Table2245236891011121314151617181920212224234567234568910111213141516171819202122232425262728293031323334353637[[#This Row],[PEMBULATAN]]*O55</f>
        <v>102000</v>
      </c>
    </row>
    <row r="56" spans="1:16" ht="24.75" customHeight="1" x14ac:dyDescent="0.2">
      <c r="A56" s="108"/>
      <c r="B56" s="72"/>
      <c r="C56" s="84" t="s">
        <v>3719</v>
      </c>
      <c r="D56" s="75" t="s">
        <v>54</v>
      </c>
      <c r="E56" s="13">
        <v>44439</v>
      </c>
      <c r="F56" s="73" t="s">
        <v>3052</v>
      </c>
      <c r="G56" s="13">
        <v>44442</v>
      </c>
      <c r="H56" s="74" t="s">
        <v>3053</v>
      </c>
      <c r="I56" s="15">
        <v>2</v>
      </c>
      <c r="J56" s="15">
        <v>37</v>
      </c>
      <c r="K56" s="15">
        <v>28</v>
      </c>
      <c r="L56" s="15">
        <v>18</v>
      </c>
      <c r="M56" s="79">
        <v>0.51800000000000002</v>
      </c>
      <c r="N56" s="69">
        <v>18</v>
      </c>
      <c r="O56" s="61">
        <v>3000</v>
      </c>
      <c r="P56" s="62">
        <f>Table2245236891011121314151617181920212224234567234568910111213141516171819202122232425262728293031323334353637[[#This Row],[PEMBULATAN]]*O56</f>
        <v>54000</v>
      </c>
    </row>
    <row r="57" spans="1:16" ht="24.75" customHeight="1" x14ac:dyDescent="0.2">
      <c r="A57" s="108"/>
      <c r="B57" s="72"/>
      <c r="C57" s="84" t="s">
        <v>3720</v>
      </c>
      <c r="D57" s="75" t="s">
        <v>54</v>
      </c>
      <c r="E57" s="13">
        <v>44439</v>
      </c>
      <c r="F57" s="73" t="s">
        <v>3052</v>
      </c>
      <c r="G57" s="13">
        <v>44442</v>
      </c>
      <c r="H57" s="74" t="s">
        <v>3053</v>
      </c>
      <c r="I57" s="15">
        <v>9</v>
      </c>
      <c r="J57" s="15">
        <v>58</v>
      </c>
      <c r="K57" s="15">
        <v>48</v>
      </c>
      <c r="L57" s="15">
        <v>24</v>
      </c>
      <c r="M57" s="79">
        <v>6.2640000000000002</v>
      </c>
      <c r="N57" s="69">
        <v>24</v>
      </c>
      <c r="O57" s="61">
        <v>3000</v>
      </c>
      <c r="P57" s="62">
        <f>Table2245236891011121314151617181920212224234567234568910111213141516171819202122232425262728293031323334353637[[#This Row],[PEMBULATAN]]*O57</f>
        <v>72000</v>
      </c>
    </row>
    <row r="58" spans="1:16" ht="24.75" customHeight="1" x14ac:dyDescent="0.2">
      <c r="A58" s="108"/>
      <c r="B58" s="72"/>
      <c r="C58" s="84" t="s">
        <v>3721</v>
      </c>
      <c r="D58" s="75" t="s">
        <v>54</v>
      </c>
      <c r="E58" s="13">
        <v>44439</v>
      </c>
      <c r="F58" s="73" t="s">
        <v>3052</v>
      </c>
      <c r="G58" s="13">
        <v>44442</v>
      </c>
      <c r="H58" s="74" t="s">
        <v>3053</v>
      </c>
      <c r="I58" s="15">
        <v>3</v>
      </c>
      <c r="J58" s="15">
        <v>94</v>
      </c>
      <c r="K58" s="15">
        <v>30</v>
      </c>
      <c r="L58" s="15">
        <v>8</v>
      </c>
      <c r="M58" s="79">
        <v>2.1150000000000002</v>
      </c>
      <c r="N58" s="69">
        <v>8</v>
      </c>
      <c r="O58" s="61">
        <v>3000</v>
      </c>
      <c r="P58" s="62">
        <f>Table2245236891011121314151617181920212224234567234568910111213141516171819202122232425262728293031323334353637[[#This Row],[PEMBULATAN]]*O58</f>
        <v>24000</v>
      </c>
    </row>
    <row r="59" spans="1:16" ht="24.75" customHeight="1" x14ac:dyDescent="0.2">
      <c r="A59" s="108"/>
      <c r="B59" s="72"/>
      <c r="C59" s="84" t="s">
        <v>3722</v>
      </c>
      <c r="D59" s="75" t="s">
        <v>54</v>
      </c>
      <c r="E59" s="13">
        <v>44439</v>
      </c>
      <c r="F59" s="73" t="s">
        <v>3052</v>
      </c>
      <c r="G59" s="13">
        <v>44442</v>
      </c>
      <c r="H59" s="74" t="s">
        <v>3053</v>
      </c>
      <c r="I59" s="15">
        <v>1</v>
      </c>
      <c r="J59" s="15">
        <v>38</v>
      </c>
      <c r="K59" s="15">
        <v>21</v>
      </c>
      <c r="L59" s="15">
        <v>19</v>
      </c>
      <c r="M59" s="79">
        <v>0.19950000000000001</v>
      </c>
      <c r="N59" s="69">
        <v>19</v>
      </c>
      <c r="O59" s="61">
        <v>3000</v>
      </c>
      <c r="P59" s="62">
        <f>Table2245236891011121314151617181920212224234567234568910111213141516171819202122232425262728293031323334353637[[#This Row],[PEMBULATAN]]*O59</f>
        <v>57000</v>
      </c>
    </row>
    <row r="60" spans="1:16" ht="24.75" customHeight="1" x14ac:dyDescent="0.2">
      <c r="A60" s="108"/>
      <c r="B60" s="72"/>
      <c r="C60" s="84" t="s">
        <v>3723</v>
      </c>
      <c r="D60" s="75" t="s">
        <v>54</v>
      </c>
      <c r="E60" s="13">
        <v>44439</v>
      </c>
      <c r="F60" s="73" t="s">
        <v>3052</v>
      </c>
      <c r="G60" s="13">
        <v>44442</v>
      </c>
      <c r="H60" s="74" t="s">
        <v>3053</v>
      </c>
      <c r="I60" s="15">
        <v>1</v>
      </c>
      <c r="J60" s="15">
        <v>60</v>
      </c>
      <c r="K60" s="15">
        <v>40</v>
      </c>
      <c r="L60" s="15">
        <v>8</v>
      </c>
      <c r="M60" s="79">
        <v>0.6</v>
      </c>
      <c r="N60" s="69">
        <v>8</v>
      </c>
      <c r="O60" s="61">
        <v>3000</v>
      </c>
      <c r="P60" s="62">
        <f>Table2245236891011121314151617181920212224234567234568910111213141516171819202122232425262728293031323334353637[[#This Row],[PEMBULATAN]]*O60</f>
        <v>24000</v>
      </c>
    </row>
    <row r="61" spans="1:16" ht="24.75" customHeight="1" x14ac:dyDescent="0.2">
      <c r="A61" s="108"/>
      <c r="B61" s="72"/>
      <c r="C61" s="84" t="s">
        <v>3724</v>
      </c>
      <c r="D61" s="75" t="s">
        <v>54</v>
      </c>
      <c r="E61" s="13">
        <v>44439</v>
      </c>
      <c r="F61" s="73" t="s">
        <v>3052</v>
      </c>
      <c r="G61" s="13">
        <v>44442</v>
      </c>
      <c r="H61" s="74" t="s">
        <v>3053</v>
      </c>
      <c r="I61" s="15">
        <v>2</v>
      </c>
      <c r="J61" s="15">
        <v>86</v>
      </c>
      <c r="K61" s="15">
        <v>19</v>
      </c>
      <c r="L61" s="15">
        <v>22</v>
      </c>
      <c r="M61" s="79">
        <v>0.81699999999999995</v>
      </c>
      <c r="N61" s="69">
        <v>22</v>
      </c>
      <c r="O61" s="61">
        <v>3000</v>
      </c>
      <c r="P61" s="62">
        <f>Table2245236891011121314151617181920212224234567234568910111213141516171819202122232425262728293031323334353637[[#This Row],[PEMBULATAN]]*O61</f>
        <v>66000</v>
      </c>
    </row>
    <row r="62" spans="1:16" ht="24.75" customHeight="1" x14ac:dyDescent="0.2">
      <c r="A62" s="108"/>
      <c r="B62" s="72"/>
      <c r="C62" s="84" t="s">
        <v>3725</v>
      </c>
      <c r="D62" s="75" t="s">
        <v>54</v>
      </c>
      <c r="E62" s="13">
        <v>44439</v>
      </c>
      <c r="F62" s="73" t="s">
        <v>3052</v>
      </c>
      <c r="G62" s="13">
        <v>44442</v>
      </c>
      <c r="H62" s="74" t="s">
        <v>3053</v>
      </c>
      <c r="I62" s="15">
        <v>4</v>
      </c>
      <c r="J62" s="15">
        <v>63</v>
      </c>
      <c r="K62" s="15">
        <v>21</v>
      </c>
      <c r="L62" s="15">
        <v>14</v>
      </c>
      <c r="M62" s="79">
        <v>1.323</v>
      </c>
      <c r="N62" s="69">
        <v>14</v>
      </c>
      <c r="O62" s="61">
        <v>3000</v>
      </c>
      <c r="P62" s="62">
        <f>Table2245236891011121314151617181920212224234567234568910111213141516171819202122232425262728293031323334353637[[#This Row],[PEMBULATAN]]*O62</f>
        <v>42000</v>
      </c>
    </row>
    <row r="63" spans="1:16" ht="24.75" customHeight="1" x14ac:dyDescent="0.2">
      <c r="A63" s="108"/>
      <c r="B63" s="72"/>
      <c r="C63" s="84" t="s">
        <v>3726</v>
      </c>
      <c r="D63" s="75" t="s">
        <v>54</v>
      </c>
      <c r="E63" s="13">
        <v>44439</v>
      </c>
      <c r="F63" s="73" t="s">
        <v>3052</v>
      </c>
      <c r="G63" s="13">
        <v>44442</v>
      </c>
      <c r="H63" s="74" t="s">
        <v>3053</v>
      </c>
      <c r="I63" s="15">
        <v>2</v>
      </c>
      <c r="J63" s="15">
        <v>66</v>
      </c>
      <c r="K63" s="15">
        <v>41</v>
      </c>
      <c r="L63" s="15">
        <v>24</v>
      </c>
      <c r="M63" s="79">
        <v>1.353</v>
      </c>
      <c r="N63" s="69">
        <v>24</v>
      </c>
      <c r="O63" s="61">
        <v>3000</v>
      </c>
      <c r="P63" s="62">
        <f>Table2245236891011121314151617181920212224234567234568910111213141516171819202122232425262728293031323334353637[[#This Row],[PEMBULATAN]]*O63</f>
        <v>72000</v>
      </c>
    </row>
    <row r="64" spans="1:16" ht="24.75" customHeight="1" x14ac:dyDescent="0.2">
      <c r="A64" s="108"/>
      <c r="B64" s="72"/>
      <c r="C64" s="84" t="s">
        <v>3727</v>
      </c>
      <c r="D64" s="75" t="s">
        <v>54</v>
      </c>
      <c r="E64" s="13">
        <v>44439</v>
      </c>
      <c r="F64" s="73" t="s">
        <v>3052</v>
      </c>
      <c r="G64" s="13">
        <v>44442</v>
      </c>
      <c r="H64" s="74" t="s">
        <v>3053</v>
      </c>
      <c r="I64" s="15">
        <v>22</v>
      </c>
      <c r="J64" s="15">
        <v>96</v>
      </c>
      <c r="K64" s="15">
        <v>62</v>
      </c>
      <c r="L64" s="15">
        <v>30</v>
      </c>
      <c r="M64" s="79">
        <v>32.735999999999997</v>
      </c>
      <c r="N64" s="69">
        <v>33</v>
      </c>
      <c r="O64" s="61">
        <v>3000</v>
      </c>
      <c r="P64" s="62">
        <f>Table2245236891011121314151617181920212224234567234568910111213141516171819202122232425262728293031323334353637[[#This Row],[PEMBULATAN]]*O64</f>
        <v>99000</v>
      </c>
    </row>
    <row r="65" spans="1:16" ht="24.75" customHeight="1" x14ac:dyDescent="0.2">
      <c r="A65" s="108"/>
      <c r="B65" s="72"/>
      <c r="C65" s="84" t="s">
        <v>3728</v>
      </c>
      <c r="D65" s="75" t="s">
        <v>54</v>
      </c>
      <c r="E65" s="13">
        <v>44439</v>
      </c>
      <c r="F65" s="73" t="s">
        <v>3052</v>
      </c>
      <c r="G65" s="13">
        <v>44442</v>
      </c>
      <c r="H65" s="74" t="s">
        <v>3053</v>
      </c>
      <c r="I65" s="15">
        <v>21</v>
      </c>
      <c r="J65" s="15">
        <v>93</v>
      </c>
      <c r="K65" s="15">
        <v>60</v>
      </c>
      <c r="L65" s="15">
        <v>27</v>
      </c>
      <c r="M65" s="79">
        <v>29.295000000000002</v>
      </c>
      <c r="N65" s="69">
        <v>29</v>
      </c>
      <c r="O65" s="61">
        <v>3000</v>
      </c>
      <c r="P65" s="62">
        <f>Table2245236891011121314151617181920212224234567234568910111213141516171819202122232425262728293031323334353637[[#This Row],[PEMBULATAN]]*O65</f>
        <v>87000</v>
      </c>
    </row>
    <row r="66" spans="1:16" ht="24.75" customHeight="1" x14ac:dyDescent="0.2">
      <c r="A66" s="108"/>
      <c r="B66" s="72"/>
      <c r="C66" s="84" t="s">
        <v>3729</v>
      </c>
      <c r="D66" s="75" t="s">
        <v>54</v>
      </c>
      <c r="E66" s="13">
        <v>44439</v>
      </c>
      <c r="F66" s="73" t="s">
        <v>3052</v>
      </c>
      <c r="G66" s="13">
        <v>44442</v>
      </c>
      <c r="H66" s="74" t="s">
        <v>3053</v>
      </c>
      <c r="I66" s="15">
        <v>11</v>
      </c>
      <c r="J66" s="15">
        <v>87</v>
      </c>
      <c r="K66" s="15">
        <v>62</v>
      </c>
      <c r="L66" s="15">
        <v>25</v>
      </c>
      <c r="M66" s="79">
        <v>14.833500000000001</v>
      </c>
      <c r="N66" s="69">
        <v>25</v>
      </c>
      <c r="O66" s="61">
        <v>3000</v>
      </c>
      <c r="P66" s="62">
        <f>Table2245236891011121314151617181920212224234567234568910111213141516171819202122232425262728293031323334353637[[#This Row],[PEMBULATAN]]*O66</f>
        <v>75000</v>
      </c>
    </row>
    <row r="67" spans="1:16" ht="24.75" customHeight="1" x14ac:dyDescent="0.2">
      <c r="A67" s="108"/>
      <c r="B67" s="72"/>
      <c r="C67" s="84" t="s">
        <v>3730</v>
      </c>
      <c r="D67" s="75" t="s">
        <v>54</v>
      </c>
      <c r="E67" s="13">
        <v>44439</v>
      </c>
      <c r="F67" s="73" t="s">
        <v>3052</v>
      </c>
      <c r="G67" s="13">
        <v>44442</v>
      </c>
      <c r="H67" s="74" t="s">
        <v>3053</v>
      </c>
      <c r="I67" s="15">
        <v>6</v>
      </c>
      <c r="J67" s="15">
        <v>50</v>
      </c>
      <c r="K67" s="15">
        <v>60</v>
      </c>
      <c r="L67" s="15">
        <v>24</v>
      </c>
      <c r="M67" s="79">
        <v>4.5</v>
      </c>
      <c r="N67" s="69">
        <v>24</v>
      </c>
      <c r="O67" s="61">
        <v>3000</v>
      </c>
      <c r="P67" s="62">
        <f>Table2245236891011121314151617181920212224234567234568910111213141516171819202122232425262728293031323334353637[[#This Row],[PEMBULATAN]]*O67</f>
        <v>72000</v>
      </c>
    </row>
    <row r="68" spans="1:16" ht="24.75" customHeight="1" x14ac:dyDescent="0.2">
      <c r="A68" s="108"/>
      <c r="B68" s="72"/>
      <c r="C68" s="84" t="s">
        <v>3731</v>
      </c>
      <c r="D68" s="75" t="s">
        <v>54</v>
      </c>
      <c r="E68" s="13">
        <v>44439</v>
      </c>
      <c r="F68" s="73" t="s">
        <v>3052</v>
      </c>
      <c r="G68" s="13">
        <v>44442</v>
      </c>
      <c r="H68" s="74" t="s">
        <v>3053</v>
      </c>
      <c r="I68" s="15">
        <v>5</v>
      </c>
      <c r="J68" s="15">
        <v>60</v>
      </c>
      <c r="K68" s="15">
        <v>22</v>
      </c>
      <c r="L68" s="15">
        <v>14</v>
      </c>
      <c r="M68" s="79">
        <v>1.65</v>
      </c>
      <c r="N68" s="69">
        <v>14</v>
      </c>
      <c r="O68" s="61">
        <v>3000</v>
      </c>
      <c r="P68" s="62">
        <f>Table2245236891011121314151617181920212224234567234568910111213141516171819202122232425262728293031323334353637[[#This Row],[PEMBULATAN]]*O68</f>
        <v>42000</v>
      </c>
    </row>
    <row r="69" spans="1:16" ht="24.75" customHeight="1" x14ac:dyDescent="0.2">
      <c r="A69" s="108"/>
      <c r="B69" s="72"/>
      <c r="C69" s="84" t="s">
        <v>3732</v>
      </c>
      <c r="D69" s="75" t="s">
        <v>54</v>
      </c>
      <c r="E69" s="13">
        <v>44439</v>
      </c>
      <c r="F69" s="73" t="s">
        <v>3052</v>
      </c>
      <c r="G69" s="13">
        <v>44442</v>
      </c>
      <c r="H69" s="74" t="s">
        <v>3053</v>
      </c>
      <c r="I69" s="15">
        <v>12</v>
      </c>
      <c r="J69" s="15">
        <v>80</v>
      </c>
      <c r="K69" s="15">
        <v>62</v>
      </c>
      <c r="L69" s="15">
        <v>24</v>
      </c>
      <c r="M69" s="79">
        <v>14.88</v>
      </c>
      <c r="N69" s="69">
        <v>24</v>
      </c>
      <c r="O69" s="61">
        <v>3000</v>
      </c>
      <c r="P69" s="62">
        <f>Table2245236891011121314151617181920212224234567234568910111213141516171819202122232425262728293031323334353637[[#This Row],[PEMBULATAN]]*O69</f>
        <v>72000</v>
      </c>
    </row>
    <row r="70" spans="1:16" ht="24.75" customHeight="1" x14ac:dyDescent="0.2">
      <c r="A70" s="108"/>
      <c r="B70" s="72"/>
      <c r="C70" s="84" t="s">
        <v>3733</v>
      </c>
      <c r="D70" s="75" t="s">
        <v>54</v>
      </c>
      <c r="E70" s="13">
        <v>44439</v>
      </c>
      <c r="F70" s="73" t="s">
        <v>3052</v>
      </c>
      <c r="G70" s="13">
        <v>44442</v>
      </c>
      <c r="H70" s="74" t="s">
        <v>3053</v>
      </c>
      <c r="I70" s="15">
        <v>19</v>
      </c>
      <c r="J70" s="15">
        <v>96</v>
      </c>
      <c r="K70" s="15">
        <v>60</v>
      </c>
      <c r="L70" s="15">
        <v>40</v>
      </c>
      <c r="M70" s="79">
        <v>27.36</v>
      </c>
      <c r="N70" s="69">
        <v>40</v>
      </c>
      <c r="O70" s="61">
        <v>3000</v>
      </c>
      <c r="P70" s="62">
        <f>Table2245236891011121314151617181920212224234567234568910111213141516171819202122232425262728293031323334353637[[#This Row],[PEMBULATAN]]*O70</f>
        <v>120000</v>
      </c>
    </row>
    <row r="71" spans="1:16" ht="24.75" customHeight="1" x14ac:dyDescent="0.2">
      <c r="A71" s="108"/>
      <c r="B71" s="72"/>
      <c r="C71" s="84" t="s">
        <v>3734</v>
      </c>
      <c r="D71" s="75" t="s">
        <v>54</v>
      </c>
      <c r="E71" s="13">
        <v>44439</v>
      </c>
      <c r="F71" s="73" t="s">
        <v>3052</v>
      </c>
      <c r="G71" s="13">
        <v>44442</v>
      </c>
      <c r="H71" s="74" t="s">
        <v>3053</v>
      </c>
      <c r="I71" s="15">
        <v>17</v>
      </c>
      <c r="J71" s="15">
        <v>96</v>
      </c>
      <c r="K71" s="15">
        <v>66</v>
      </c>
      <c r="L71" s="15">
        <v>37</v>
      </c>
      <c r="M71" s="79">
        <v>26.928000000000001</v>
      </c>
      <c r="N71" s="69">
        <v>37</v>
      </c>
      <c r="O71" s="61">
        <v>3000</v>
      </c>
      <c r="P71" s="62">
        <f>Table2245236891011121314151617181920212224234567234568910111213141516171819202122232425262728293031323334353637[[#This Row],[PEMBULATAN]]*O71</f>
        <v>111000</v>
      </c>
    </row>
    <row r="72" spans="1:16" ht="24.75" customHeight="1" x14ac:dyDescent="0.2">
      <c r="A72" s="108"/>
      <c r="B72" s="72"/>
      <c r="C72" s="84" t="s">
        <v>3735</v>
      </c>
      <c r="D72" s="75" t="s">
        <v>54</v>
      </c>
      <c r="E72" s="13">
        <v>44439</v>
      </c>
      <c r="F72" s="73" t="s">
        <v>3052</v>
      </c>
      <c r="G72" s="13">
        <v>44442</v>
      </c>
      <c r="H72" s="74" t="s">
        <v>3053</v>
      </c>
      <c r="I72" s="15">
        <v>7</v>
      </c>
      <c r="J72" s="15">
        <v>57</v>
      </c>
      <c r="K72" s="15">
        <v>70</v>
      </c>
      <c r="L72" s="15">
        <v>24</v>
      </c>
      <c r="M72" s="79">
        <v>6.9824999999999999</v>
      </c>
      <c r="N72" s="69">
        <v>24</v>
      </c>
      <c r="O72" s="61">
        <v>3000</v>
      </c>
      <c r="P72" s="62">
        <f>Table2245236891011121314151617181920212224234567234568910111213141516171819202122232425262728293031323334353637[[#This Row],[PEMBULATAN]]*O72</f>
        <v>72000</v>
      </c>
    </row>
    <row r="73" spans="1:16" ht="24.75" customHeight="1" x14ac:dyDescent="0.2">
      <c r="A73" s="108"/>
      <c r="B73" s="72"/>
      <c r="C73" s="84" t="s">
        <v>3736</v>
      </c>
      <c r="D73" s="75" t="s">
        <v>54</v>
      </c>
      <c r="E73" s="13">
        <v>44439</v>
      </c>
      <c r="F73" s="73" t="s">
        <v>3052</v>
      </c>
      <c r="G73" s="13">
        <v>44442</v>
      </c>
      <c r="H73" s="74" t="s">
        <v>3053</v>
      </c>
      <c r="I73" s="15">
        <v>10</v>
      </c>
      <c r="J73" s="15">
        <v>85</v>
      </c>
      <c r="K73" s="15">
        <v>63</v>
      </c>
      <c r="L73" s="15">
        <v>18</v>
      </c>
      <c r="M73" s="79">
        <v>13.387499999999999</v>
      </c>
      <c r="N73" s="69">
        <v>18</v>
      </c>
      <c r="O73" s="61">
        <v>3000</v>
      </c>
      <c r="P73" s="62">
        <f>Table2245236891011121314151617181920212224234567234568910111213141516171819202122232425262728293031323334353637[[#This Row],[PEMBULATAN]]*O73</f>
        <v>54000</v>
      </c>
    </row>
    <row r="74" spans="1:16" ht="24.75" customHeight="1" x14ac:dyDescent="0.2">
      <c r="A74" s="108"/>
      <c r="B74" s="72"/>
      <c r="C74" s="84" t="s">
        <v>3737</v>
      </c>
      <c r="D74" s="75" t="s">
        <v>54</v>
      </c>
      <c r="E74" s="13">
        <v>44439</v>
      </c>
      <c r="F74" s="73" t="s">
        <v>3052</v>
      </c>
      <c r="G74" s="13">
        <v>44442</v>
      </c>
      <c r="H74" s="74" t="s">
        <v>3053</v>
      </c>
      <c r="I74" s="15">
        <v>13</v>
      </c>
      <c r="J74" s="15">
        <v>84</v>
      </c>
      <c r="K74" s="15">
        <v>58</v>
      </c>
      <c r="L74" s="15">
        <v>28</v>
      </c>
      <c r="M74" s="79">
        <v>15.834</v>
      </c>
      <c r="N74" s="69">
        <v>28</v>
      </c>
      <c r="O74" s="61">
        <v>3000</v>
      </c>
      <c r="P74" s="62">
        <f>Table2245236891011121314151617181920212224234567234568910111213141516171819202122232425262728293031323334353637[[#This Row],[PEMBULATAN]]*O74</f>
        <v>84000</v>
      </c>
    </row>
    <row r="75" spans="1:16" ht="24.75" customHeight="1" x14ac:dyDescent="0.2">
      <c r="A75" s="108"/>
      <c r="B75" s="72"/>
      <c r="C75" s="84" t="s">
        <v>3738</v>
      </c>
      <c r="D75" s="75" t="s">
        <v>54</v>
      </c>
      <c r="E75" s="13">
        <v>44439</v>
      </c>
      <c r="F75" s="73" t="s">
        <v>3052</v>
      </c>
      <c r="G75" s="13">
        <v>44442</v>
      </c>
      <c r="H75" s="74" t="s">
        <v>3053</v>
      </c>
      <c r="I75" s="15">
        <v>7</v>
      </c>
      <c r="J75" s="15">
        <v>65</v>
      </c>
      <c r="K75" s="15">
        <v>60</v>
      </c>
      <c r="L75" s="15">
        <v>23</v>
      </c>
      <c r="M75" s="79">
        <v>6.8250000000000002</v>
      </c>
      <c r="N75" s="69">
        <v>23</v>
      </c>
      <c r="O75" s="61">
        <v>3000</v>
      </c>
      <c r="P75" s="62">
        <f>Table2245236891011121314151617181920212224234567234568910111213141516171819202122232425262728293031323334353637[[#This Row],[PEMBULATAN]]*O75</f>
        <v>69000</v>
      </c>
    </row>
    <row r="76" spans="1:16" ht="24.75" customHeight="1" x14ac:dyDescent="0.2">
      <c r="A76" s="108"/>
      <c r="B76" s="72"/>
      <c r="C76" s="84" t="s">
        <v>3739</v>
      </c>
      <c r="D76" s="75" t="s">
        <v>54</v>
      </c>
      <c r="E76" s="13">
        <v>44439</v>
      </c>
      <c r="F76" s="73" t="s">
        <v>3052</v>
      </c>
      <c r="G76" s="13">
        <v>44442</v>
      </c>
      <c r="H76" s="74" t="s">
        <v>3053</v>
      </c>
      <c r="I76" s="15">
        <v>18</v>
      </c>
      <c r="J76" s="15">
        <v>90</v>
      </c>
      <c r="K76" s="15">
        <v>60</v>
      </c>
      <c r="L76" s="15">
        <v>32</v>
      </c>
      <c r="M76" s="79">
        <v>24.3</v>
      </c>
      <c r="N76" s="69">
        <v>32</v>
      </c>
      <c r="O76" s="61">
        <v>3000</v>
      </c>
      <c r="P76" s="62">
        <f>Table2245236891011121314151617181920212224234567234568910111213141516171819202122232425262728293031323334353637[[#This Row],[PEMBULATAN]]*O76</f>
        <v>96000</v>
      </c>
    </row>
    <row r="77" spans="1:16" ht="24.75" customHeight="1" x14ac:dyDescent="0.2">
      <c r="A77" s="108"/>
      <c r="B77" s="72"/>
      <c r="C77" s="84" t="s">
        <v>3740</v>
      </c>
      <c r="D77" s="75" t="s">
        <v>54</v>
      </c>
      <c r="E77" s="13">
        <v>44439</v>
      </c>
      <c r="F77" s="73" t="s">
        <v>3052</v>
      </c>
      <c r="G77" s="13">
        <v>44442</v>
      </c>
      <c r="H77" s="74" t="s">
        <v>3053</v>
      </c>
      <c r="I77" s="15">
        <v>25</v>
      </c>
      <c r="J77" s="15">
        <v>95</v>
      </c>
      <c r="K77" s="15">
        <v>58</v>
      </c>
      <c r="L77" s="15">
        <v>34</v>
      </c>
      <c r="M77" s="79">
        <v>34.4375</v>
      </c>
      <c r="N77" s="69">
        <v>34</v>
      </c>
      <c r="O77" s="61">
        <v>3000</v>
      </c>
      <c r="P77" s="62">
        <f>Table2245236891011121314151617181920212224234567234568910111213141516171819202122232425262728293031323334353637[[#This Row],[PEMBULATAN]]*O77</f>
        <v>102000</v>
      </c>
    </row>
    <row r="78" spans="1:16" ht="24.75" customHeight="1" x14ac:dyDescent="0.2">
      <c r="A78" s="108"/>
      <c r="B78" s="72"/>
      <c r="C78" s="84" t="s">
        <v>3741</v>
      </c>
      <c r="D78" s="75" t="s">
        <v>54</v>
      </c>
      <c r="E78" s="13">
        <v>44439</v>
      </c>
      <c r="F78" s="73" t="s">
        <v>3052</v>
      </c>
      <c r="G78" s="13">
        <v>44442</v>
      </c>
      <c r="H78" s="74" t="s">
        <v>3053</v>
      </c>
      <c r="I78" s="15">
        <v>16</v>
      </c>
      <c r="J78" s="15">
        <v>100</v>
      </c>
      <c r="K78" s="15">
        <v>48</v>
      </c>
      <c r="L78" s="15">
        <v>24</v>
      </c>
      <c r="M78" s="79">
        <v>19.2</v>
      </c>
      <c r="N78" s="69">
        <v>24</v>
      </c>
      <c r="O78" s="61">
        <v>3000</v>
      </c>
      <c r="P78" s="62">
        <f>Table2245236891011121314151617181920212224234567234568910111213141516171819202122232425262728293031323334353637[[#This Row],[PEMBULATAN]]*O78</f>
        <v>72000</v>
      </c>
    </row>
    <row r="79" spans="1:16" ht="24.75" customHeight="1" x14ac:dyDescent="0.2">
      <c r="A79" s="108"/>
      <c r="B79" s="72"/>
      <c r="C79" s="84" t="s">
        <v>3742</v>
      </c>
      <c r="D79" s="75" t="s">
        <v>54</v>
      </c>
      <c r="E79" s="13">
        <v>44439</v>
      </c>
      <c r="F79" s="73" t="s">
        <v>3052</v>
      </c>
      <c r="G79" s="13">
        <v>44442</v>
      </c>
      <c r="H79" s="74" t="s">
        <v>3053</v>
      </c>
      <c r="I79" s="15">
        <v>19</v>
      </c>
      <c r="J79" s="15">
        <v>93</v>
      </c>
      <c r="K79" s="15">
        <v>60</v>
      </c>
      <c r="L79" s="15">
        <v>33</v>
      </c>
      <c r="M79" s="79">
        <v>26.504999999999999</v>
      </c>
      <c r="N79" s="69">
        <v>33</v>
      </c>
      <c r="O79" s="61">
        <v>3000</v>
      </c>
      <c r="P79" s="62">
        <f>Table2245236891011121314151617181920212224234567234568910111213141516171819202122232425262728293031323334353637[[#This Row],[PEMBULATAN]]*O79</f>
        <v>99000</v>
      </c>
    </row>
    <row r="80" spans="1:16" ht="24.75" customHeight="1" x14ac:dyDescent="0.2">
      <c r="A80" s="108"/>
      <c r="B80" s="72"/>
      <c r="C80" s="84" t="s">
        <v>3743</v>
      </c>
      <c r="D80" s="75" t="s">
        <v>54</v>
      </c>
      <c r="E80" s="13">
        <v>44439</v>
      </c>
      <c r="F80" s="73" t="s">
        <v>3052</v>
      </c>
      <c r="G80" s="13">
        <v>44442</v>
      </c>
      <c r="H80" s="74" t="s">
        <v>3053</v>
      </c>
      <c r="I80" s="15">
        <v>12</v>
      </c>
      <c r="J80" s="15">
        <v>80</v>
      </c>
      <c r="K80" s="15">
        <v>60</v>
      </c>
      <c r="L80" s="15">
        <v>27</v>
      </c>
      <c r="M80" s="79">
        <v>14.4</v>
      </c>
      <c r="N80" s="69">
        <v>27</v>
      </c>
      <c r="O80" s="61">
        <v>3000</v>
      </c>
      <c r="P80" s="62">
        <f>Table2245236891011121314151617181920212224234567234568910111213141516171819202122232425262728293031323334353637[[#This Row],[PEMBULATAN]]*O80</f>
        <v>81000</v>
      </c>
    </row>
    <row r="81" spans="1:16" ht="24.75" customHeight="1" x14ac:dyDescent="0.2">
      <c r="A81" s="108"/>
      <c r="B81" s="72"/>
      <c r="C81" s="84" t="s">
        <v>3744</v>
      </c>
      <c r="D81" s="75" t="s">
        <v>54</v>
      </c>
      <c r="E81" s="13">
        <v>44439</v>
      </c>
      <c r="F81" s="73" t="s">
        <v>3052</v>
      </c>
      <c r="G81" s="13">
        <v>44442</v>
      </c>
      <c r="H81" s="74" t="s">
        <v>3053</v>
      </c>
      <c r="I81" s="15">
        <v>3</v>
      </c>
      <c r="J81" s="15">
        <v>39</v>
      </c>
      <c r="K81" s="15">
        <v>40</v>
      </c>
      <c r="L81" s="15">
        <v>24</v>
      </c>
      <c r="M81" s="79">
        <v>1.17</v>
      </c>
      <c r="N81" s="69">
        <v>24</v>
      </c>
      <c r="O81" s="61">
        <v>3000</v>
      </c>
      <c r="P81" s="62">
        <f>Table2245236891011121314151617181920212224234567234568910111213141516171819202122232425262728293031323334353637[[#This Row],[PEMBULATAN]]*O81</f>
        <v>72000</v>
      </c>
    </row>
    <row r="82" spans="1:16" ht="24.75" customHeight="1" x14ac:dyDescent="0.2">
      <c r="A82" s="108"/>
      <c r="B82" s="72"/>
      <c r="C82" s="84" t="s">
        <v>3745</v>
      </c>
      <c r="D82" s="75" t="s">
        <v>54</v>
      </c>
      <c r="E82" s="13">
        <v>44439</v>
      </c>
      <c r="F82" s="73" t="s">
        <v>3052</v>
      </c>
      <c r="G82" s="13">
        <v>44442</v>
      </c>
      <c r="H82" s="74" t="s">
        <v>3053</v>
      </c>
      <c r="I82" s="15">
        <v>21</v>
      </c>
      <c r="J82" s="15">
        <v>93</v>
      </c>
      <c r="K82" s="15">
        <v>45</v>
      </c>
      <c r="L82" s="15">
        <v>39</v>
      </c>
      <c r="M82" s="79">
        <v>21.971250000000001</v>
      </c>
      <c r="N82" s="69">
        <v>39</v>
      </c>
      <c r="O82" s="61">
        <v>3000</v>
      </c>
      <c r="P82" s="62">
        <f>Table2245236891011121314151617181920212224234567234568910111213141516171819202122232425262728293031323334353637[[#This Row],[PEMBULATAN]]*O82</f>
        <v>117000</v>
      </c>
    </row>
    <row r="83" spans="1:16" ht="24.75" customHeight="1" x14ac:dyDescent="0.2">
      <c r="A83" s="108"/>
      <c r="B83" s="72"/>
      <c r="C83" s="84" t="s">
        <v>3746</v>
      </c>
      <c r="D83" s="75" t="s">
        <v>54</v>
      </c>
      <c r="E83" s="13">
        <v>44439</v>
      </c>
      <c r="F83" s="73" t="s">
        <v>3052</v>
      </c>
      <c r="G83" s="13">
        <v>44442</v>
      </c>
      <c r="H83" s="74" t="s">
        <v>3053</v>
      </c>
      <c r="I83" s="15">
        <v>2</v>
      </c>
      <c r="J83" s="15">
        <v>117</v>
      </c>
      <c r="K83" s="15">
        <v>16</v>
      </c>
      <c r="L83" s="15">
        <v>14</v>
      </c>
      <c r="M83" s="79">
        <v>0.93600000000000005</v>
      </c>
      <c r="N83" s="69">
        <v>14</v>
      </c>
      <c r="O83" s="61">
        <v>3000</v>
      </c>
      <c r="P83" s="62">
        <f>Table2245236891011121314151617181920212224234567234568910111213141516171819202122232425262728293031323334353637[[#This Row],[PEMBULATAN]]*O83</f>
        <v>42000</v>
      </c>
    </row>
    <row r="84" spans="1:16" ht="24.75" customHeight="1" x14ac:dyDescent="0.2">
      <c r="A84" s="108"/>
      <c r="B84" s="72"/>
      <c r="C84" s="84" t="s">
        <v>3747</v>
      </c>
      <c r="D84" s="75" t="s">
        <v>54</v>
      </c>
      <c r="E84" s="13">
        <v>44439</v>
      </c>
      <c r="F84" s="73" t="s">
        <v>3052</v>
      </c>
      <c r="G84" s="13">
        <v>44442</v>
      </c>
      <c r="H84" s="74" t="s">
        <v>3053</v>
      </c>
      <c r="I84" s="15">
        <v>10</v>
      </c>
      <c r="J84" s="15">
        <v>84</v>
      </c>
      <c r="K84" s="15">
        <v>53</v>
      </c>
      <c r="L84" s="15">
        <v>30</v>
      </c>
      <c r="M84" s="79">
        <v>11.13</v>
      </c>
      <c r="N84" s="69">
        <v>30</v>
      </c>
      <c r="O84" s="61">
        <v>3000</v>
      </c>
      <c r="P84" s="62">
        <f>Table2245236891011121314151617181920212224234567234568910111213141516171819202122232425262728293031323334353637[[#This Row],[PEMBULATAN]]*O84</f>
        <v>90000</v>
      </c>
    </row>
    <row r="85" spans="1:16" ht="24.75" customHeight="1" x14ac:dyDescent="0.2">
      <c r="A85" s="108"/>
      <c r="B85" s="72"/>
      <c r="C85" s="84" t="s">
        <v>3748</v>
      </c>
      <c r="D85" s="75" t="s">
        <v>54</v>
      </c>
      <c r="E85" s="13">
        <v>44439</v>
      </c>
      <c r="F85" s="73" t="s">
        <v>3052</v>
      </c>
      <c r="G85" s="13">
        <v>44442</v>
      </c>
      <c r="H85" s="74" t="s">
        <v>3053</v>
      </c>
      <c r="I85" s="15">
        <v>10</v>
      </c>
      <c r="J85" s="15">
        <v>60</v>
      </c>
      <c r="K85" s="15">
        <v>36</v>
      </c>
      <c r="L85" s="15">
        <v>27</v>
      </c>
      <c r="M85" s="79">
        <v>5.4</v>
      </c>
      <c r="N85" s="69">
        <v>27</v>
      </c>
      <c r="O85" s="61">
        <v>3000</v>
      </c>
      <c r="P85" s="62">
        <f>Table2245236891011121314151617181920212224234567234568910111213141516171819202122232425262728293031323334353637[[#This Row],[PEMBULATAN]]*O85</f>
        <v>81000</v>
      </c>
    </row>
    <row r="86" spans="1:16" ht="24.75" customHeight="1" x14ac:dyDescent="0.2">
      <c r="A86" s="108"/>
      <c r="B86" s="72"/>
      <c r="C86" s="84" t="s">
        <v>3749</v>
      </c>
      <c r="D86" s="75" t="s">
        <v>54</v>
      </c>
      <c r="E86" s="13">
        <v>44439</v>
      </c>
      <c r="F86" s="73" t="s">
        <v>3052</v>
      </c>
      <c r="G86" s="13">
        <v>44442</v>
      </c>
      <c r="H86" s="74" t="s">
        <v>3053</v>
      </c>
      <c r="I86" s="15">
        <v>16</v>
      </c>
      <c r="J86" s="15">
        <v>85</v>
      </c>
      <c r="K86" s="15">
        <v>60</v>
      </c>
      <c r="L86" s="15">
        <v>28</v>
      </c>
      <c r="M86" s="79">
        <v>20.399999999999999</v>
      </c>
      <c r="N86" s="69">
        <v>28</v>
      </c>
      <c r="O86" s="61">
        <v>3000</v>
      </c>
      <c r="P86" s="62">
        <f>Table2245236891011121314151617181920212224234567234568910111213141516171819202122232425262728293031323334353637[[#This Row],[PEMBULATAN]]*O86</f>
        <v>84000</v>
      </c>
    </row>
    <row r="87" spans="1:16" ht="24.75" customHeight="1" x14ac:dyDescent="0.2">
      <c r="A87" s="108"/>
      <c r="B87" s="72"/>
      <c r="C87" s="84" t="s">
        <v>3750</v>
      </c>
      <c r="D87" s="75" t="s">
        <v>54</v>
      </c>
      <c r="E87" s="13">
        <v>44439</v>
      </c>
      <c r="F87" s="73" t="s">
        <v>3052</v>
      </c>
      <c r="G87" s="13">
        <v>44442</v>
      </c>
      <c r="H87" s="74" t="s">
        <v>3053</v>
      </c>
      <c r="I87" s="15">
        <v>10</v>
      </c>
      <c r="J87" s="15">
        <v>56</v>
      </c>
      <c r="K87" s="15">
        <v>56</v>
      </c>
      <c r="L87" s="15">
        <v>37</v>
      </c>
      <c r="M87" s="79">
        <v>7.84</v>
      </c>
      <c r="N87" s="69">
        <v>37</v>
      </c>
      <c r="O87" s="61">
        <v>3000</v>
      </c>
      <c r="P87" s="62">
        <f>Table2245236891011121314151617181920212224234567234568910111213141516171819202122232425262728293031323334353637[[#This Row],[PEMBULATAN]]*O87</f>
        <v>111000</v>
      </c>
    </row>
    <row r="88" spans="1:16" ht="24.75" customHeight="1" x14ac:dyDescent="0.2">
      <c r="A88" s="108"/>
      <c r="B88" s="72"/>
      <c r="C88" s="84" t="s">
        <v>3751</v>
      </c>
      <c r="D88" s="75" t="s">
        <v>54</v>
      </c>
      <c r="E88" s="13">
        <v>44439</v>
      </c>
      <c r="F88" s="73" t="s">
        <v>3052</v>
      </c>
      <c r="G88" s="13">
        <v>44442</v>
      </c>
      <c r="H88" s="74" t="s">
        <v>3053</v>
      </c>
      <c r="I88" s="15">
        <v>8</v>
      </c>
      <c r="J88" s="15">
        <v>64</v>
      </c>
      <c r="K88" s="15">
        <v>63</v>
      </c>
      <c r="L88" s="15">
        <v>20</v>
      </c>
      <c r="M88" s="79">
        <v>8.0640000000000001</v>
      </c>
      <c r="N88" s="69">
        <v>20</v>
      </c>
      <c r="O88" s="61">
        <v>3000</v>
      </c>
      <c r="P88" s="62">
        <f>Table2245236891011121314151617181920212224234567234568910111213141516171819202122232425262728293031323334353637[[#This Row],[PEMBULATAN]]*O88</f>
        <v>60000</v>
      </c>
    </row>
    <row r="89" spans="1:16" ht="24.75" customHeight="1" x14ac:dyDescent="0.2">
      <c r="A89" s="108"/>
      <c r="B89" s="72"/>
      <c r="C89" s="84" t="s">
        <v>3752</v>
      </c>
      <c r="D89" s="75" t="s">
        <v>54</v>
      </c>
      <c r="E89" s="13">
        <v>44439</v>
      </c>
      <c r="F89" s="73" t="s">
        <v>3052</v>
      </c>
      <c r="G89" s="13">
        <v>44442</v>
      </c>
      <c r="H89" s="74" t="s">
        <v>3053</v>
      </c>
      <c r="I89" s="15">
        <v>17</v>
      </c>
      <c r="J89" s="15">
        <v>95</v>
      </c>
      <c r="K89" s="15">
        <v>60</v>
      </c>
      <c r="L89" s="15">
        <v>37</v>
      </c>
      <c r="M89" s="79">
        <v>24.225000000000001</v>
      </c>
      <c r="N89" s="69">
        <v>37</v>
      </c>
      <c r="O89" s="61">
        <v>3000</v>
      </c>
      <c r="P89" s="62">
        <f>Table2245236891011121314151617181920212224234567234568910111213141516171819202122232425262728293031323334353637[[#This Row],[PEMBULATAN]]*O89</f>
        <v>111000</v>
      </c>
    </row>
    <row r="90" spans="1:16" ht="24.75" customHeight="1" x14ac:dyDescent="0.2">
      <c r="A90" s="108"/>
      <c r="B90" s="72"/>
      <c r="C90" s="84" t="s">
        <v>3753</v>
      </c>
      <c r="D90" s="75" t="s">
        <v>54</v>
      </c>
      <c r="E90" s="13">
        <v>44439</v>
      </c>
      <c r="F90" s="73" t="s">
        <v>3052</v>
      </c>
      <c r="G90" s="13">
        <v>44442</v>
      </c>
      <c r="H90" s="74" t="s">
        <v>3053</v>
      </c>
      <c r="I90" s="15">
        <v>10</v>
      </c>
      <c r="J90" s="15">
        <v>60</v>
      </c>
      <c r="K90" s="15">
        <v>59</v>
      </c>
      <c r="L90" s="15">
        <v>27</v>
      </c>
      <c r="M90" s="79">
        <v>8.85</v>
      </c>
      <c r="N90" s="69">
        <v>27</v>
      </c>
      <c r="O90" s="61">
        <v>3000</v>
      </c>
      <c r="P90" s="62">
        <f>Table2245236891011121314151617181920212224234567234568910111213141516171819202122232425262728293031323334353637[[#This Row],[PEMBULATAN]]*O90</f>
        <v>81000</v>
      </c>
    </row>
    <row r="91" spans="1:16" ht="24.75" customHeight="1" x14ac:dyDescent="0.2">
      <c r="A91" s="108"/>
      <c r="B91" s="72"/>
      <c r="C91" s="84" t="s">
        <v>3754</v>
      </c>
      <c r="D91" s="75" t="s">
        <v>54</v>
      </c>
      <c r="E91" s="13">
        <v>44439</v>
      </c>
      <c r="F91" s="73" t="s">
        <v>3052</v>
      </c>
      <c r="G91" s="13">
        <v>44442</v>
      </c>
      <c r="H91" s="74" t="s">
        <v>3053</v>
      </c>
      <c r="I91" s="15">
        <v>14</v>
      </c>
      <c r="J91" s="15">
        <v>96</v>
      </c>
      <c r="K91" s="15">
        <v>60</v>
      </c>
      <c r="L91" s="15">
        <v>27</v>
      </c>
      <c r="M91" s="79">
        <v>20.16</v>
      </c>
      <c r="N91" s="69">
        <v>27</v>
      </c>
      <c r="O91" s="61">
        <v>3000</v>
      </c>
      <c r="P91" s="62">
        <f>Table2245236891011121314151617181920212224234567234568910111213141516171819202122232425262728293031323334353637[[#This Row],[PEMBULATAN]]*O91</f>
        <v>81000</v>
      </c>
    </row>
    <row r="92" spans="1:16" ht="24.75" customHeight="1" x14ac:dyDescent="0.2">
      <c r="A92" s="108"/>
      <c r="B92" s="72"/>
      <c r="C92" s="84" t="s">
        <v>3755</v>
      </c>
      <c r="D92" s="75" t="s">
        <v>54</v>
      </c>
      <c r="E92" s="13">
        <v>44439</v>
      </c>
      <c r="F92" s="73" t="s">
        <v>3052</v>
      </c>
      <c r="G92" s="13">
        <v>44442</v>
      </c>
      <c r="H92" s="74" t="s">
        <v>3053</v>
      </c>
      <c r="I92" s="15">
        <v>16</v>
      </c>
      <c r="J92" s="15">
        <v>80</v>
      </c>
      <c r="K92" s="15">
        <v>56</v>
      </c>
      <c r="L92" s="15">
        <v>36</v>
      </c>
      <c r="M92" s="79">
        <v>17.920000000000002</v>
      </c>
      <c r="N92" s="69">
        <v>36</v>
      </c>
      <c r="O92" s="61">
        <v>3000</v>
      </c>
      <c r="P92" s="62">
        <f>Table2245236891011121314151617181920212224234567234568910111213141516171819202122232425262728293031323334353637[[#This Row],[PEMBULATAN]]*O92</f>
        <v>108000</v>
      </c>
    </row>
    <row r="93" spans="1:16" ht="24.75" customHeight="1" x14ac:dyDescent="0.2">
      <c r="A93" s="108"/>
      <c r="B93" s="72"/>
      <c r="C93" s="84" t="s">
        <v>3756</v>
      </c>
      <c r="D93" s="75" t="s">
        <v>54</v>
      </c>
      <c r="E93" s="13">
        <v>44439</v>
      </c>
      <c r="F93" s="73" t="s">
        <v>3052</v>
      </c>
      <c r="G93" s="13">
        <v>44442</v>
      </c>
      <c r="H93" s="74" t="s">
        <v>3053</v>
      </c>
      <c r="I93" s="15">
        <v>22</v>
      </c>
      <c r="J93" s="15">
        <v>93</v>
      </c>
      <c r="K93" s="15">
        <v>55</v>
      </c>
      <c r="L93" s="15">
        <v>34</v>
      </c>
      <c r="M93" s="79">
        <v>28.1325</v>
      </c>
      <c r="N93" s="69">
        <v>34</v>
      </c>
      <c r="O93" s="61">
        <v>3000</v>
      </c>
      <c r="P93" s="62">
        <f>Table2245236891011121314151617181920212224234567234568910111213141516171819202122232425262728293031323334353637[[#This Row],[PEMBULATAN]]*O93</f>
        <v>102000</v>
      </c>
    </row>
    <row r="94" spans="1:16" ht="24.75" customHeight="1" x14ac:dyDescent="0.2">
      <c r="A94" s="108"/>
      <c r="B94" s="72"/>
      <c r="C94" s="84" t="s">
        <v>3757</v>
      </c>
      <c r="D94" s="75" t="s">
        <v>54</v>
      </c>
      <c r="E94" s="13">
        <v>44439</v>
      </c>
      <c r="F94" s="73" t="s">
        <v>3052</v>
      </c>
      <c r="G94" s="13">
        <v>44442</v>
      </c>
      <c r="H94" s="74" t="s">
        <v>3053</v>
      </c>
      <c r="I94" s="15">
        <v>10</v>
      </c>
      <c r="J94" s="15">
        <v>123</v>
      </c>
      <c r="K94" s="15">
        <v>32</v>
      </c>
      <c r="L94" s="15">
        <v>22</v>
      </c>
      <c r="M94" s="79">
        <v>9.84</v>
      </c>
      <c r="N94" s="69">
        <v>22</v>
      </c>
      <c r="O94" s="61">
        <v>3000</v>
      </c>
      <c r="P94" s="62">
        <f>Table2245236891011121314151617181920212224234567234568910111213141516171819202122232425262728293031323334353637[[#This Row],[PEMBULATAN]]*O94</f>
        <v>66000</v>
      </c>
    </row>
    <row r="95" spans="1:16" ht="24.75" customHeight="1" x14ac:dyDescent="0.2">
      <c r="A95" s="108"/>
      <c r="B95" s="72"/>
      <c r="C95" s="84" t="s">
        <v>3758</v>
      </c>
      <c r="D95" s="75" t="s">
        <v>54</v>
      </c>
      <c r="E95" s="13">
        <v>44439</v>
      </c>
      <c r="F95" s="73" t="s">
        <v>3052</v>
      </c>
      <c r="G95" s="13">
        <v>44442</v>
      </c>
      <c r="H95" s="74" t="s">
        <v>3053</v>
      </c>
      <c r="I95" s="15">
        <v>8</v>
      </c>
      <c r="J95" s="15">
        <v>85</v>
      </c>
      <c r="K95" s="15">
        <v>59</v>
      </c>
      <c r="L95" s="15">
        <v>26</v>
      </c>
      <c r="M95" s="79">
        <v>10.029999999999999</v>
      </c>
      <c r="N95" s="69">
        <v>26</v>
      </c>
      <c r="O95" s="61">
        <v>3000</v>
      </c>
      <c r="P95" s="62">
        <f>Table2245236891011121314151617181920212224234567234568910111213141516171819202122232425262728293031323334353637[[#This Row],[PEMBULATAN]]*O95</f>
        <v>78000</v>
      </c>
    </row>
    <row r="96" spans="1:16" ht="24.75" customHeight="1" x14ac:dyDescent="0.2">
      <c r="A96" s="108"/>
      <c r="B96" s="72"/>
      <c r="C96" s="84" t="s">
        <v>3759</v>
      </c>
      <c r="D96" s="75" t="s">
        <v>54</v>
      </c>
      <c r="E96" s="13">
        <v>44439</v>
      </c>
      <c r="F96" s="73" t="s">
        <v>3052</v>
      </c>
      <c r="G96" s="13">
        <v>44442</v>
      </c>
      <c r="H96" s="74" t="s">
        <v>3053</v>
      </c>
      <c r="I96" s="15">
        <v>9</v>
      </c>
      <c r="J96" s="15">
        <v>88</v>
      </c>
      <c r="K96" s="15">
        <v>60</v>
      </c>
      <c r="L96" s="15">
        <v>25</v>
      </c>
      <c r="M96" s="79">
        <v>11.88</v>
      </c>
      <c r="N96" s="69">
        <v>25</v>
      </c>
      <c r="O96" s="61">
        <v>3000</v>
      </c>
      <c r="P96" s="62">
        <f>Table2245236891011121314151617181920212224234567234568910111213141516171819202122232425262728293031323334353637[[#This Row],[PEMBULATAN]]*O96</f>
        <v>75000</v>
      </c>
    </row>
    <row r="97" spans="1:16" ht="24.75" customHeight="1" x14ac:dyDescent="0.2">
      <c r="A97" s="108"/>
      <c r="B97" s="72"/>
      <c r="C97" s="84" t="s">
        <v>3760</v>
      </c>
      <c r="D97" s="75" t="s">
        <v>54</v>
      </c>
      <c r="E97" s="13">
        <v>44439</v>
      </c>
      <c r="F97" s="73" t="s">
        <v>3052</v>
      </c>
      <c r="G97" s="13">
        <v>44442</v>
      </c>
      <c r="H97" s="74" t="s">
        <v>3053</v>
      </c>
      <c r="I97" s="15">
        <v>7</v>
      </c>
      <c r="J97" s="15">
        <v>58</v>
      </c>
      <c r="K97" s="15">
        <v>56</v>
      </c>
      <c r="L97" s="15">
        <v>26</v>
      </c>
      <c r="M97" s="79">
        <v>5.6840000000000002</v>
      </c>
      <c r="N97" s="69">
        <v>26</v>
      </c>
      <c r="O97" s="61">
        <v>3000</v>
      </c>
      <c r="P97" s="62">
        <f>Table2245236891011121314151617181920212224234567234568910111213141516171819202122232425262728293031323334353637[[#This Row],[PEMBULATAN]]*O97</f>
        <v>78000</v>
      </c>
    </row>
    <row r="98" spans="1:16" ht="24.75" customHeight="1" x14ac:dyDescent="0.2">
      <c r="A98" s="108"/>
      <c r="B98" s="72"/>
      <c r="C98" s="84" t="s">
        <v>3761</v>
      </c>
      <c r="D98" s="75" t="s">
        <v>54</v>
      </c>
      <c r="E98" s="13">
        <v>44439</v>
      </c>
      <c r="F98" s="73" t="s">
        <v>3052</v>
      </c>
      <c r="G98" s="13">
        <v>44442</v>
      </c>
      <c r="H98" s="74" t="s">
        <v>3053</v>
      </c>
      <c r="I98" s="15">
        <v>2</v>
      </c>
      <c r="J98" s="15">
        <v>70</v>
      </c>
      <c r="K98" s="15">
        <v>28</v>
      </c>
      <c r="L98" s="15">
        <v>13</v>
      </c>
      <c r="M98" s="79">
        <v>0.98</v>
      </c>
      <c r="N98" s="69">
        <v>13</v>
      </c>
      <c r="O98" s="61">
        <v>3000</v>
      </c>
      <c r="P98" s="62">
        <f>Table2245236891011121314151617181920212224234567234568910111213141516171819202122232425262728293031323334353637[[#This Row],[PEMBULATAN]]*O98</f>
        <v>39000</v>
      </c>
    </row>
    <row r="99" spans="1:16" ht="24.75" customHeight="1" x14ac:dyDescent="0.2">
      <c r="A99" s="108"/>
      <c r="B99" s="72"/>
      <c r="C99" s="84" t="s">
        <v>3762</v>
      </c>
      <c r="D99" s="75" t="s">
        <v>54</v>
      </c>
      <c r="E99" s="13">
        <v>44439</v>
      </c>
      <c r="F99" s="73" t="s">
        <v>3052</v>
      </c>
      <c r="G99" s="13">
        <v>44442</v>
      </c>
      <c r="H99" s="74" t="s">
        <v>3053</v>
      </c>
      <c r="I99" s="15">
        <v>11</v>
      </c>
      <c r="J99" s="15">
        <v>90</v>
      </c>
      <c r="K99" s="15">
        <v>60</v>
      </c>
      <c r="L99" s="15">
        <v>22</v>
      </c>
      <c r="M99" s="79">
        <v>14.85</v>
      </c>
      <c r="N99" s="69">
        <v>22</v>
      </c>
      <c r="O99" s="61">
        <v>3000</v>
      </c>
      <c r="P99" s="62">
        <f>Table2245236891011121314151617181920212224234567234568910111213141516171819202122232425262728293031323334353637[[#This Row],[PEMBULATAN]]*O99</f>
        <v>66000</v>
      </c>
    </row>
    <row r="100" spans="1:16" ht="24.75" customHeight="1" x14ac:dyDescent="0.2">
      <c r="A100" s="108"/>
      <c r="B100" s="72"/>
      <c r="C100" s="84" t="s">
        <v>3763</v>
      </c>
      <c r="D100" s="75" t="s">
        <v>54</v>
      </c>
      <c r="E100" s="13">
        <v>44439</v>
      </c>
      <c r="F100" s="73" t="s">
        <v>3052</v>
      </c>
      <c r="G100" s="13">
        <v>44442</v>
      </c>
      <c r="H100" s="74" t="s">
        <v>3053</v>
      </c>
      <c r="I100" s="15">
        <v>18</v>
      </c>
      <c r="J100" s="15">
        <v>98</v>
      </c>
      <c r="K100" s="15">
        <v>54</v>
      </c>
      <c r="L100" s="15">
        <v>36</v>
      </c>
      <c r="M100" s="79">
        <v>23.814</v>
      </c>
      <c r="N100" s="69">
        <v>36</v>
      </c>
      <c r="O100" s="61">
        <v>3000</v>
      </c>
      <c r="P100" s="62">
        <f>Table2245236891011121314151617181920212224234567234568910111213141516171819202122232425262728293031323334353637[[#This Row],[PEMBULATAN]]*O100</f>
        <v>108000</v>
      </c>
    </row>
    <row r="101" spans="1:16" ht="24.75" customHeight="1" x14ac:dyDescent="0.2">
      <c r="A101" s="108"/>
      <c r="B101" s="72"/>
      <c r="C101" s="84" t="s">
        <v>3764</v>
      </c>
      <c r="D101" s="75" t="s">
        <v>54</v>
      </c>
      <c r="E101" s="13">
        <v>44439</v>
      </c>
      <c r="F101" s="73" t="s">
        <v>3052</v>
      </c>
      <c r="G101" s="13">
        <v>44442</v>
      </c>
      <c r="H101" s="74" t="s">
        <v>3053</v>
      </c>
      <c r="I101" s="15">
        <v>3</v>
      </c>
      <c r="J101" s="15">
        <v>46</v>
      </c>
      <c r="K101" s="15">
        <v>26</v>
      </c>
      <c r="L101" s="15">
        <v>32</v>
      </c>
      <c r="M101" s="79">
        <v>0.89700000000000002</v>
      </c>
      <c r="N101" s="69">
        <v>32</v>
      </c>
      <c r="O101" s="61">
        <v>3000</v>
      </c>
      <c r="P101" s="62">
        <f>Table2245236891011121314151617181920212224234567234568910111213141516171819202122232425262728293031323334353637[[#This Row],[PEMBULATAN]]*O101</f>
        <v>96000</v>
      </c>
    </row>
    <row r="102" spans="1:16" ht="24.75" customHeight="1" x14ac:dyDescent="0.2">
      <c r="A102" s="108"/>
      <c r="B102" s="72"/>
      <c r="C102" s="84" t="s">
        <v>3765</v>
      </c>
      <c r="D102" s="75" t="s">
        <v>54</v>
      </c>
      <c r="E102" s="13">
        <v>44439</v>
      </c>
      <c r="F102" s="73" t="s">
        <v>3052</v>
      </c>
      <c r="G102" s="13">
        <v>44442</v>
      </c>
      <c r="H102" s="74" t="s">
        <v>3053</v>
      </c>
      <c r="I102" s="15">
        <v>3</v>
      </c>
      <c r="J102" s="15">
        <v>36</v>
      </c>
      <c r="K102" s="15">
        <v>29</v>
      </c>
      <c r="L102" s="15">
        <v>29</v>
      </c>
      <c r="M102" s="79">
        <v>0.78300000000000003</v>
      </c>
      <c r="N102" s="69">
        <v>29</v>
      </c>
      <c r="O102" s="61">
        <v>3000</v>
      </c>
      <c r="P102" s="62">
        <f>Table2245236891011121314151617181920212224234567234568910111213141516171819202122232425262728293031323334353637[[#This Row],[PEMBULATAN]]*O102</f>
        <v>87000</v>
      </c>
    </row>
    <row r="103" spans="1:16" ht="24.75" customHeight="1" x14ac:dyDescent="0.2">
      <c r="A103" s="108"/>
      <c r="B103" s="72"/>
      <c r="C103" s="84" t="s">
        <v>3766</v>
      </c>
      <c r="D103" s="75" t="s">
        <v>54</v>
      </c>
      <c r="E103" s="13">
        <v>44439</v>
      </c>
      <c r="F103" s="73" t="s">
        <v>3052</v>
      </c>
      <c r="G103" s="13">
        <v>44442</v>
      </c>
      <c r="H103" s="74" t="s">
        <v>3053</v>
      </c>
      <c r="I103" s="15">
        <v>6</v>
      </c>
      <c r="J103" s="15">
        <v>50</v>
      </c>
      <c r="K103" s="15">
        <v>62</v>
      </c>
      <c r="L103" s="15">
        <v>23</v>
      </c>
      <c r="M103" s="79">
        <v>4.6500000000000004</v>
      </c>
      <c r="N103" s="69">
        <v>23</v>
      </c>
      <c r="O103" s="61">
        <v>3000</v>
      </c>
      <c r="P103" s="62">
        <f>Table2245236891011121314151617181920212224234567234568910111213141516171819202122232425262728293031323334353637[[#This Row],[PEMBULATAN]]*O103</f>
        <v>69000</v>
      </c>
    </row>
    <row r="104" spans="1:16" ht="24.75" customHeight="1" x14ac:dyDescent="0.2">
      <c r="A104" s="108"/>
      <c r="B104" s="72"/>
      <c r="C104" s="84" t="s">
        <v>3767</v>
      </c>
      <c r="D104" s="75" t="s">
        <v>54</v>
      </c>
      <c r="E104" s="13">
        <v>44439</v>
      </c>
      <c r="F104" s="73" t="s">
        <v>3052</v>
      </c>
      <c r="G104" s="13">
        <v>44442</v>
      </c>
      <c r="H104" s="74" t="s">
        <v>3053</v>
      </c>
      <c r="I104" s="15">
        <v>10</v>
      </c>
      <c r="J104" s="15">
        <v>90</v>
      </c>
      <c r="K104" s="15">
        <v>48</v>
      </c>
      <c r="L104" s="15">
        <v>34</v>
      </c>
      <c r="M104" s="79">
        <v>10.8</v>
      </c>
      <c r="N104" s="69">
        <v>34</v>
      </c>
      <c r="O104" s="61">
        <v>3000</v>
      </c>
      <c r="P104" s="62">
        <f>Table2245236891011121314151617181920212224234567234568910111213141516171819202122232425262728293031323334353637[[#This Row],[PEMBULATAN]]*O104</f>
        <v>102000</v>
      </c>
    </row>
    <row r="105" spans="1:16" ht="24.75" customHeight="1" x14ac:dyDescent="0.2">
      <c r="A105" s="108"/>
      <c r="B105" s="72"/>
      <c r="C105" s="84" t="s">
        <v>3768</v>
      </c>
      <c r="D105" s="75" t="s">
        <v>54</v>
      </c>
      <c r="E105" s="13">
        <v>44439</v>
      </c>
      <c r="F105" s="73" t="s">
        <v>3052</v>
      </c>
      <c r="G105" s="13">
        <v>44442</v>
      </c>
      <c r="H105" s="74" t="s">
        <v>3053</v>
      </c>
      <c r="I105" s="15">
        <v>11</v>
      </c>
      <c r="J105" s="15">
        <v>88</v>
      </c>
      <c r="K105" s="15">
        <v>58</v>
      </c>
      <c r="L105" s="15">
        <v>30</v>
      </c>
      <c r="M105" s="79">
        <v>14.036</v>
      </c>
      <c r="N105" s="69">
        <v>30</v>
      </c>
      <c r="O105" s="61">
        <v>3000</v>
      </c>
      <c r="P105" s="62">
        <f>Table2245236891011121314151617181920212224234567234568910111213141516171819202122232425262728293031323334353637[[#This Row],[PEMBULATAN]]*O105</f>
        <v>90000</v>
      </c>
    </row>
    <row r="106" spans="1:16" ht="24.75" customHeight="1" x14ac:dyDescent="0.2">
      <c r="A106" s="108"/>
      <c r="B106" s="72"/>
      <c r="C106" s="84" t="s">
        <v>3769</v>
      </c>
      <c r="D106" s="75" t="s">
        <v>54</v>
      </c>
      <c r="E106" s="13">
        <v>44439</v>
      </c>
      <c r="F106" s="73" t="s">
        <v>3052</v>
      </c>
      <c r="G106" s="13">
        <v>44442</v>
      </c>
      <c r="H106" s="74" t="s">
        <v>3053</v>
      </c>
      <c r="I106" s="15">
        <v>11</v>
      </c>
      <c r="J106" s="15">
        <v>90</v>
      </c>
      <c r="K106" s="15">
        <v>61</v>
      </c>
      <c r="L106" s="15">
        <v>27</v>
      </c>
      <c r="M106" s="79">
        <v>15.0975</v>
      </c>
      <c r="N106" s="69">
        <v>27</v>
      </c>
      <c r="O106" s="61">
        <v>3000</v>
      </c>
      <c r="P106" s="62">
        <f>Table2245236891011121314151617181920212224234567234568910111213141516171819202122232425262728293031323334353637[[#This Row],[PEMBULATAN]]*O106</f>
        <v>81000</v>
      </c>
    </row>
    <row r="107" spans="1:16" ht="24.75" customHeight="1" x14ac:dyDescent="0.2">
      <c r="A107" s="108"/>
      <c r="B107" s="72"/>
      <c r="C107" s="84" t="s">
        <v>3770</v>
      </c>
      <c r="D107" s="75" t="s">
        <v>54</v>
      </c>
      <c r="E107" s="13">
        <v>44439</v>
      </c>
      <c r="F107" s="73" t="s">
        <v>3052</v>
      </c>
      <c r="G107" s="13">
        <v>44442</v>
      </c>
      <c r="H107" s="74" t="s">
        <v>3053</v>
      </c>
      <c r="I107" s="15">
        <v>14</v>
      </c>
      <c r="J107" s="15">
        <v>82</v>
      </c>
      <c r="K107" s="15">
        <v>60</v>
      </c>
      <c r="L107" s="15">
        <v>28</v>
      </c>
      <c r="M107" s="79">
        <v>17.22</v>
      </c>
      <c r="N107" s="69">
        <v>28</v>
      </c>
      <c r="O107" s="61">
        <v>3000</v>
      </c>
      <c r="P107" s="62">
        <f>Table2245236891011121314151617181920212224234567234568910111213141516171819202122232425262728293031323334353637[[#This Row],[PEMBULATAN]]*O107</f>
        <v>84000</v>
      </c>
    </row>
    <row r="108" spans="1:16" ht="24.75" customHeight="1" x14ac:dyDescent="0.2">
      <c r="A108" s="108"/>
      <c r="B108" s="72"/>
      <c r="C108" s="84" t="s">
        <v>3771</v>
      </c>
      <c r="D108" s="75" t="s">
        <v>54</v>
      </c>
      <c r="E108" s="13">
        <v>44439</v>
      </c>
      <c r="F108" s="73" t="s">
        <v>3052</v>
      </c>
      <c r="G108" s="13">
        <v>44442</v>
      </c>
      <c r="H108" s="74" t="s">
        <v>3053</v>
      </c>
      <c r="I108" s="15">
        <v>14</v>
      </c>
      <c r="J108" s="15">
        <v>90</v>
      </c>
      <c r="K108" s="15">
        <v>59</v>
      </c>
      <c r="L108" s="15">
        <v>37</v>
      </c>
      <c r="M108" s="79">
        <v>18.585000000000001</v>
      </c>
      <c r="N108" s="69">
        <v>37</v>
      </c>
      <c r="O108" s="61">
        <v>3000</v>
      </c>
      <c r="P108" s="62">
        <f>Table2245236891011121314151617181920212224234567234568910111213141516171819202122232425262728293031323334353637[[#This Row],[PEMBULATAN]]*O108</f>
        <v>111000</v>
      </c>
    </row>
    <row r="109" spans="1:16" ht="24.75" customHeight="1" x14ac:dyDescent="0.2">
      <c r="A109" s="108"/>
      <c r="B109" s="72"/>
      <c r="C109" s="89" t="s">
        <v>3772</v>
      </c>
      <c r="D109" s="90" t="s">
        <v>54</v>
      </c>
      <c r="E109" s="91">
        <v>44439</v>
      </c>
      <c r="F109" s="92" t="s">
        <v>3052</v>
      </c>
      <c r="G109" s="91">
        <v>44442</v>
      </c>
      <c r="H109" s="93" t="s">
        <v>3053</v>
      </c>
      <c r="I109" s="94">
        <v>7</v>
      </c>
      <c r="J109" s="94">
        <v>64</v>
      </c>
      <c r="K109" s="94">
        <v>62</v>
      </c>
      <c r="L109" s="94">
        <v>28</v>
      </c>
      <c r="M109" s="95">
        <v>6.944</v>
      </c>
      <c r="N109" s="96">
        <v>28</v>
      </c>
      <c r="O109" s="61">
        <v>3000</v>
      </c>
      <c r="P109" s="62">
        <f>Table2245236891011121314151617181920212224234567234568910111213141516171819202122232425262728293031323334353637[[#This Row],[PEMBULATAN]]*O109</f>
        <v>84000</v>
      </c>
    </row>
    <row r="110" spans="1:16" ht="24.75" customHeight="1" x14ac:dyDescent="0.2">
      <c r="A110" s="108"/>
      <c r="B110" s="72"/>
      <c r="C110" s="89" t="s">
        <v>3773</v>
      </c>
      <c r="D110" s="90" t="s">
        <v>54</v>
      </c>
      <c r="E110" s="91">
        <v>44439</v>
      </c>
      <c r="F110" s="92" t="s">
        <v>3052</v>
      </c>
      <c r="G110" s="91">
        <v>44442</v>
      </c>
      <c r="H110" s="93" t="s">
        <v>3053</v>
      </c>
      <c r="I110" s="94">
        <v>11</v>
      </c>
      <c r="J110" s="94">
        <v>80</v>
      </c>
      <c r="K110" s="94">
        <v>60</v>
      </c>
      <c r="L110" s="94">
        <v>24</v>
      </c>
      <c r="M110" s="95">
        <v>13.2</v>
      </c>
      <c r="N110" s="96">
        <v>24</v>
      </c>
      <c r="O110" s="61">
        <v>3000</v>
      </c>
      <c r="P110" s="62">
        <f>Table2245236891011121314151617181920212224234567234568910111213141516171819202122232425262728293031323334353637[[#This Row],[PEMBULATAN]]*O110</f>
        <v>72000</v>
      </c>
    </row>
    <row r="111" spans="1:16" ht="24.75" customHeight="1" x14ac:dyDescent="0.2">
      <c r="A111" s="108"/>
      <c r="B111" s="72"/>
      <c r="C111" s="89" t="s">
        <v>3774</v>
      </c>
      <c r="D111" s="90" t="s">
        <v>54</v>
      </c>
      <c r="E111" s="91">
        <v>44439</v>
      </c>
      <c r="F111" s="92" t="s">
        <v>3052</v>
      </c>
      <c r="G111" s="91">
        <v>44442</v>
      </c>
      <c r="H111" s="93" t="s">
        <v>3053</v>
      </c>
      <c r="I111" s="94">
        <v>3</v>
      </c>
      <c r="J111" s="94">
        <v>88</v>
      </c>
      <c r="K111" s="94">
        <v>35</v>
      </c>
      <c r="L111" s="94">
        <v>26</v>
      </c>
      <c r="M111" s="95">
        <v>2.31</v>
      </c>
      <c r="N111" s="96">
        <v>26</v>
      </c>
      <c r="O111" s="61">
        <v>3000</v>
      </c>
      <c r="P111" s="62">
        <f>Table2245236891011121314151617181920212224234567234568910111213141516171819202122232425262728293031323334353637[[#This Row],[PEMBULATAN]]*O111</f>
        <v>78000</v>
      </c>
    </row>
    <row r="112" spans="1:16" ht="24.75" customHeight="1" x14ac:dyDescent="0.2">
      <c r="A112" s="108"/>
      <c r="B112" s="72"/>
      <c r="C112" s="89" t="s">
        <v>3775</v>
      </c>
      <c r="D112" s="90" t="s">
        <v>54</v>
      </c>
      <c r="E112" s="91">
        <v>44439</v>
      </c>
      <c r="F112" s="92" t="s">
        <v>3052</v>
      </c>
      <c r="G112" s="91">
        <v>44442</v>
      </c>
      <c r="H112" s="93" t="s">
        <v>3053</v>
      </c>
      <c r="I112" s="94">
        <v>5</v>
      </c>
      <c r="J112" s="94">
        <v>85</v>
      </c>
      <c r="K112" s="94">
        <v>60</v>
      </c>
      <c r="L112" s="94">
        <v>29</v>
      </c>
      <c r="M112" s="95">
        <v>6.375</v>
      </c>
      <c r="N112" s="96">
        <v>29</v>
      </c>
      <c r="O112" s="61">
        <v>3000</v>
      </c>
      <c r="P112" s="62">
        <f>Table2245236891011121314151617181920212224234567234568910111213141516171819202122232425262728293031323334353637[[#This Row],[PEMBULATAN]]*O112</f>
        <v>87000</v>
      </c>
    </row>
    <row r="113" spans="1:16" ht="24.75" customHeight="1" x14ac:dyDescent="0.2">
      <c r="A113" s="108"/>
      <c r="B113" s="72"/>
      <c r="C113" s="89" t="s">
        <v>3776</v>
      </c>
      <c r="D113" s="90" t="s">
        <v>54</v>
      </c>
      <c r="E113" s="91">
        <v>44439</v>
      </c>
      <c r="F113" s="92" t="s">
        <v>3052</v>
      </c>
      <c r="G113" s="91">
        <v>44442</v>
      </c>
      <c r="H113" s="93" t="s">
        <v>3053</v>
      </c>
      <c r="I113" s="94">
        <v>17</v>
      </c>
      <c r="J113" s="94">
        <v>94</v>
      </c>
      <c r="K113" s="94">
        <v>62</v>
      </c>
      <c r="L113" s="94">
        <v>32</v>
      </c>
      <c r="M113" s="95">
        <v>24.768999999999998</v>
      </c>
      <c r="N113" s="96">
        <v>32</v>
      </c>
      <c r="O113" s="61">
        <v>3000</v>
      </c>
      <c r="P113" s="62">
        <f>Table2245236891011121314151617181920212224234567234568910111213141516171819202122232425262728293031323334353637[[#This Row],[PEMBULATAN]]*O113</f>
        <v>96000</v>
      </c>
    </row>
    <row r="114" spans="1:16" ht="24.75" customHeight="1" x14ac:dyDescent="0.2">
      <c r="A114" s="108"/>
      <c r="B114" s="72"/>
      <c r="C114" s="89" t="s">
        <v>3777</v>
      </c>
      <c r="D114" s="90" t="s">
        <v>54</v>
      </c>
      <c r="E114" s="91">
        <v>44439</v>
      </c>
      <c r="F114" s="92" t="s">
        <v>3052</v>
      </c>
      <c r="G114" s="91">
        <v>44442</v>
      </c>
      <c r="H114" s="93" t="s">
        <v>3053</v>
      </c>
      <c r="I114" s="94">
        <v>12</v>
      </c>
      <c r="J114" s="94">
        <v>72</v>
      </c>
      <c r="K114" s="94">
        <v>64</v>
      </c>
      <c r="L114" s="94">
        <v>24</v>
      </c>
      <c r="M114" s="95">
        <v>13.824</v>
      </c>
      <c r="N114" s="96">
        <v>24</v>
      </c>
      <c r="O114" s="61">
        <v>3000</v>
      </c>
      <c r="P114" s="62">
        <f>Table2245236891011121314151617181920212224234567234568910111213141516171819202122232425262728293031323334353637[[#This Row],[PEMBULATAN]]*O114</f>
        <v>72000</v>
      </c>
    </row>
    <row r="115" spans="1:16" ht="24.75" customHeight="1" x14ac:dyDescent="0.2">
      <c r="A115" s="108"/>
      <c r="B115" s="72"/>
      <c r="C115" s="89" t="s">
        <v>3778</v>
      </c>
      <c r="D115" s="90" t="s">
        <v>54</v>
      </c>
      <c r="E115" s="91">
        <v>44439</v>
      </c>
      <c r="F115" s="92" t="s">
        <v>3052</v>
      </c>
      <c r="G115" s="91">
        <v>44442</v>
      </c>
      <c r="H115" s="93" t="s">
        <v>3053</v>
      </c>
      <c r="I115" s="94">
        <v>15</v>
      </c>
      <c r="J115" s="94">
        <v>92</v>
      </c>
      <c r="K115" s="94">
        <v>59</v>
      </c>
      <c r="L115" s="94">
        <v>20</v>
      </c>
      <c r="M115" s="95">
        <v>20.355</v>
      </c>
      <c r="N115" s="96">
        <v>20</v>
      </c>
      <c r="O115" s="61">
        <v>3000</v>
      </c>
      <c r="P115" s="62">
        <f>Table2245236891011121314151617181920212224234567234568910111213141516171819202122232425262728293031323334353637[[#This Row],[PEMBULATAN]]*O115</f>
        <v>60000</v>
      </c>
    </row>
    <row r="116" spans="1:16" ht="24.75" customHeight="1" x14ac:dyDescent="0.2">
      <c r="A116" s="108"/>
      <c r="B116" s="72"/>
      <c r="C116" s="89" t="s">
        <v>3779</v>
      </c>
      <c r="D116" s="90" t="s">
        <v>54</v>
      </c>
      <c r="E116" s="91">
        <v>44439</v>
      </c>
      <c r="F116" s="92" t="s">
        <v>3052</v>
      </c>
      <c r="G116" s="91">
        <v>44442</v>
      </c>
      <c r="H116" s="93" t="s">
        <v>3053</v>
      </c>
      <c r="I116" s="94">
        <v>9</v>
      </c>
      <c r="J116" s="94">
        <v>70</v>
      </c>
      <c r="K116" s="94">
        <v>54</v>
      </c>
      <c r="L116" s="94">
        <v>26</v>
      </c>
      <c r="M116" s="95">
        <v>8.5050000000000008</v>
      </c>
      <c r="N116" s="96">
        <v>26</v>
      </c>
      <c r="O116" s="61">
        <v>3000</v>
      </c>
      <c r="P116" s="62">
        <f>Table2245236891011121314151617181920212224234567234568910111213141516171819202122232425262728293031323334353637[[#This Row],[PEMBULATAN]]*O116</f>
        <v>78000</v>
      </c>
    </row>
    <row r="117" spans="1:16" ht="24.75" customHeight="1" x14ac:dyDescent="0.2">
      <c r="A117" s="108"/>
      <c r="B117" s="72"/>
      <c r="C117" s="89" t="s">
        <v>3780</v>
      </c>
      <c r="D117" s="90" t="s">
        <v>54</v>
      </c>
      <c r="E117" s="91">
        <v>44439</v>
      </c>
      <c r="F117" s="92" t="s">
        <v>3052</v>
      </c>
      <c r="G117" s="91">
        <v>44442</v>
      </c>
      <c r="H117" s="93" t="s">
        <v>3053</v>
      </c>
      <c r="I117" s="94">
        <v>20</v>
      </c>
      <c r="J117" s="94">
        <v>102</v>
      </c>
      <c r="K117" s="94">
        <v>60</v>
      </c>
      <c r="L117" s="94">
        <v>27</v>
      </c>
      <c r="M117" s="95">
        <v>30.6</v>
      </c>
      <c r="N117" s="96">
        <v>31</v>
      </c>
      <c r="O117" s="61">
        <v>3000</v>
      </c>
      <c r="P117" s="62">
        <f>Table2245236891011121314151617181920212224234567234568910111213141516171819202122232425262728293031323334353637[[#This Row],[PEMBULATAN]]*O117</f>
        <v>93000</v>
      </c>
    </row>
    <row r="118" spans="1:16" ht="24.75" customHeight="1" x14ac:dyDescent="0.2">
      <c r="A118" s="108"/>
      <c r="B118" s="72"/>
      <c r="C118" s="89" t="s">
        <v>3781</v>
      </c>
      <c r="D118" s="90" t="s">
        <v>54</v>
      </c>
      <c r="E118" s="91">
        <v>44439</v>
      </c>
      <c r="F118" s="92" t="s">
        <v>3052</v>
      </c>
      <c r="G118" s="91">
        <v>44442</v>
      </c>
      <c r="H118" s="93" t="s">
        <v>3053</v>
      </c>
      <c r="I118" s="94">
        <v>15</v>
      </c>
      <c r="J118" s="94">
        <v>90</v>
      </c>
      <c r="K118" s="94">
        <v>54</v>
      </c>
      <c r="L118" s="94">
        <v>23</v>
      </c>
      <c r="M118" s="95">
        <v>18.225000000000001</v>
      </c>
      <c r="N118" s="96">
        <v>23</v>
      </c>
      <c r="O118" s="61">
        <v>3000</v>
      </c>
      <c r="P118" s="62">
        <f>Table2245236891011121314151617181920212224234567234568910111213141516171819202122232425262728293031323334353637[[#This Row],[PEMBULATAN]]*O118</f>
        <v>69000</v>
      </c>
    </row>
    <row r="119" spans="1:16" ht="24.75" customHeight="1" x14ac:dyDescent="0.2">
      <c r="A119" s="108"/>
      <c r="B119" s="72"/>
      <c r="C119" s="89" t="s">
        <v>3782</v>
      </c>
      <c r="D119" s="90" t="s">
        <v>54</v>
      </c>
      <c r="E119" s="91">
        <v>44439</v>
      </c>
      <c r="F119" s="92" t="s">
        <v>3052</v>
      </c>
      <c r="G119" s="91">
        <v>44442</v>
      </c>
      <c r="H119" s="93" t="s">
        <v>3053</v>
      </c>
      <c r="I119" s="94">
        <v>12</v>
      </c>
      <c r="J119" s="94">
        <v>90</v>
      </c>
      <c r="K119" s="94">
        <v>54</v>
      </c>
      <c r="L119" s="94">
        <v>25</v>
      </c>
      <c r="M119" s="95">
        <v>14.58</v>
      </c>
      <c r="N119" s="96">
        <v>25</v>
      </c>
      <c r="O119" s="61">
        <v>3000</v>
      </c>
      <c r="P119" s="62">
        <f>Table2245236891011121314151617181920212224234567234568910111213141516171819202122232425262728293031323334353637[[#This Row],[PEMBULATAN]]*O119</f>
        <v>75000</v>
      </c>
    </row>
    <row r="120" spans="1:16" ht="24.75" customHeight="1" x14ac:dyDescent="0.2">
      <c r="A120" s="108"/>
      <c r="B120" s="72"/>
      <c r="C120" s="89" t="s">
        <v>3783</v>
      </c>
      <c r="D120" s="90" t="s">
        <v>54</v>
      </c>
      <c r="E120" s="91">
        <v>44439</v>
      </c>
      <c r="F120" s="92" t="s">
        <v>3052</v>
      </c>
      <c r="G120" s="91">
        <v>44442</v>
      </c>
      <c r="H120" s="93" t="s">
        <v>3053</v>
      </c>
      <c r="I120" s="94">
        <v>15</v>
      </c>
      <c r="J120" s="94">
        <v>96</v>
      </c>
      <c r="K120" s="94">
        <v>57</v>
      </c>
      <c r="L120" s="94">
        <v>24</v>
      </c>
      <c r="M120" s="95">
        <v>20.52</v>
      </c>
      <c r="N120" s="96">
        <v>24</v>
      </c>
      <c r="O120" s="61">
        <v>3000</v>
      </c>
      <c r="P120" s="62">
        <f>Table2245236891011121314151617181920212224234567234568910111213141516171819202122232425262728293031323334353637[[#This Row],[PEMBULATAN]]*O120</f>
        <v>72000</v>
      </c>
    </row>
    <row r="121" spans="1:16" ht="24.75" customHeight="1" x14ac:dyDescent="0.2">
      <c r="A121" s="108"/>
      <c r="B121" s="72"/>
      <c r="C121" s="89" t="s">
        <v>3784</v>
      </c>
      <c r="D121" s="90" t="s">
        <v>54</v>
      </c>
      <c r="E121" s="91">
        <v>44439</v>
      </c>
      <c r="F121" s="92" t="s">
        <v>3052</v>
      </c>
      <c r="G121" s="91">
        <v>44442</v>
      </c>
      <c r="H121" s="93" t="s">
        <v>3053</v>
      </c>
      <c r="I121" s="94">
        <v>6</v>
      </c>
      <c r="J121" s="94">
        <v>80</v>
      </c>
      <c r="K121" s="94">
        <v>54</v>
      </c>
      <c r="L121" s="94">
        <v>17</v>
      </c>
      <c r="M121" s="95">
        <v>6.48</v>
      </c>
      <c r="N121" s="96">
        <v>17</v>
      </c>
      <c r="O121" s="61">
        <v>3000</v>
      </c>
      <c r="P121" s="62">
        <f>Table2245236891011121314151617181920212224234567234568910111213141516171819202122232425262728293031323334353637[[#This Row],[PEMBULATAN]]*O121</f>
        <v>51000</v>
      </c>
    </row>
    <row r="122" spans="1:16" ht="24.75" customHeight="1" x14ac:dyDescent="0.2">
      <c r="A122" s="108"/>
      <c r="B122" s="72"/>
      <c r="C122" s="89" t="s">
        <v>3785</v>
      </c>
      <c r="D122" s="90" t="s">
        <v>54</v>
      </c>
      <c r="E122" s="91">
        <v>44439</v>
      </c>
      <c r="F122" s="92" t="s">
        <v>3052</v>
      </c>
      <c r="G122" s="91">
        <v>44442</v>
      </c>
      <c r="H122" s="93" t="s">
        <v>3053</v>
      </c>
      <c r="I122" s="94">
        <v>11</v>
      </c>
      <c r="J122" s="94">
        <v>88</v>
      </c>
      <c r="K122" s="94">
        <v>56</v>
      </c>
      <c r="L122" s="94">
        <v>20</v>
      </c>
      <c r="M122" s="95">
        <v>13.552</v>
      </c>
      <c r="N122" s="96">
        <v>20</v>
      </c>
      <c r="O122" s="61">
        <v>3000</v>
      </c>
      <c r="P122" s="62">
        <f>Table2245236891011121314151617181920212224234567234568910111213141516171819202122232425262728293031323334353637[[#This Row],[PEMBULATAN]]*O122</f>
        <v>60000</v>
      </c>
    </row>
    <row r="123" spans="1:16" ht="24.75" customHeight="1" x14ac:dyDescent="0.2">
      <c r="A123" s="108"/>
      <c r="B123" s="72"/>
      <c r="C123" s="89" t="s">
        <v>3786</v>
      </c>
      <c r="D123" s="90" t="s">
        <v>54</v>
      </c>
      <c r="E123" s="91">
        <v>44439</v>
      </c>
      <c r="F123" s="92" t="s">
        <v>3052</v>
      </c>
      <c r="G123" s="91">
        <v>44442</v>
      </c>
      <c r="H123" s="93" t="s">
        <v>3053</v>
      </c>
      <c r="I123" s="94">
        <v>13</v>
      </c>
      <c r="J123" s="94">
        <v>80</v>
      </c>
      <c r="K123" s="94">
        <v>59</v>
      </c>
      <c r="L123" s="94">
        <v>24</v>
      </c>
      <c r="M123" s="95">
        <v>15.34</v>
      </c>
      <c r="N123" s="96">
        <v>24</v>
      </c>
      <c r="O123" s="61">
        <v>3000</v>
      </c>
      <c r="P123" s="62">
        <f>Table2245236891011121314151617181920212224234567234568910111213141516171819202122232425262728293031323334353637[[#This Row],[PEMBULATAN]]*O123</f>
        <v>72000</v>
      </c>
    </row>
    <row r="124" spans="1:16" ht="24.75" customHeight="1" x14ac:dyDescent="0.2">
      <c r="A124" s="108"/>
      <c r="B124" s="72"/>
      <c r="C124" s="89" t="s">
        <v>3787</v>
      </c>
      <c r="D124" s="90" t="s">
        <v>54</v>
      </c>
      <c r="E124" s="91">
        <v>44439</v>
      </c>
      <c r="F124" s="92" t="s">
        <v>3052</v>
      </c>
      <c r="G124" s="91">
        <v>44442</v>
      </c>
      <c r="H124" s="93" t="s">
        <v>3053</v>
      </c>
      <c r="I124" s="94">
        <v>12</v>
      </c>
      <c r="J124" s="94">
        <v>94</v>
      </c>
      <c r="K124" s="94">
        <v>60</v>
      </c>
      <c r="L124" s="94">
        <v>17</v>
      </c>
      <c r="M124" s="95">
        <v>16.920000000000002</v>
      </c>
      <c r="N124" s="96">
        <v>17</v>
      </c>
      <c r="O124" s="61">
        <v>3000</v>
      </c>
      <c r="P124" s="62">
        <f>Table2245236891011121314151617181920212224234567234568910111213141516171819202122232425262728293031323334353637[[#This Row],[PEMBULATAN]]*O124</f>
        <v>51000</v>
      </c>
    </row>
    <row r="125" spans="1:16" ht="24.75" customHeight="1" x14ac:dyDescent="0.2">
      <c r="A125" s="108"/>
      <c r="B125" s="72"/>
      <c r="C125" s="89" t="s">
        <v>3788</v>
      </c>
      <c r="D125" s="90" t="s">
        <v>54</v>
      </c>
      <c r="E125" s="91">
        <v>44439</v>
      </c>
      <c r="F125" s="92" t="s">
        <v>3052</v>
      </c>
      <c r="G125" s="91">
        <v>44442</v>
      </c>
      <c r="H125" s="93" t="s">
        <v>3053</v>
      </c>
      <c r="I125" s="94">
        <v>7</v>
      </c>
      <c r="J125" s="94">
        <v>50</v>
      </c>
      <c r="K125" s="94">
        <v>36</v>
      </c>
      <c r="L125" s="94">
        <v>25</v>
      </c>
      <c r="M125" s="95">
        <v>3.15</v>
      </c>
      <c r="N125" s="96">
        <v>25</v>
      </c>
      <c r="O125" s="61">
        <v>3000</v>
      </c>
      <c r="P125" s="62">
        <f>Table2245236891011121314151617181920212224234567234568910111213141516171819202122232425262728293031323334353637[[#This Row],[PEMBULATAN]]*O125</f>
        <v>75000</v>
      </c>
    </row>
    <row r="126" spans="1:16" ht="24.75" customHeight="1" x14ac:dyDescent="0.2">
      <c r="A126" s="108"/>
      <c r="B126" s="72"/>
      <c r="C126" s="89" t="s">
        <v>3789</v>
      </c>
      <c r="D126" s="90" t="s">
        <v>54</v>
      </c>
      <c r="E126" s="91">
        <v>44439</v>
      </c>
      <c r="F126" s="92" t="s">
        <v>3052</v>
      </c>
      <c r="G126" s="91">
        <v>44442</v>
      </c>
      <c r="H126" s="93" t="s">
        <v>3053</v>
      </c>
      <c r="I126" s="94">
        <v>29</v>
      </c>
      <c r="J126" s="94">
        <v>103</v>
      </c>
      <c r="K126" s="94">
        <v>54</v>
      </c>
      <c r="L126" s="94">
        <v>30</v>
      </c>
      <c r="M126" s="95">
        <v>40.3245</v>
      </c>
      <c r="N126" s="96">
        <v>40</v>
      </c>
      <c r="O126" s="61">
        <v>3000</v>
      </c>
      <c r="P126" s="62">
        <f>Table2245236891011121314151617181920212224234567234568910111213141516171819202122232425262728293031323334353637[[#This Row],[PEMBULATAN]]*O126</f>
        <v>120000</v>
      </c>
    </row>
    <row r="127" spans="1:16" ht="24.75" customHeight="1" x14ac:dyDescent="0.2">
      <c r="A127" s="108"/>
      <c r="B127" s="72"/>
      <c r="C127" s="89" t="s">
        <v>3790</v>
      </c>
      <c r="D127" s="90" t="s">
        <v>54</v>
      </c>
      <c r="E127" s="91">
        <v>44439</v>
      </c>
      <c r="F127" s="92" t="s">
        <v>3052</v>
      </c>
      <c r="G127" s="91">
        <v>44442</v>
      </c>
      <c r="H127" s="93" t="s">
        <v>3053</v>
      </c>
      <c r="I127" s="94">
        <v>6</v>
      </c>
      <c r="J127" s="94">
        <v>70</v>
      </c>
      <c r="K127" s="94">
        <v>67</v>
      </c>
      <c r="L127" s="94">
        <v>24</v>
      </c>
      <c r="M127" s="95">
        <v>7.0350000000000001</v>
      </c>
      <c r="N127" s="96">
        <v>24</v>
      </c>
      <c r="O127" s="61">
        <v>3000</v>
      </c>
      <c r="P127" s="62">
        <f>Table2245236891011121314151617181920212224234567234568910111213141516171819202122232425262728293031323334353637[[#This Row],[PEMBULATAN]]*O127</f>
        <v>72000</v>
      </c>
    </row>
    <row r="128" spans="1:16" ht="24.75" customHeight="1" x14ac:dyDescent="0.2">
      <c r="A128" s="108"/>
      <c r="B128" s="72"/>
      <c r="C128" s="89" t="s">
        <v>3791</v>
      </c>
      <c r="D128" s="90" t="s">
        <v>54</v>
      </c>
      <c r="E128" s="91">
        <v>44439</v>
      </c>
      <c r="F128" s="92" t="s">
        <v>3052</v>
      </c>
      <c r="G128" s="91">
        <v>44442</v>
      </c>
      <c r="H128" s="93" t="s">
        <v>3053</v>
      </c>
      <c r="I128" s="94">
        <v>7</v>
      </c>
      <c r="J128" s="94">
        <v>87</v>
      </c>
      <c r="K128" s="94">
        <v>60</v>
      </c>
      <c r="L128" s="94">
        <v>36</v>
      </c>
      <c r="M128" s="95">
        <v>9.1349999999999998</v>
      </c>
      <c r="N128" s="96">
        <v>36</v>
      </c>
      <c r="O128" s="61">
        <v>3000</v>
      </c>
      <c r="P128" s="62">
        <f>Table2245236891011121314151617181920212224234567234568910111213141516171819202122232425262728293031323334353637[[#This Row],[PEMBULATAN]]*O128</f>
        <v>108000</v>
      </c>
    </row>
    <row r="129" spans="1:16" ht="24.75" customHeight="1" x14ac:dyDescent="0.2">
      <c r="A129" s="108"/>
      <c r="B129" s="72"/>
      <c r="C129" s="89" t="s">
        <v>3792</v>
      </c>
      <c r="D129" s="90" t="s">
        <v>54</v>
      </c>
      <c r="E129" s="91">
        <v>44439</v>
      </c>
      <c r="F129" s="92" t="s">
        <v>3052</v>
      </c>
      <c r="G129" s="91">
        <v>44442</v>
      </c>
      <c r="H129" s="93" t="s">
        <v>3053</v>
      </c>
      <c r="I129" s="94">
        <v>6</v>
      </c>
      <c r="J129" s="94">
        <v>70</v>
      </c>
      <c r="K129" s="94">
        <v>54</v>
      </c>
      <c r="L129" s="94">
        <v>26</v>
      </c>
      <c r="M129" s="95">
        <v>5.67</v>
      </c>
      <c r="N129" s="96">
        <v>26</v>
      </c>
      <c r="O129" s="61">
        <v>3000</v>
      </c>
      <c r="P129" s="62">
        <f>Table2245236891011121314151617181920212224234567234568910111213141516171819202122232425262728293031323334353637[[#This Row],[PEMBULATAN]]*O129</f>
        <v>78000</v>
      </c>
    </row>
    <row r="130" spans="1:16" ht="24.75" customHeight="1" x14ac:dyDescent="0.2">
      <c r="A130" s="108"/>
      <c r="B130" s="72"/>
      <c r="C130" s="89" t="s">
        <v>3793</v>
      </c>
      <c r="D130" s="90" t="s">
        <v>54</v>
      </c>
      <c r="E130" s="91">
        <v>44439</v>
      </c>
      <c r="F130" s="92" t="s">
        <v>3052</v>
      </c>
      <c r="G130" s="91">
        <v>44442</v>
      </c>
      <c r="H130" s="93" t="s">
        <v>3053</v>
      </c>
      <c r="I130" s="94">
        <v>10</v>
      </c>
      <c r="J130" s="94">
        <v>50</v>
      </c>
      <c r="K130" s="94">
        <v>55</v>
      </c>
      <c r="L130" s="94">
        <v>19</v>
      </c>
      <c r="M130" s="95">
        <v>6.875</v>
      </c>
      <c r="N130" s="96">
        <v>19</v>
      </c>
      <c r="O130" s="61">
        <v>3000</v>
      </c>
      <c r="P130" s="62">
        <f>Table2245236891011121314151617181920212224234567234568910111213141516171819202122232425262728293031323334353637[[#This Row],[PEMBULATAN]]*O130</f>
        <v>57000</v>
      </c>
    </row>
    <row r="131" spans="1:16" ht="24.75" customHeight="1" x14ac:dyDescent="0.2">
      <c r="A131" s="108"/>
      <c r="B131" s="72"/>
      <c r="C131" s="89" t="s">
        <v>3794</v>
      </c>
      <c r="D131" s="90" t="s">
        <v>54</v>
      </c>
      <c r="E131" s="91">
        <v>44439</v>
      </c>
      <c r="F131" s="92" t="s">
        <v>3052</v>
      </c>
      <c r="G131" s="91">
        <v>44442</v>
      </c>
      <c r="H131" s="93" t="s">
        <v>3053</v>
      </c>
      <c r="I131" s="94">
        <v>1</v>
      </c>
      <c r="J131" s="94">
        <v>115</v>
      </c>
      <c r="K131" s="94">
        <v>10</v>
      </c>
      <c r="L131" s="94">
        <v>8</v>
      </c>
      <c r="M131" s="95">
        <v>0.28749999999999998</v>
      </c>
      <c r="N131" s="96">
        <v>8</v>
      </c>
      <c r="O131" s="61">
        <v>3000</v>
      </c>
      <c r="P131" s="62">
        <f>Table2245236891011121314151617181920212224234567234568910111213141516171819202122232425262728293031323334353637[[#This Row],[PEMBULATAN]]*O131</f>
        <v>24000</v>
      </c>
    </row>
    <row r="132" spans="1:16" ht="24.75" customHeight="1" x14ac:dyDescent="0.2">
      <c r="A132" s="108"/>
      <c r="B132" s="72"/>
      <c r="C132" s="89" t="s">
        <v>3795</v>
      </c>
      <c r="D132" s="90" t="s">
        <v>54</v>
      </c>
      <c r="E132" s="91">
        <v>44439</v>
      </c>
      <c r="F132" s="92" t="s">
        <v>3052</v>
      </c>
      <c r="G132" s="91">
        <v>44442</v>
      </c>
      <c r="H132" s="93" t="s">
        <v>3053</v>
      </c>
      <c r="I132" s="94">
        <v>11</v>
      </c>
      <c r="J132" s="94">
        <v>85</v>
      </c>
      <c r="K132" s="94">
        <v>68</v>
      </c>
      <c r="L132" s="94">
        <v>24</v>
      </c>
      <c r="M132" s="95">
        <v>15.895</v>
      </c>
      <c r="N132" s="96">
        <v>24</v>
      </c>
      <c r="O132" s="61">
        <v>3000</v>
      </c>
      <c r="P132" s="62">
        <f>Table2245236891011121314151617181920212224234567234568910111213141516171819202122232425262728293031323334353637[[#This Row],[PEMBULATAN]]*O132</f>
        <v>72000</v>
      </c>
    </row>
    <row r="133" spans="1:16" ht="24.75" customHeight="1" x14ac:dyDescent="0.2">
      <c r="A133" s="108"/>
      <c r="B133" s="72"/>
      <c r="C133" s="89" t="s">
        <v>3796</v>
      </c>
      <c r="D133" s="90" t="s">
        <v>54</v>
      </c>
      <c r="E133" s="91">
        <v>44439</v>
      </c>
      <c r="F133" s="92" t="s">
        <v>3052</v>
      </c>
      <c r="G133" s="91">
        <v>44442</v>
      </c>
      <c r="H133" s="93" t="s">
        <v>3053</v>
      </c>
      <c r="I133" s="94">
        <v>2</v>
      </c>
      <c r="J133" s="94">
        <v>120</v>
      </c>
      <c r="K133" s="94">
        <v>60</v>
      </c>
      <c r="L133" s="94">
        <v>1</v>
      </c>
      <c r="M133" s="95">
        <v>3.6</v>
      </c>
      <c r="N133" s="96">
        <v>4</v>
      </c>
      <c r="O133" s="61">
        <v>3000</v>
      </c>
      <c r="P133" s="62">
        <f>Table2245236891011121314151617181920212224234567234568910111213141516171819202122232425262728293031323334353637[[#This Row],[PEMBULATAN]]*O133</f>
        <v>12000</v>
      </c>
    </row>
    <row r="134" spans="1:16" ht="24.75" customHeight="1" x14ac:dyDescent="0.2">
      <c r="A134" s="108"/>
      <c r="B134" s="72"/>
      <c r="C134" s="89" t="s">
        <v>3797</v>
      </c>
      <c r="D134" s="90" t="s">
        <v>54</v>
      </c>
      <c r="E134" s="91">
        <v>44439</v>
      </c>
      <c r="F134" s="92" t="s">
        <v>3052</v>
      </c>
      <c r="G134" s="91">
        <v>44442</v>
      </c>
      <c r="H134" s="93" t="s">
        <v>3053</v>
      </c>
      <c r="I134" s="94">
        <v>1</v>
      </c>
      <c r="J134" s="94">
        <v>110</v>
      </c>
      <c r="K134" s="94">
        <v>18</v>
      </c>
      <c r="L134" s="94">
        <v>5</v>
      </c>
      <c r="M134" s="95">
        <v>0.495</v>
      </c>
      <c r="N134" s="96">
        <v>5</v>
      </c>
      <c r="O134" s="61">
        <v>3000</v>
      </c>
      <c r="P134" s="62">
        <f>Table2245236891011121314151617181920212224234567234568910111213141516171819202122232425262728293031323334353637[[#This Row],[PEMBULATAN]]*O134</f>
        <v>15000</v>
      </c>
    </row>
    <row r="135" spans="1:16" ht="24.75" customHeight="1" x14ac:dyDescent="0.2">
      <c r="A135" s="108"/>
      <c r="B135" s="72"/>
      <c r="C135" s="89" t="s">
        <v>3798</v>
      </c>
      <c r="D135" s="90" t="s">
        <v>54</v>
      </c>
      <c r="E135" s="91">
        <v>44439</v>
      </c>
      <c r="F135" s="92" t="s">
        <v>3052</v>
      </c>
      <c r="G135" s="91">
        <v>44442</v>
      </c>
      <c r="H135" s="93" t="s">
        <v>3053</v>
      </c>
      <c r="I135" s="94">
        <v>2</v>
      </c>
      <c r="J135" s="94">
        <v>152</v>
      </c>
      <c r="K135" s="94">
        <v>24</v>
      </c>
      <c r="L135" s="94">
        <v>10</v>
      </c>
      <c r="M135" s="95">
        <v>1.8240000000000001</v>
      </c>
      <c r="N135" s="96">
        <v>10</v>
      </c>
      <c r="O135" s="61">
        <v>3000</v>
      </c>
      <c r="P135" s="62">
        <f>Table2245236891011121314151617181920212224234567234568910111213141516171819202122232425262728293031323334353637[[#This Row],[PEMBULATAN]]*O135</f>
        <v>30000</v>
      </c>
    </row>
    <row r="136" spans="1:16" ht="24.75" customHeight="1" x14ac:dyDescent="0.2">
      <c r="A136" s="108"/>
      <c r="B136" s="72"/>
      <c r="C136" s="89" t="s">
        <v>3799</v>
      </c>
      <c r="D136" s="90" t="s">
        <v>54</v>
      </c>
      <c r="E136" s="91">
        <v>44439</v>
      </c>
      <c r="F136" s="92" t="s">
        <v>3052</v>
      </c>
      <c r="G136" s="91">
        <v>44442</v>
      </c>
      <c r="H136" s="93" t="s">
        <v>3053</v>
      </c>
      <c r="I136" s="94">
        <v>10</v>
      </c>
      <c r="J136" s="94">
        <v>145</v>
      </c>
      <c r="K136" s="94">
        <v>25</v>
      </c>
      <c r="L136" s="94">
        <v>8</v>
      </c>
      <c r="M136" s="95">
        <v>9.0625</v>
      </c>
      <c r="N136" s="96">
        <v>9</v>
      </c>
      <c r="O136" s="61">
        <v>3000</v>
      </c>
      <c r="P136" s="62">
        <f>Table2245236891011121314151617181920212224234567234568910111213141516171819202122232425262728293031323334353637[[#This Row],[PEMBULATAN]]*O136</f>
        <v>27000</v>
      </c>
    </row>
    <row r="137" spans="1:16" ht="24.75" customHeight="1" x14ac:dyDescent="0.2">
      <c r="A137" s="108"/>
      <c r="B137" s="72"/>
      <c r="C137" s="89" t="s">
        <v>3800</v>
      </c>
      <c r="D137" s="90" t="s">
        <v>54</v>
      </c>
      <c r="E137" s="91">
        <v>44439</v>
      </c>
      <c r="F137" s="92" t="s">
        <v>3052</v>
      </c>
      <c r="G137" s="91">
        <v>44442</v>
      </c>
      <c r="H137" s="93" t="s">
        <v>3053</v>
      </c>
      <c r="I137" s="94">
        <v>17</v>
      </c>
      <c r="J137" s="94">
        <v>94</v>
      </c>
      <c r="K137" s="94">
        <v>58</v>
      </c>
      <c r="L137" s="94">
        <v>27</v>
      </c>
      <c r="M137" s="95">
        <v>23.170999999999999</v>
      </c>
      <c r="N137" s="96">
        <v>27</v>
      </c>
      <c r="O137" s="61">
        <v>3000</v>
      </c>
      <c r="P137" s="62">
        <f>Table2245236891011121314151617181920212224234567234568910111213141516171819202122232425262728293031323334353637[[#This Row],[PEMBULATAN]]*O137</f>
        <v>81000</v>
      </c>
    </row>
    <row r="138" spans="1:16" ht="24.75" customHeight="1" x14ac:dyDescent="0.2">
      <c r="A138" s="108"/>
      <c r="B138" s="72"/>
      <c r="C138" s="89" t="s">
        <v>3801</v>
      </c>
      <c r="D138" s="90" t="s">
        <v>54</v>
      </c>
      <c r="E138" s="91">
        <v>44439</v>
      </c>
      <c r="F138" s="92" t="s">
        <v>3052</v>
      </c>
      <c r="G138" s="91">
        <v>44442</v>
      </c>
      <c r="H138" s="93" t="s">
        <v>3053</v>
      </c>
      <c r="I138" s="94">
        <v>5</v>
      </c>
      <c r="J138" s="94">
        <v>56</v>
      </c>
      <c r="K138" s="94">
        <v>40</v>
      </c>
      <c r="L138" s="94">
        <v>18</v>
      </c>
      <c r="M138" s="95">
        <v>2.8</v>
      </c>
      <c r="N138" s="96">
        <v>18</v>
      </c>
      <c r="O138" s="61">
        <v>3000</v>
      </c>
      <c r="P138" s="62">
        <f>Table2245236891011121314151617181920212224234567234568910111213141516171819202122232425262728293031323334353637[[#This Row],[PEMBULATAN]]*O138</f>
        <v>54000</v>
      </c>
    </row>
    <row r="139" spans="1:16" ht="24.75" customHeight="1" x14ac:dyDescent="0.2">
      <c r="A139" s="108"/>
      <c r="B139" s="72"/>
      <c r="C139" s="89" t="s">
        <v>3802</v>
      </c>
      <c r="D139" s="90" t="s">
        <v>54</v>
      </c>
      <c r="E139" s="91">
        <v>44439</v>
      </c>
      <c r="F139" s="92" t="s">
        <v>3052</v>
      </c>
      <c r="G139" s="91">
        <v>44442</v>
      </c>
      <c r="H139" s="93" t="s">
        <v>3053</v>
      </c>
      <c r="I139" s="94">
        <v>28</v>
      </c>
      <c r="J139" s="94">
        <v>94</v>
      </c>
      <c r="K139" s="94">
        <v>58</v>
      </c>
      <c r="L139" s="94">
        <v>20</v>
      </c>
      <c r="M139" s="95">
        <v>38.164000000000001</v>
      </c>
      <c r="N139" s="96">
        <v>38</v>
      </c>
      <c r="O139" s="61">
        <v>3000</v>
      </c>
      <c r="P139" s="62">
        <f>Table2245236891011121314151617181920212224234567234568910111213141516171819202122232425262728293031323334353637[[#This Row],[PEMBULATAN]]*O139</f>
        <v>114000</v>
      </c>
    </row>
    <row r="140" spans="1:16" ht="24.75" customHeight="1" x14ac:dyDescent="0.2">
      <c r="A140" s="108"/>
      <c r="B140" s="72"/>
      <c r="C140" s="89" t="s">
        <v>3803</v>
      </c>
      <c r="D140" s="90" t="s">
        <v>54</v>
      </c>
      <c r="E140" s="91">
        <v>44439</v>
      </c>
      <c r="F140" s="92" t="s">
        <v>3052</v>
      </c>
      <c r="G140" s="91">
        <v>44442</v>
      </c>
      <c r="H140" s="93" t="s">
        <v>3053</v>
      </c>
      <c r="I140" s="94">
        <v>19</v>
      </c>
      <c r="J140" s="94">
        <v>80</v>
      </c>
      <c r="K140" s="94">
        <v>60</v>
      </c>
      <c r="L140" s="94">
        <v>33</v>
      </c>
      <c r="M140" s="95">
        <v>22.8</v>
      </c>
      <c r="N140" s="96">
        <v>33</v>
      </c>
      <c r="O140" s="61">
        <v>3000</v>
      </c>
      <c r="P140" s="62">
        <f>Table2245236891011121314151617181920212224234567234568910111213141516171819202122232425262728293031323334353637[[#This Row],[PEMBULATAN]]*O140</f>
        <v>99000</v>
      </c>
    </row>
    <row r="141" spans="1:16" ht="24.75" customHeight="1" x14ac:dyDescent="0.2">
      <c r="A141" s="108"/>
      <c r="B141" s="72"/>
      <c r="C141" s="89" t="s">
        <v>3804</v>
      </c>
      <c r="D141" s="90" t="s">
        <v>54</v>
      </c>
      <c r="E141" s="91">
        <v>44439</v>
      </c>
      <c r="F141" s="92" t="s">
        <v>3052</v>
      </c>
      <c r="G141" s="91">
        <v>44442</v>
      </c>
      <c r="H141" s="93" t="s">
        <v>3053</v>
      </c>
      <c r="I141" s="94">
        <v>25</v>
      </c>
      <c r="J141" s="94">
        <v>100</v>
      </c>
      <c r="K141" s="94">
        <v>64</v>
      </c>
      <c r="L141" s="94">
        <v>20</v>
      </c>
      <c r="M141" s="95">
        <v>40</v>
      </c>
      <c r="N141" s="96">
        <v>40</v>
      </c>
      <c r="O141" s="61">
        <v>3000</v>
      </c>
      <c r="P141" s="62">
        <f>Table2245236891011121314151617181920212224234567234568910111213141516171819202122232425262728293031323334353637[[#This Row],[PEMBULATAN]]*O141</f>
        <v>120000</v>
      </c>
    </row>
    <row r="142" spans="1:16" ht="24.75" customHeight="1" x14ac:dyDescent="0.2">
      <c r="A142" s="108"/>
      <c r="B142" s="72"/>
      <c r="C142" s="89" t="s">
        <v>3805</v>
      </c>
      <c r="D142" s="90" t="s">
        <v>54</v>
      </c>
      <c r="E142" s="91">
        <v>44439</v>
      </c>
      <c r="F142" s="92" t="s">
        <v>3052</v>
      </c>
      <c r="G142" s="91">
        <v>44442</v>
      </c>
      <c r="H142" s="93" t="s">
        <v>3053</v>
      </c>
      <c r="I142" s="94">
        <v>14</v>
      </c>
      <c r="J142" s="94">
        <v>90</v>
      </c>
      <c r="K142" s="94">
        <v>56</v>
      </c>
      <c r="L142" s="94">
        <v>20</v>
      </c>
      <c r="M142" s="95">
        <v>17.64</v>
      </c>
      <c r="N142" s="96">
        <v>20</v>
      </c>
      <c r="O142" s="61">
        <v>3000</v>
      </c>
      <c r="P142" s="62">
        <f>Table2245236891011121314151617181920212224234567234568910111213141516171819202122232425262728293031323334353637[[#This Row],[PEMBULATAN]]*O142</f>
        <v>60000</v>
      </c>
    </row>
    <row r="143" spans="1:16" ht="24.75" customHeight="1" x14ac:dyDescent="0.2">
      <c r="A143" s="108"/>
      <c r="B143" s="72"/>
      <c r="C143" s="89" t="s">
        <v>3806</v>
      </c>
      <c r="D143" s="90" t="s">
        <v>54</v>
      </c>
      <c r="E143" s="91">
        <v>44439</v>
      </c>
      <c r="F143" s="92" t="s">
        <v>3052</v>
      </c>
      <c r="G143" s="91">
        <v>44442</v>
      </c>
      <c r="H143" s="93" t="s">
        <v>3053</v>
      </c>
      <c r="I143" s="94">
        <v>1</v>
      </c>
      <c r="J143" s="94">
        <v>50</v>
      </c>
      <c r="K143" s="94">
        <v>38</v>
      </c>
      <c r="L143" s="94">
        <v>25</v>
      </c>
      <c r="M143" s="95">
        <v>0.47499999999999998</v>
      </c>
      <c r="N143" s="96">
        <v>25</v>
      </c>
      <c r="O143" s="61">
        <v>3000</v>
      </c>
      <c r="P143" s="62">
        <f>Table2245236891011121314151617181920212224234567234568910111213141516171819202122232425262728293031323334353637[[#This Row],[PEMBULATAN]]*O143</f>
        <v>75000</v>
      </c>
    </row>
    <row r="144" spans="1:16" ht="24.75" customHeight="1" x14ac:dyDescent="0.2">
      <c r="A144" s="108"/>
      <c r="B144" s="72"/>
      <c r="C144" s="89" t="s">
        <v>3807</v>
      </c>
      <c r="D144" s="90" t="s">
        <v>54</v>
      </c>
      <c r="E144" s="91">
        <v>44439</v>
      </c>
      <c r="F144" s="92" t="s">
        <v>3052</v>
      </c>
      <c r="G144" s="91">
        <v>44442</v>
      </c>
      <c r="H144" s="93" t="s">
        <v>3053</v>
      </c>
      <c r="I144" s="94">
        <v>5</v>
      </c>
      <c r="J144" s="94">
        <v>40</v>
      </c>
      <c r="K144" s="94">
        <v>33</v>
      </c>
      <c r="L144" s="94">
        <v>10</v>
      </c>
      <c r="M144" s="95">
        <v>1.65</v>
      </c>
      <c r="N144" s="96">
        <v>10</v>
      </c>
      <c r="O144" s="61">
        <v>3000</v>
      </c>
      <c r="P144" s="62">
        <f>Table2245236891011121314151617181920212224234567234568910111213141516171819202122232425262728293031323334353637[[#This Row],[PEMBULATAN]]*O144</f>
        <v>30000</v>
      </c>
    </row>
    <row r="145" spans="1:16" ht="24.75" customHeight="1" x14ac:dyDescent="0.2">
      <c r="A145" s="108"/>
      <c r="B145" s="72"/>
      <c r="C145" s="89" t="s">
        <v>3808</v>
      </c>
      <c r="D145" s="90" t="s">
        <v>54</v>
      </c>
      <c r="E145" s="91">
        <v>44439</v>
      </c>
      <c r="F145" s="92" t="s">
        <v>3052</v>
      </c>
      <c r="G145" s="91">
        <v>44442</v>
      </c>
      <c r="H145" s="93" t="s">
        <v>3053</v>
      </c>
      <c r="I145" s="94">
        <v>2</v>
      </c>
      <c r="J145" s="94">
        <v>92</v>
      </c>
      <c r="K145" s="94">
        <v>44</v>
      </c>
      <c r="L145" s="94">
        <v>9</v>
      </c>
      <c r="M145" s="95">
        <v>2.024</v>
      </c>
      <c r="N145" s="96">
        <v>9</v>
      </c>
      <c r="O145" s="61">
        <v>3000</v>
      </c>
      <c r="P145" s="62">
        <f>Table2245236891011121314151617181920212224234567234568910111213141516171819202122232425262728293031323334353637[[#This Row],[PEMBULATAN]]*O145</f>
        <v>27000</v>
      </c>
    </row>
    <row r="146" spans="1:16" ht="24.75" customHeight="1" x14ac:dyDescent="0.2">
      <c r="A146" s="108"/>
      <c r="B146" s="72"/>
      <c r="C146" s="89" t="s">
        <v>3809</v>
      </c>
      <c r="D146" s="90" t="s">
        <v>54</v>
      </c>
      <c r="E146" s="91">
        <v>44439</v>
      </c>
      <c r="F146" s="92" t="s">
        <v>3052</v>
      </c>
      <c r="G146" s="91">
        <v>44442</v>
      </c>
      <c r="H146" s="93" t="s">
        <v>3053</v>
      </c>
      <c r="I146" s="94">
        <v>3</v>
      </c>
      <c r="J146" s="94">
        <v>83</v>
      </c>
      <c r="K146" s="94">
        <v>28</v>
      </c>
      <c r="L146" s="94">
        <v>10</v>
      </c>
      <c r="M146" s="95">
        <v>1.7430000000000001</v>
      </c>
      <c r="N146" s="96">
        <v>10</v>
      </c>
      <c r="O146" s="61">
        <v>3000</v>
      </c>
      <c r="P146" s="62">
        <f>Table2245236891011121314151617181920212224234567234568910111213141516171819202122232425262728293031323334353637[[#This Row],[PEMBULATAN]]*O146</f>
        <v>30000</v>
      </c>
    </row>
    <row r="147" spans="1:16" ht="24.75" customHeight="1" x14ac:dyDescent="0.2">
      <c r="A147" s="108"/>
      <c r="B147" s="72"/>
      <c r="C147" s="89" t="s">
        <v>3810</v>
      </c>
      <c r="D147" s="90" t="s">
        <v>54</v>
      </c>
      <c r="E147" s="91">
        <v>44439</v>
      </c>
      <c r="F147" s="92" t="s">
        <v>3052</v>
      </c>
      <c r="G147" s="91">
        <v>44442</v>
      </c>
      <c r="H147" s="93" t="s">
        <v>3053</v>
      </c>
      <c r="I147" s="94">
        <v>3</v>
      </c>
      <c r="J147" s="94">
        <v>36</v>
      </c>
      <c r="K147" s="94">
        <v>30</v>
      </c>
      <c r="L147" s="94">
        <v>17</v>
      </c>
      <c r="M147" s="95">
        <v>0.81</v>
      </c>
      <c r="N147" s="96">
        <v>17</v>
      </c>
      <c r="O147" s="61">
        <v>3000</v>
      </c>
      <c r="P147" s="62">
        <f>Table2245236891011121314151617181920212224234567234568910111213141516171819202122232425262728293031323334353637[[#This Row],[PEMBULATAN]]*O147</f>
        <v>51000</v>
      </c>
    </row>
    <row r="148" spans="1:16" ht="24.75" customHeight="1" x14ac:dyDescent="0.2">
      <c r="A148" s="108"/>
      <c r="B148" s="72"/>
      <c r="C148" s="89" t="s">
        <v>3811</v>
      </c>
      <c r="D148" s="90" t="s">
        <v>54</v>
      </c>
      <c r="E148" s="91">
        <v>44439</v>
      </c>
      <c r="F148" s="92" t="s">
        <v>3052</v>
      </c>
      <c r="G148" s="91">
        <v>44442</v>
      </c>
      <c r="H148" s="93" t="s">
        <v>3053</v>
      </c>
      <c r="I148" s="94">
        <v>2</v>
      </c>
      <c r="J148" s="94">
        <v>103</v>
      </c>
      <c r="K148" s="94">
        <v>11</v>
      </c>
      <c r="L148" s="94">
        <v>10</v>
      </c>
      <c r="M148" s="95">
        <v>0.5665</v>
      </c>
      <c r="N148" s="96">
        <v>10</v>
      </c>
      <c r="O148" s="61">
        <v>3000</v>
      </c>
      <c r="P148" s="62">
        <f>Table2245236891011121314151617181920212224234567234568910111213141516171819202122232425262728293031323334353637[[#This Row],[PEMBULATAN]]*O148</f>
        <v>30000</v>
      </c>
    </row>
    <row r="149" spans="1:16" ht="24.75" customHeight="1" x14ac:dyDescent="0.2">
      <c r="A149" s="108"/>
      <c r="B149" s="72"/>
      <c r="C149" s="89" t="s">
        <v>3812</v>
      </c>
      <c r="D149" s="90" t="s">
        <v>54</v>
      </c>
      <c r="E149" s="91">
        <v>44439</v>
      </c>
      <c r="F149" s="92" t="s">
        <v>3052</v>
      </c>
      <c r="G149" s="91">
        <v>44442</v>
      </c>
      <c r="H149" s="93" t="s">
        <v>3053</v>
      </c>
      <c r="I149" s="94">
        <v>1</v>
      </c>
      <c r="J149" s="94">
        <v>76</v>
      </c>
      <c r="K149" s="94">
        <v>47</v>
      </c>
      <c r="L149" s="94">
        <v>10</v>
      </c>
      <c r="M149" s="95">
        <v>0.89300000000000002</v>
      </c>
      <c r="N149" s="96">
        <v>10</v>
      </c>
      <c r="O149" s="61">
        <v>3000</v>
      </c>
      <c r="P149" s="62">
        <f>Table2245236891011121314151617181920212224234567234568910111213141516171819202122232425262728293031323334353637[[#This Row],[PEMBULATAN]]*O149</f>
        <v>30000</v>
      </c>
    </row>
    <row r="150" spans="1:16" ht="24.75" customHeight="1" x14ac:dyDescent="0.2">
      <c r="A150" s="108"/>
      <c r="B150" s="72"/>
      <c r="C150" s="89" t="s">
        <v>3813</v>
      </c>
      <c r="D150" s="90" t="s">
        <v>54</v>
      </c>
      <c r="E150" s="91">
        <v>44439</v>
      </c>
      <c r="F150" s="92" t="s">
        <v>3052</v>
      </c>
      <c r="G150" s="91">
        <v>44442</v>
      </c>
      <c r="H150" s="93" t="s">
        <v>3053</v>
      </c>
      <c r="I150" s="94">
        <v>2</v>
      </c>
      <c r="J150" s="94">
        <v>115</v>
      </c>
      <c r="K150" s="94">
        <v>12</v>
      </c>
      <c r="L150" s="94">
        <v>8</v>
      </c>
      <c r="M150" s="95">
        <v>0.69</v>
      </c>
      <c r="N150" s="96">
        <v>8</v>
      </c>
      <c r="O150" s="61">
        <v>3000</v>
      </c>
      <c r="P150" s="62">
        <f>Table2245236891011121314151617181920212224234567234568910111213141516171819202122232425262728293031323334353637[[#This Row],[PEMBULATAN]]*O150</f>
        <v>24000</v>
      </c>
    </row>
    <row r="151" spans="1:16" ht="24.75" customHeight="1" x14ac:dyDescent="0.2">
      <c r="A151" s="108"/>
      <c r="B151" s="72"/>
      <c r="C151" s="89" t="s">
        <v>3814</v>
      </c>
      <c r="D151" s="90" t="s">
        <v>54</v>
      </c>
      <c r="E151" s="91">
        <v>44439</v>
      </c>
      <c r="F151" s="92" t="s">
        <v>3052</v>
      </c>
      <c r="G151" s="91">
        <v>44442</v>
      </c>
      <c r="H151" s="93" t="s">
        <v>3053</v>
      </c>
      <c r="I151" s="94">
        <v>2</v>
      </c>
      <c r="J151" s="94">
        <v>51</v>
      </c>
      <c r="K151" s="94">
        <v>20</v>
      </c>
      <c r="L151" s="94">
        <v>20</v>
      </c>
      <c r="M151" s="95">
        <v>0.51</v>
      </c>
      <c r="N151" s="96">
        <v>20</v>
      </c>
      <c r="O151" s="61">
        <v>3000</v>
      </c>
      <c r="P151" s="62">
        <f>Table2245236891011121314151617181920212224234567234568910111213141516171819202122232425262728293031323334353637[[#This Row],[PEMBULATAN]]*O151</f>
        <v>60000</v>
      </c>
    </row>
    <row r="152" spans="1:16" ht="24.75" customHeight="1" x14ac:dyDescent="0.2">
      <c r="A152" s="108"/>
      <c r="B152" s="72"/>
      <c r="C152" s="89" t="s">
        <v>3815</v>
      </c>
      <c r="D152" s="90" t="s">
        <v>54</v>
      </c>
      <c r="E152" s="91">
        <v>44439</v>
      </c>
      <c r="F152" s="92" t="s">
        <v>3052</v>
      </c>
      <c r="G152" s="91">
        <v>44442</v>
      </c>
      <c r="H152" s="93" t="s">
        <v>3053</v>
      </c>
      <c r="I152" s="94">
        <v>7</v>
      </c>
      <c r="J152" s="94">
        <v>51</v>
      </c>
      <c r="K152" s="94">
        <v>41</v>
      </c>
      <c r="L152" s="94">
        <v>25</v>
      </c>
      <c r="M152" s="95">
        <v>3.6592500000000001</v>
      </c>
      <c r="N152" s="96">
        <v>25</v>
      </c>
      <c r="O152" s="61">
        <v>3000</v>
      </c>
      <c r="P152" s="62">
        <f>Table2245236891011121314151617181920212224234567234568910111213141516171819202122232425262728293031323334353637[[#This Row],[PEMBULATAN]]*O152</f>
        <v>75000</v>
      </c>
    </row>
    <row r="153" spans="1:16" ht="24.75" customHeight="1" x14ac:dyDescent="0.2">
      <c r="A153" s="108"/>
      <c r="B153" s="72"/>
      <c r="C153" s="89" t="s">
        <v>3816</v>
      </c>
      <c r="D153" s="90" t="s">
        <v>54</v>
      </c>
      <c r="E153" s="91">
        <v>44439</v>
      </c>
      <c r="F153" s="92" t="s">
        <v>3052</v>
      </c>
      <c r="G153" s="91">
        <v>44442</v>
      </c>
      <c r="H153" s="93" t="s">
        <v>3053</v>
      </c>
      <c r="I153" s="94">
        <v>6</v>
      </c>
      <c r="J153" s="94">
        <v>67</v>
      </c>
      <c r="K153" s="94">
        <v>44</v>
      </c>
      <c r="L153" s="94">
        <v>27</v>
      </c>
      <c r="M153" s="95">
        <v>4.4219999999999997</v>
      </c>
      <c r="N153" s="96">
        <v>27</v>
      </c>
      <c r="O153" s="61">
        <v>3000</v>
      </c>
      <c r="P153" s="62">
        <f>Table2245236891011121314151617181920212224234567234568910111213141516171819202122232425262728293031323334353637[[#This Row],[PEMBULATAN]]*O153</f>
        <v>81000</v>
      </c>
    </row>
    <row r="154" spans="1:16" ht="24.75" customHeight="1" x14ac:dyDescent="0.2">
      <c r="A154" s="108"/>
      <c r="B154" s="72"/>
      <c r="C154" s="89" t="s">
        <v>3817</v>
      </c>
      <c r="D154" s="90" t="s">
        <v>54</v>
      </c>
      <c r="E154" s="91">
        <v>44439</v>
      </c>
      <c r="F154" s="92" t="s">
        <v>3052</v>
      </c>
      <c r="G154" s="91">
        <v>44442</v>
      </c>
      <c r="H154" s="93" t="s">
        <v>3053</v>
      </c>
      <c r="I154" s="94">
        <v>8</v>
      </c>
      <c r="J154" s="94">
        <v>90</v>
      </c>
      <c r="K154" s="94">
        <v>57</v>
      </c>
      <c r="L154" s="94">
        <v>24</v>
      </c>
      <c r="M154" s="95">
        <v>10.26</v>
      </c>
      <c r="N154" s="96">
        <v>24</v>
      </c>
      <c r="O154" s="61">
        <v>3000</v>
      </c>
      <c r="P154" s="62">
        <f>Table2245236891011121314151617181920212224234567234568910111213141516171819202122232425262728293031323334353637[[#This Row],[PEMBULATAN]]*O154</f>
        <v>72000</v>
      </c>
    </row>
    <row r="155" spans="1:16" ht="24.75" customHeight="1" x14ac:dyDescent="0.2">
      <c r="A155" s="108"/>
      <c r="B155" s="72"/>
      <c r="C155" s="89" t="s">
        <v>3818</v>
      </c>
      <c r="D155" s="90" t="s">
        <v>54</v>
      </c>
      <c r="E155" s="91">
        <v>44439</v>
      </c>
      <c r="F155" s="92" t="s">
        <v>3052</v>
      </c>
      <c r="G155" s="91">
        <v>44442</v>
      </c>
      <c r="H155" s="93" t="s">
        <v>3053</v>
      </c>
      <c r="I155" s="94">
        <v>25</v>
      </c>
      <c r="J155" s="94">
        <v>91</v>
      </c>
      <c r="K155" s="94">
        <v>64</v>
      </c>
      <c r="L155" s="94">
        <v>40</v>
      </c>
      <c r="M155" s="95">
        <v>36.4</v>
      </c>
      <c r="N155" s="96">
        <v>40</v>
      </c>
      <c r="O155" s="61">
        <v>3000</v>
      </c>
      <c r="P155" s="62">
        <f>Table2245236891011121314151617181920212224234567234568910111213141516171819202122232425262728293031323334353637[[#This Row],[PEMBULATAN]]*O155</f>
        <v>120000</v>
      </c>
    </row>
    <row r="156" spans="1:16" ht="24.75" customHeight="1" x14ac:dyDescent="0.2">
      <c r="A156" s="108"/>
      <c r="B156" s="72"/>
      <c r="C156" s="89" t="s">
        <v>3819</v>
      </c>
      <c r="D156" s="90" t="s">
        <v>54</v>
      </c>
      <c r="E156" s="91">
        <v>44439</v>
      </c>
      <c r="F156" s="92" t="s">
        <v>3052</v>
      </c>
      <c r="G156" s="91">
        <v>44442</v>
      </c>
      <c r="H156" s="93" t="s">
        <v>3053</v>
      </c>
      <c r="I156" s="94">
        <v>21</v>
      </c>
      <c r="J156" s="94">
        <v>90</v>
      </c>
      <c r="K156" s="94">
        <v>64</v>
      </c>
      <c r="L156" s="94">
        <v>28</v>
      </c>
      <c r="M156" s="95">
        <v>30.24</v>
      </c>
      <c r="N156" s="96">
        <v>30</v>
      </c>
      <c r="O156" s="61">
        <v>3000</v>
      </c>
      <c r="P156" s="62">
        <f>Table2245236891011121314151617181920212224234567234568910111213141516171819202122232425262728293031323334353637[[#This Row],[PEMBULATAN]]*O156</f>
        <v>90000</v>
      </c>
    </row>
    <row r="157" spans="1:16" ht="24.75" customHeight="1" x14ac:dyDescent="0.2">
      <c r="A157" s="108"/>
      <c r="B157" s="72"/>
      <c r="C157" s="89" t="s">
        <v>3820</v>
      </c>
      <c r="D157" s="90" t="s">
        <v>54</v>
      </c>
      <c r="E157" s="91">
        <v>44439</v>
      </c>
      <c r="F157" s="92" t="s">
        <v>3052</v>
      </c>
      <c r="G157" s="91">
        <v>44442</v>
      </c>
      <c r="H157" s="93" t="s">
        <v>3053</v>
      </c>
      <c r="I157" s="94">
        <v>21</v>
      </c>
      <c r="J157" s="94">
        <v>93</v>
      </c>
      <c r="K157" s="94">
        <v>65</v>
      </c>
      <c r="L157" s="94">
        <v>33</v>
      </c>
      <c r="M157" s="95">
        <v>31.736249999999998</v>
      </c>
      <c r="N157" s="96">
        <v>33</v>
      </c>
      <c r="O157" s="61">
        <v>3000</v>
      </c>
      <c r="P157" s="62">
        <f>Table2245236891011121314151617181920212224234567234568910111213141516171819202122232425262728293031323334353637[[#This Row],[PEMBULATAN]]*O157</f>
        <v>99000</v>
      </c>
    </row>
    <row r="158" spans="1:16" ht="24.75" customHeight="1" x14ac:dyDescent="0.2">
      <c r="A158" s="108"/>
      <c r="B158" s="72"/>
      <c r="C158" s="89" t="s">
        <v>3821</v>
      </c>
      <c r="D158" s="90" t="s">
        <v>54</v>
      </c>
      <c r="E158" s="91">
        <v>44439</v>
      </c>
      <c r="F158" s="92" t="s">
        <v>3052</v>
      </c>
      <c r="G158" s="91">
        <v>44442</v>
      </c>
      <c r="H158" s="93" t="s">
        <v>3053</v>
      </c>
      <c r="I158" s="94">
        <v>20</v>
      </c>
      <c r="J158" s="94">
        <v>82</v>
      </c>
      <c r="K158" s="94">
        <v>62</v>
      </c>
      <c r="L158" s="94">
        <v>34</v>
      </c>
      <c r="M158" s="95">
        <v>25.42</v>
      </c>
      <c r="N158" s="96">
        <v>34</v>
      </c>
      <c r="O158" s="61">
        <v>3000</v>
      </c>
      <c r="P158" s="62">
        <f>Table2245236891011121314151617181920212224234567234568910111213141516171819202122232425262728293031323334353637[[#This Row],[PEMBULATAN]]*O158</f>
        <v>102000</v>
      </c>
    </row>
    <row r="159" spans="1:16" ht="24.75" customHeight="1" x14ac:dyDescent="0.2">
      <c r="A159" s="108"/>
      <c r="B159" s="72"/>
      <c r="C159" s="89" t="s">
        <v>3822</v>
      </c>
      <c r="D159" s="90" t="s">
        <v>54</v>
      </c>
      <c r="E159" s="91">
        <v>44439</v>
      </c>
      <c r="F159" s="92" t="s">
        <v>3052</v>
      </c>
      <c r="G159" s="91">
        <v>44442</v>
      </c>
      <c r="H159" s="93" t="s">
        <v>3053</v>
      </c>
      <c r="I159" s="94">
        <v>9</v>
      </c>
      <c r="J159" s="94">
        <v>67</v>
      </c>
      <c r="K159" s="94">
        <v>63</v>
      </c>
      <c r="L159" s="94">
        <v>25</v>
      </c>
      <c r="M159" s="95">
        <v>9.4972499999999993</v>
      </c>
      <c r="N159" s="96">
        <v>25</v>
      </c>
      <c r="O159" s="61">
        <v>3000</v>
      </c>
      <c r="P159" s="62">
        <f>Table2245236891011121314151617181920212224234567234568910111213141516171819202122232425262728293031323334353637[[#This Row],[PEMBULATAN]]*O159</f>
        <v>75000</v>
      </c>
    </row>
    <row r="160" spans="1:16" ht="24.75" customHeight="1" x14ac:dyDescent="0.2">
      <c r="A160" s="108"/>
      <c r="B160" s="72"/>
      <c r="C160" s="89" t="s">
        <v>3823</v>
      </c>
      <c r="D160" s="90" t="s">
        <v>54</v>
      </c>
      <c r="E160" s="91">
        <v>44439</v>
      </c>
      <c r="F160" s="92" t="s">
        <v>3052</v>
      </c>
      <c r="G160" s="91">
        <v>44442</v>
      </c>
      <c r="H160" s="93" t="s">
        <v>3053</v>
      </c>
      <c r="I160" s="94">
        <v>12</v>
      </c>
      <c r="J160" s="94">
        <v>96</v>
      </c>
      <c r="K160" s="94">
        <v>60</v>
      </c>
      <c r="L160" s="94">
        <v>36</v>
      </c>
      <c r="M160" s="95">
        <v>17.28</v>
      </c>
      <c r="N160" s="96">
        <v>36</v>
      </c>
      <c r="O160" s="61">
        <v>3000</v>
      </c>
      <c r="P160" s="62">
        <f>Table2245236891011121314151617181920212224234567234568910111213141516171819202122232425262728293031323334353637[[#This Row],[PEMBULATAN]]*O160</f>
        <v>108000</v>
      </c>
    </row>
    <row r="161" spans="1:16" ht="24.75" customHeight="1" x14ac:dyDescent="0.2">
      <c r="A161" s="108"/>
      <c r="B161" s="72"/>
      <c r="C161" s="89" t="s">
        <v>3824</v>
      </c>
      <c r="D161" s="90" t="s">
        <v>54</v>
      </c>
      <c r="E161" s="91">
        <v>44439</v>
      </c>
      <c r="F161" s="92" t="s">
        <v>3052</v>
      </c>
      <c r="G161" s="91">
        <v>44442</v>
      </c>
      <c r="H161" s="93" t="s">
        <v>3053</v>
      </c>
      <c r="I161" s="94">
        <v>8</v>
      </c>
      <c r="J161" s="94">
        <v>85</v>
      </c>
      <c r="K161" s="94">
        <v>64</v>
      </c>
      <c r="L161" s="94">
        <v>38</v>
      </c>
      <c r="M161" s="95">
        <v>10.88</v>
      </c>
      <c r="N161" s="96">
        <v>38</v>
      </c>
      <c r="O161" s="61">
        <v>3000</v>
      </c>
      <c r="P161" s="62">
        <f>Table2245236891011121314151617181920212224234567234568910111213141516171819202122232425262728293031323334353637[[#This Row],[PEMBULATAN]]*O161</f>
        <v>114000</v>
      </c>
    </row>
    <row r="162" spans="1:16" ht="24.75" customHeight="1" x14ac:dyDescent="0.2">
      <c r="A162" s="108"/>
      <c r="B162" s="72"/>
      <c r="C162" s="89" t="s">
        <v>3825</v>
      </c>
      <c r="D162" s="90" t="s">
        <v>54</v>
      </c>
      <c r="E162" s="91">
        <v>44439</v>
      </c>
      <c r="F162" s="92" t="s">
        <v>3052</v>
      </c>
      <c r="G162" s="91">
        <v>44442</v>
      </c>
      <c r="H162" s="93" t="s">
        <v>3053</v>
      </c>
      <c r="I162" s="94">
        <v>11</v>
      </c>
      <c r="J162" s="94">
        <v>72</v>
      </c>
      <c r="K162" s="94">
        <v>62</v>
      </c>
      <c r="L162" s="94">
        <v>26</v>
      </c>
      <c r="M162" s="95">
        <v>12.276</v>
      </c>
      <c r="N162" s="96">
        <v>26</v>
      </c>
      <c r="O162" s="61">
        <v>3000</v>
      </c>
      <c r="P162" s="62">
        <f>Table2245236891011121314151617181920212224234567234568910111213141516171819202122232425262728293031323334353637[[#This Row],[PEMBULATAN]]*O162</f>
        <v>78000</v>
      </c>
    </row>
    <row r="163" spans="1:16" ht="24.75" customHeight="1" x14ac:dyDescent="0.2">
      <c r="A163" s="108"/>
      <c r="B163" s="72"/>
      <c r="C163" s="89" t="s">
        <v>3826</v>
      </c>
      <c r="D163" s="90" t="s">
        <v>54</v>
      </c>
      <c r="E163" s="91">
        <v>44439</v>
      </c>
      <c r="F163" s="92" t="s">
        <v>3052</v>
      </c>
      <c r="G163" s="91">
        <v>44442</v>
      </c>
      <c r="H163" s="93" t="s">
        <v>3053</v>
      </c>
      <c r="I163" s="94">
        <v>9</v>
      </c>
      <c r="J163" s="94">
        <v>67</v>
      </c>
      <c r="K163" s="94">
        <v>62</v>
      </c>
      <c r="L163" s="94">
        <v>23</v>
      </c>
      <c r="M163" s="95">
        <v>9.3465000000000007</v>
      </c>
      <c r="N163" s="96">
        <v>23</v>
      </c>
      <c r="O163" s="61">
        <v>3000</v>
      </c>
      <c r="P163" s="62">
        <f>Table2245236891011121314151617181920212224234567234568910111213141516171819202122232425262728293031323334353637[[#This Row],[PEMBULATAN]]*O163</f>
        <v>69000</v>
      </c>
    </row>
    <row r="164" spans="1:16" ht="24.75" customHeight="1" x14ac:dyDescent="0.2">
      <c r="A164" s="108"/>
      <c r="B164" s="72"/>
      <c r="C164" s="89" t="s">
        <v>3827</v>
      </c>
      <c r="D164" s="90" t="s">
        <v>54</v>
      </c>
      <c r="E164" s="91">
        <v>44439</v>
      </c>
      <c r="F164" s="92" t="s">
        <v>3052</v>
      </c>
      <c r="G164" s="91">
        <v>44442</v>
      </c>
      <c r="H164" s="93" t="s">
        <v>3053</v>
      </c>
      <c r="I164" s="94">
        <v>6</v>
      </c>
      <c r="J164" s="94">
        <v>43</v>
      </c>
      <c r="K164" s="94">
        <v>26</v>
      </c>
      <c r="L164" s="94">
        <v>19</v>
      </c>
      <c r="M164" s="95">
        <v>1.677</v>
      </c>
      <c r="N164" s="96">
        <v>19</v>
      </c>
      <c r="O164" s="61">
        <v>3000</v>
      </c>
      <c r="P164" s="62">
        <f>Table2245236891011121314151617181920212224234567234568910111213141516171819202122232425262728293031323334353637[[#This Row],[PEMBULATAN]]*O164</f>
        <v>57000</v>
      </c>
    </row>
    <row r="165" spans="1:16" ht="24.75" customHeight="1" x14ac:dyDescent="0.2">
      <c r="A165" s="108"/>
      <c r="B165" s="72"/>
      <c r="C165" s="89" t="s">
        <v>3828</v>
      </c>
      <c r="D165" s="90" t="s">
        <v>54</v>
      </c>
      <c r="E165" s="91">
        <v>44439</v>
      </c>
      <c r="F165" s="92" t="s">
        <v>3052</v>
      </c>
      <c r="G165" s="91">
        <v>44442</v>
      </c>
      <c r="H165" s="93" t="s">
        <v>3053</v>
      </c>
      <c r="I165" s="94">
        <v>10</v>
      </c>
      <c r="J165" s="94">
        <v>59</v>
      </c>
      <c r="K165" s="94">
        <v>50</v>
      </c>
      <c r="L165" s="94">
        <v>26</v>
      </c>
      <c r="M165" s="95">
        <v>7.375</v>
      </c>
      <c r="N165" s="96">
        <v>26</v>
      </c>
      <c r="O165" s="61">
        <v>3000</v>
      </c>
      <c r="P165" s="62">
        <f>Table2245236891011121314151617181920212224234567234568910111213141516171819202122232425262728293031323334353637[[#This Row],[PEMBULATAN]]*O165</f>
        <v>78000</v>
      </c>
    </row>
    <row r="166" spans="1:16" ht="24.75" customHeight="1" x14ac:dyDescent="0.2">
      <c r="A166" s="108"/>
      <c r="B166" s="72"/>
      <c r="C166" s="89" t="s">
        <v>3829</v>
      </c>
      <c r="D166" s="90" t="s">
        <v>54</v>
      </c>
      <c r="E166" s="91">
        <v>44439</v>
      </c>
      <c r="F166" s="92" t="s">
        <v>3052</v>
      </c>
      <c r="G166" s="91">
        <v>44442</v>
      </c>
      <c r="H166" s="93" t="s">
        <v>3053</v>
      </c>
      <c r="I166" s="94">
        <v>18</v>
      </c>
      <c r="J166" s="94">
        <v>88</v>
      </c>
      <c r="K166" s="94">
        <v>59</v>
      </c>
      <c r="L166" s="94">
        <v>27</v>
      </c>
      <c r="M166" s="95">
        <v>23.364000000000001</v>
      </c>
      <c r="N166" s="96">
        <v>27</v>
      </c>
      <c r="O166" s="61">
        <v>3000</v>
      </c>
      <c r="P166" s="62">
        <f>Table2245236891011121314151617181920212224234567234568910111213141516171819202122232425262728293031323334353637[[#This Row],[PEMBULATAN]]*O166</f>
        <v>81000</v>
      </c>
    </row>
    <row r="167" spans="1:16" ht="24.75" customHeight="1" x14ac:dyDescent="0.2">
      <c r="A167" s="108"/>
      <c r="B167" s="72"/>
      <c r="C167" s="89" t="s">
        <v>3830</v>
      </c>
      <c r="D167" s="90" t="s">
        <v>54</v>
      </c>
      <c r="E167" s="91">
        <v>44439</v>
      </c>
      <c r="F167" s="92" t="s">
        <v>3052</v>
      </c>
      <c r="G167" s="91">
        <v>44442</v>
      </c>
      <c r="H167" s="93" t="s">
        <v>3053</v>
      </c>
      <c r="I167" s="94">
        <v>11</v>
      </c>
      <c r="J167" s="94">
        <v>45</v>
      </c>
      <c r="K167" s="94">
        <v>58</v>
      </c>
      <c r="L167" s="94">
        <v>27</v>
      </c>
      <c r="M167" s="95">
        <v>7.1775000000000002</v>
      </c>
      <c r="N167" s="96">
        <v>27</v>
      </c>
      <c r="O167" s="61">
        <v>3000</v>
      </c>
      <c r="P167" s="62">
        <f>Table2245236891011121314151617181920212224234567234568910111213141516171819202122232425262728293031323334353637[[#This Row],[PEMBULATAN]]*O167</f>
        <v>81000</v>
      </c>
    </row>
    <row r="168" spans="1:16" ht="24.75" customHeight="1" x14ac:dyDescent="0.2">
      <c r="A168" s="108"/>
      <c r="B168" s="72"/>
      <c r="C168" s="89" t="s">
        <v>3831</v>
      </c>
      <c r="D168" s="90" t="s">
        <v>54</v>
      </c>
      <c r="E168" s="91">
        <v>44439</v>
      </c>
      <c r="F168" s="92" t="s">
        <v>3052</v>
      </c>
      <c r="G168" s="91">
        <v>44442</v>
      </c>
      <c r="H168" s="93" t="s">
        <v>3053</v>
      </c>
      <c r="I168" s="94">
        <v>10</v>
      </c>
      <c r="J168" s="94">
        <v>37</v>
      </c>
      <c r="K168" s="94">
        <v>39</v>
      </c>
      <c r="L168" s="94">
        <v>46</v>
      </c>
      <c r="M168" s="95">
        <v>3.6074999999999999</v>
      </c>
      <c r="N168" s="96">
        <v>46</v>
      </c>
      <c r="O168" s="61">
        <v>3000</v>
      </c>
      <c r="P168" s="62">
        <f>Table2245236891011121314151617181920212224234567234568910111213141516171819202122232425262728293031323334353637[[#This Row],[PEMBULATAN]]*O168</f>
        <v>138000</v>
      </c>
    </row>
    <row r="169" spans="1:16" ht="24.75" customHeight="1" x14ac:dyDescent="0.2">
      <c r="A169" s="108"/>
      <c r="B169" s="72"/>
      <c r="C169" s="89" t="s">
        <v>3832</v>
      </c>
      <c r="D169" s="90" t="s">
        <v>54</v>
      </c>
      <c r="E169" s="91">
        <v>44439</v>
      </c>
      <c r="F169" s="92" t="s">
        <v>3052</v>
      </c>
      <c r="G169" s="91">
        <v>44442</v>
      </c>
      <c r="H169" s="93" t="s">
        <v>3053</v>
      </c>
      <c r="I169" s="94">
        <v>18</v>
      </c>
      <c r="J169" s="94">
        <v>87</v>
      </c>
      <c r="K169" s="94">
        <v>57</v>
      </c>
      <c r="L169" s="94">
        <v>28</v>
      </c>
      <c r="M169" s="95">
        <v>22.3155</v>
      </c>
      <c r="N169" s="96">
        <v>28</v>
      </c>
      <c r="O169" s="61">
        <v>3000</v>
      </c>
      <c r="P169" s="62">
        <f>Table2245236891011121314151617181920212224234567234568910111213141516171819202122232425262728293031323334353637[[#This Row],[PEMBULATAN]]*O169</f>
        <v>84000</v>
      </c>
    </row>
    <row r="170" spans="1:16" ht="24.75" customHeight="1" x14ac:dyDescent="0.2">
      <c r="A170" s="108"/>
      <c r="B170" s="72"/>
      <c r="C170" s="89" t="s">
        <v>3833</v>
      </c>
      <c r="D170" s="90" t="s">
        <v>54</v>
      </c>
      <c r="E170" s="91">
        <v>44439</v>
      </c>
      <c r="F170" s="92" t="s">
        <v>3052</v>
      </c>
      <c r="G170" s="91">
        <v>44442</v>
      </c>
      <c r="H170" s="93" t="s">
        <v>3053</v>
      </c>
      <c r="I170" s="94">
        <v>38</v>
      </c>
      <c r="J170" s="94">
        <v>103</v>
      </c>
      <c r="K170" s="94">
        <v>57</v>
      </c>
      <c r="L170" s="94">
        <v>38</v>
      </c>
      <c r="M170" s="95">
        <v>55.774500000000003</v>
      </c>
      <c r="N170" s="96">
        <v>56</v>
      </c>
      <c r="O170" s="61">
        <v>3000</v>
      </c>
      <c r="P170" s="62">
        <f>Table2245236891011121314151617181920212224234567234568910111213141516171819202122232425262728293031323334353637[[#This Row],[PEMBULATAN]]*O170</f>
        <v>168000</v>
      </c>
    </row>
    <row r="171" spans="1:16" ht="24.75" customHeight="1" x14ac:dyDescent="0.2">
      <c r="A171" s="108"/>
      <c r="B171" s="72"/>
      <c r="C171" s="89" t="s">
        <v>3834</v>
      </c>
      <c r="D171" s="90" t="s">
        <v>54</v>
      </c>
      <c r="E171" s="91">
        <v>44439</v>
      </c>
      <c r="F171" s="92" t="s">
        <v>3052</v>
      </c>
      <c r="G171" s="91">
        <v>44442</v>
      </c>
      <c r="H171" s="93" t="s">
        <v>3053</v>
      </c>
      <c r="I171" s="94">
        <v>26</v>
      </c>
      <c r="J171" s="94">
        <v>74</v>
      </c>
      <c r="K171" s="94">
        <v>60</v>
      </c>
      <c r="L171" s="94">
        <v>28</v>
      </c>
      <c r="M171" s="95">
        <v>28.86</v>
      </c>
      <c r="N171" s="96">
        <v>29</v>
      </c>
      <c r="O171" s="61">
        <v>3000</v>
      </c>
      <c r="P171" s="62">
        <f>Table2245236891011121314151617181920212224234567234568910111213141516171819202122232425262728293031323334353637[[#This Row],[PEMBULATAN]]*O171</f>
        <v>87000</v>
      </c>
    </row>
    <row r="172" spans="1:16" ht="24.75" customHeight="1" x14ac:dyDescent="0.2">
      <c r="A172" s="108"/>
      <c r="B172" s="72"/>
      <c r="C172" s="89" t="s">
        <v>3835</v>
      </c>
      <c r="D172" s="90" t="s">
        <v>54</v>
      </c>
      <c r="E172" s="91">
        <v>44439</v>
      </c>
      <c r="F172" s="92" t="s">
        <v>3052</v>
      </c>
      <c r="G172" s="91">
        <v>44442</v>
      </c>
      <c r="H172" s="93" t="s">
        <v>3053</v>
      </c>
      <c r="I172" s="94">
        <v>4</v>
      </c>
      <c r="J172" s="94">
        <v>50</v>
      </c>
      <c r="K172" s="94">
        <v>38</v>
      </c>
      <c r="L172" s="94">
        <v>15</v>
      </c>
      <c r="M172" s="95">
        <v>1.9</v>
      </c>
      <c r="N172" s="96">
        <v>15</v>
      </c>
      <c r="O172" s="61">
        <v>3000</v>
      </c>
      <c r="P172" s="62">
        <f>Table2245236891011121314151617181920212224234567234568910111213141516171819202122232425262728293031323334353637[[#This Row],[PEMBULATAN]]*O172</f>
        <v>45000</v>
      </c>
    </row>
    <row r="173" spans="1:16" ht="24.75" customHeight="1" x14ac:dyDescent="0.2">
      <c r="A173" s="108"/>
      <c r="B173" s="72"/>
      <c r="C173" s="89" t="s">
        <v>3836</v>
      </c>
      <c r="D173" s="90" t="s">
        <v>54</v>
      </c>
      <c r="E173" s="91">
        <v>44439</v>
      </c>
      <c r="F173" s="92" t="s">
        <v>3052</v>
      </c>
      <c r="G173" s="91">
        <v>44442</v>
      </c>
      <c r="H173" s="93" t="s">
        <v>3053</v>
      </c>
      <c r="I173" s="94">
        <v>17</v>
      </c>
      <c r="J173" s="94">
        <v>80</v>
      </c>
      <c r="K173" s="94">
        <v>56</v>
      </c>
      <c r="L173" s="94">
        <v>20</v>
      </c>
      <c r="M173" s="95">
        <v>19.04</v>
      </c>
      <c r="N173" s="96">
        <v>20</v>
      </c>
      <c r="O173" s="61">
        <v>3000</v>
      </c>
      <c r="P173" s="62">
        <f>Table2245236891011121314151617181920212224234567234568910111213141516171819202122232425262728293031323334353637[[#This Row],[PEMBULATAN]]*O173</f>
        <v>60000</v>
      </c>
    </row>
    <row r="174" spans="1:16" ht="24.75" customHeight="1" x14ac:dyDescent="0.2">
      <c r="A174" s="108"/>
      <c r="B174" s="72"/>
      <c r="C174" s="89" t="s">
        <v>3837</v>
      </c>
      <c r="D174" s="90" t="s">
        <v>54</v>
      </c>
      <c r="E174" s="91">
        <v>44439</v>
      </c>
      <c r="F174" s="92" t="s">
        <v>3052</v>
      </c>
      <c r="G174" s="91">
        <v>44442</v>
      </c>
      <c r="H174" s="93" t="s">
        <v>3053</v>
      </c>
      <c r="I174" s="94">
        <v>9</v>
      </c>
      <c r="J174" s="94">
        <v>83</v>
      </c>
      <c r="K174" s="94">
        <v>59</v>
      </c>
      <c r="L174" s="94">
        <v>26</v>
      </c>
      <c r="M174" s="95">
        <v>11.01825</v>
      </c>
      <c r="N174" s="96">
        <v>26</v>
      </c>
      <c r="O174" s="61">
        <v>3000</v>
      </c>
      <c r="P174" s="62">
        <f>Table2245236891011121314151617181920212224234567234568910111213141516171819202122232425262728293031323334353637[[#This Row],[PEMBULATAN]]*O174</f>
        <v>78000</v>
      </c>
    </row>
    <row r="175" spans="1:16" ht="24.75" customHeight="1" x14ac:dyDescent="0.2">
      <c r="A175" s="108"/>
      <c r="B175" s="72"/>
      <c r="C175" s="89" t="s">
        <v>3838</v>
      </c>
      <c r="D175" s="90" t="s">
        <v>54</v>
      </c>
      <c r="E175" s="91">
        <v>44439</v>
      </c>
      <c r="F175" s="92" t="s">
        <v>3052</v>
      </c>
      <c r="G175" s="91">
        <v>44442</v>
      </c>
      <c r="H175" s="93" t="s">
        <v>3053</v>
      </c>
      <c r="I175" s="94">
        <v>22</v>
      </c>
      <c r="J175" s="94">
        <v>88</v>
      </c>
      <c r="K175" s="94">
        <v>60</v>
      </c>
      <c r="L175" s="94">
        <v>28</v>
      </c>
      <c r="M175" s="95">
        <v>29.04</v>
      </c>
      <c r="N175" s="96">
        <v>29</v>
      </c>
      <c r="O175" s="61">
        <v>3000</v>
      </c>
      <c r="P175" s="62">
        <f>Table2245236891011121314151617181920212224234567234568910111213141516171819202122232425262728293031323334353637[[#This Row],[PEMBULATAN]]*O175</f>
        <v>87000</v>
      </c>
    </row>
    <row r="176" spans="1:16" ht="24.75" customHeight="1" x14ac:dyDescent="0.2">
      <c r="A176" s="108"/>
      <c r="B176" s="72"/>
      <c r="C176" s="89" t="s">
        <v>3839</v>
      </c>
      <c r="D176" s="90" t="s">
        <v>54</v>
      </c>
      <c r="E176" s="91">
        <v>44439</v>
      </c>
      <c r="F176" s="92" t="s">
        <v>3052</v>
      </c>
      <c r="G176" s="91">
        <v>44442</v>
      </c>
      <c r="H176" s="93" t="s">
        <v>3053</v>
      </c>
      <c r="I176" s="94">
        <v>7</v>
      </c>
      <c r="J176" s="94">
        <v>63</v>
      </c>
      <c r="K176" s="94">
        <v>45</v>
      </c>
      <c r="L176" s="94">
        <v>30</v>
      </c>
      <c r="M176" s="95">
        <v>4.9612499999999997</v>
      </c>
      <c r="N176" s="96">
        <v>30</v>
      </c>
      <c r="O176" s="61">
        <v>3000</v>
      </c>
      <c r="P176" s="62">
        <f>Table2245236891011121314151617181920212224234567234568910111213141516171819202122232425262728293031323334353637[[#This Row],[PEMBULATAN]]*O176</f>
        <v>90000</v>
      </c>
    </row>
    <row r="177" spans="1:16" ht="24.75" customHeight="1" x14ac:dyDescent="0.2">
      <c r="A177" s="108"/>
      <c r="B177" s="72"/>
      <c r="C177" s="84" t="s">
        <v>3840</v>
      </c>
      <c r="D177" s="75" t="s">
        <v>54</v>
      </c>
      <c r="E177" s="13">
        <v>44439</v>
      </c>
      <c r="F177" s="73" t="s">
        <v>3052</v>
      </c>
      <c r="G177" s="13">
        <v>44442</v>
      </c>
      <c r="H177" s="74" t="s">
        <v>3053</v>
      </c>
      <c r="I177" s="15">
        <v>5</v>
      </c>
      <c r="J177" s="15">
        <v>57</v>
      </c>
      <c r="K177" s="15">
        <v>38</v>
      </c>
      <c r="L177" s="15">
        <v>18</v>
      </c>
      <c r="M177" s="79">
        <v>2.7075</v>
      </c>
      <c r="N177" s="69">
        <v>18</v>
      </c>
      <c r="O177" s="61">
        <v>3000</v>
      </c>
      <c r="P177" s="62">
        <f>Table2245236891011121314151617181920212224234567234568910111213141516171819202122232425262728293031323334353637[[#This Row],[PEMBULATAN]]*O177</f>
        <v>54000</v>
      </c>
    </row>
    <row r="178" spans="1:16" ht="24.75" customHeight="1" x14ac:dyDescent="0.2">
      <c r="A178" s="108"/>
      <c r="B178" s="72"/>
      <c r="C178" s="84" t="s">
        <v>3841</v>
      </c>
      <c r="D178" s="75" t="s">
        <v>54</v>
      </c>
      <c r="E178" s="13">
        <v>44439</v>
      </c>
      <c r="F178" s="73" t="s">
        <v>3052</v>
      </c>
      <c r="G178" s="13">
        <v>44442</v>
      </c>
      <c r="H178" s="74" t="s">
        <v>3053</v>
      </c>
      <c r="I178" s="15">
        <v>17</v>
      </c>
      <c r="J178" s="15">
        <v>84</v>
      </c>
      <c r="K178" s="15">
        <v>67</v>
      </c>
      <c r="L178" s="15">
        <v>25</v>
      </c>
      <c r="M178" s="79">
        <v>23.919</v>
      </c>
      <c r="N178" s="69">
        <v>25</v>
      </c>
      <c r="O178" s="61">
        <v>3000</v>
      </c>
      <c r="P178" s="62">
        <f>Table2245236891011121314151617181920212224234567234568910111213141516171819202122232425262728293031323334353637[[#This Row],[PEMBULATAN]]*O178</f>
        <v>75000</v>
      </c>
    </row>
    <row r="179" spans="1:16" ht="24.75" customHeight="1" x14ac:dyDescent="0.2">
      <c r="A179" s="108"/>
      <c r="B179" s="72"/>
      <c r="C179" s="84" t="s">
        <v>3842</v>
      </c>
      <c r="D179" s="75" t="s">
        <v>54</v>
      </c>
      <c r="E179" s="13">
        <v>44439</v>
      </c>
      <c r="F179" s="73" t="s">
        <v>3052</v>
      </c>
      <c r="G179" s="13">
        <v>44442</v>
      </c>
      <c r="H179" s="74" t="s">
        <v>3053</v>
      </c>
      <c r="I179" s="15">
        <v>11</v>
      </c>
      <c r="J179" s="15">
        <v>70</v>
      </c>
      <c r="K179" s="15">
        <v>67</v>
      </c>
      <c r="L179" s="15">
        <v>26</v>
      </c>
      <c r="M179" s="79">
        <v>12.897500000000001</v>
      </c>
      <c r="N179" s="69">
        <v>26</v>
      </c>
      <c r="O179" s="61">
        <v>3000</v>
      </c>
      <c r="P179" s="62">
        <f>Table2245236891011121314151617181920212224234567234568910111213141516171819202122232425262728293031323334353637[[#This Row],[PEMBULATAN]]*O179</f>
        <v>78000</v>
      </c>
    </row>
    <row r="180" spans="1:16" ht="24.75" customHeight="1" x14ac:dyDescent="0.2">
      <c r="A180" s="108"/>
      <c r="B180" s="72"/>
      <c r="C180" s="84" t="s">
        <v>3843</v>
      </c>
      <c r="D180" s="75" t="s">
        <v>54</v>
      </c>
      <c r="E180" s="13">
        <v>44439</v>
      </c>
      <c r="F180" s="73" t="s">
        <v>3052</v>
      </c>
      <c r="G180" s="13">
        <v>44442</v>
      </c>
      <c r="H180" s="74" t="s">
        <v>3053</v>
      </c>
      <c r="I180" s="15">
        <v>16</v>
      </c>
      <c r="J180" s="15">
        <v>85</v>
      </c>
      <c r="K180" s="15">
        <v>58</v>
      </c>
      <c r="L180" s="15">
        <v>25</v>
      </c>
      <c r="M180" s="79">
        <v>19.72</v>
      </c>
      <c r="N180" s="69">
        <v>25</v>
      </c>
      <c r="O180" s="61">
        <v>3000</v>
      </c>
      <c r="P180" s="62">
        <f>Table2245236891011121314151617181920212224234567234568910111213141516171819202122232425262728293031323334353637[[#This Row],[PEMBULATAN]]*O180</f>
        <v>75000</v>
      </c>
    </row>
    <row r="181" spans="1:16" ht="24.75" customHeight="1" x14ac:dyDescent="0.2">
      <c r="A181" s="108"/>
      <c r="B181" s="72"/>
      <c r="C181" s="84" t="s">
        <v>3844</v>
      </c>
      <c r="D181" s="75" t="s">
        <v>54</v>
      </c>
      <c r="E181" s="13">
        <v>44439</v>
      </c>
      <c r="F181" s="73" t="s">
        <v>3052</v>
      </c>
      <c r="G181" s="13">
        <v>44442</v>
      </c>
      <c r="H181" s="74" t="s">
        <v>3053</v>
      </c>
      <c r="I181" s="15">
        <v>3</v>
      </c>
      <c r="J181" s="15">
        <v>43</v>
      </c>
      <c r="K181" s="15">
        <v>33</v>
      </c>
      <c r="L181" s="15">
        <v>19</v>
      </c>
      <c r="M181" s="79">
        <v>1.0642499999999999</v>
      </c>
      <c r="N181" s="69">
        <v>19</v>
      </c>
      <c r="O181" s="61">
        <v>3000</v>
      </c>
      <c r="P181" s="62">
        <f>Table2245236891011121314151617181920212224234567234568910111213141516171819202122232425262728293031323334353637[[#This Row],[PEMBULATAN]]*O181</f>
        <v>57000</v>
      </c>
    </row>
    <row r="182" spans="1:16" ht="24.75" customHeight="1" x14ac:dyDescent="0.2">
      <c r="A182" s="108"/>
      <c r="B182" s="72"/>
      <c r="C182" s="84" t="s">
        <v>3845</v>
      </c>
      <c r="D182" s="75" t="s">
        <v>54</v>
      </c>
      <c r="E182" s="13">
        <v>44439</v>
      </c>
      <c r="F182" s="73" t="s">
        <v>3052</v>
      </c>
      <c r="G182" s="13">
        <v>44442</v>
      </c>
      <c r="H182" s="74" t="s">
        <v>3053</v>
      </c>
      <c r="I182" s="15">
        <v>8</v>
      </c>
      <c r="J182" s="15">
        <v>42</v>
      </c>
      <c r="K182" s="15">
        <v>38</v>
      </c>
      <c r="L182" s="15">
        <v>30</v>
      </c>
      <c r="M182" s="79">
        <v>3.1920000000000002</v>
      </c>
      <c r="N182" s="69">
        <v>30</v>
      </c>
      <c r="O182" s="61">
        <v>3000</v>
      </c>
      <c r="P182" s="62">
        <f>Table2245236891011121314151617181920212224234567234568910111213141516171819202122232425262728293031323334353637[[#This Row],[PEMBULATAN]]*O182</f>
        <v>90000</v>
      </c>
    </row>
    <row r="183" spans="1:16" ht="24.75" customHeight="1" x14ac:dyDescent="0.2">
      <c r="A183" s="108"/>
      <c r="B183" s="72"/>
      <c r="C183" s="84" t="s">
        <v>3846</v>
      </c>
      <c r="D183" s="75" t="s">
        <v>54</v>
      </c>
      <c r="E183" s="13">
        <v>44439</v>
      </c>
      <c r="F183" s="73" t="s">
        <v>3052</v>
      </c>
      <c r="G183" s="13">
        <v>44442</v>
      </c>
      <c r="H183" s="74" t="s">
        <v>3053</v>
      </c>
      <c r="I183" s="15">
        <v>21</v>
      </c>
      <c r="J183" s="15">
        <v>100</v>
      </c>
      <c r="K183" s="15">
        <v>63</v>
      </c>
      <c r="L183" s="15">
        <v>33</v>
      </c>
      <c r="M183" s="79">
        <v>33.075000000000003</v>
      </c>
      <c r="N183" s="69">
        <v>33</v>
      </c>
      <c r="O183" s="61">
        <v>3000</v>
      </c>
      <c r="P183" s="62">
        <f>Table2245236891011121314151617181920212224234567234568910111213141516171819202122232425262728293031323334353637[[#This Row],[PEMBULATAN]]*O183</f>
        <v>99000</v>
      </c>
    </row>
    <row r="184" spans="1:16" ht="24.75" customHeight="1" x14ac:dyDescent="0.2">
      <c r="A184" s="108"/>
      <c r="B184" s="72"/>
      <c r="C184" s="84" t="s">
        <v>3847</v>
      </c>
      <c r="D184" s="75" t="s">
        <v>54</v>
      </c>
      <c r="E184" s="13">
        <v>44439</v>
      </c>
      <c r="F184" s="73" t="s">
        <v>3052</v>
      </c>
      <c r="G184" s="13">
        <v>44442</v>
      </c>
      <c r="H184" s="74" t="s">
        <v>3053</v>
      </c>
      <c r="I184" s="15">
        <v>5</v>
      </c>
      <c r="J184" s="15">
        <v>50</v>
      </c>
      <c r="K184" s="15">
        <v>50</v>
      </c>
      <c r="L184" s="15">
        <v>15</v>
      </c>
      <c r="M184" s="79">
        <v>3.125</v>
      </c>
      <c r="N184" s="69">
        <v>15</v>
      </c>
      <c r="O184" s="61">
        <v>3000</v>
      </c>
      <c r="P184" s="62">
        <f>Table2245236891011121314151617181920212224234567234568910111213141516171819202122232425262728293031323334353637[[#This Row],[PEMBULATAN]]*O184</f>
        <v>45000</v>
      </c>
    </row>
    <row r="185" spans="1:16" ht="24.75" customHeight="1" x14ac:dyDescent="0.2">
      <c r="A185" s="108"/>
      <c r="B185" s="72"/>
      <c r="C185" s="84" t="s">
        <v>3848</v>
      </c>
      <c r="D185" s="75" t="s">
        <v>54</v>
      </c>
      <c r="E185" s="13">
        <v>44439</v>
      </c>
      <c r="F185" s="73" t="s">
        <v>3052</v>
      </c>
      <c r="G185" s="13">
        <v>44442</v>
      </c>
      <c r="H185" s="74" t="s">
        <v>3053</v>
      </c>
      <c r="I185" s="15">
        <v>19</v>
      </c>
      <c r="J185" s="15">
        <v>88</v>
      </c>
      <c r="K185" s="15">
        <v>66</v>
      </c>
      <c r="L185" s="15">
        <v>34</v>
      </c>
      <c r="M185" s="79">
        <v>27.588000000000001</v>
      </c>
      <c r="N185" s="69">
        <v>34</v>
      </c>
      <c r="O185" s="61">
        <v>3000</v>
      </c>
      <c r="P185" s="62">
        <f>Table2245236891011121314151617181920212224234567234568910111213141516171819202122232425262728293031323334353637[[#This Row],[PEMBULATAN]]*O185</f>
        <v>102000</v>
      </c>
    </row>
    <row r="186" spans="1:16" ht="24.75" customHeight="1" x14ac:dyDescent="0.2">
      <c r="A186" s="108"/>
      <c r="B186" s="72"/>
      <c r="C186" s="84" t="s">
        <v>3849</v>
      </c>
      <c r="D186" s="75" t="s">
        <v>54</v>
      </c>
      <c r="E186" s="13">
        <v>44439</v>
      </c>
      <c r="F186" s="73" t="s">
        <v>3052</v>
      </c>
      <c r="G186" s="13">
        <v>44442</v>
      </c>
      <c r="H186" s="74" t="s">
        <v>3053</v>
      </c>
      <c r="I186" s="15">
        <v>15</v>
      </c>
      <c r="J186" s="15">
        <v>95</v>
      </c>
      <c r="K186" s="15">
        <v>62</v>
      </c>
      <c r="L186" s="15">
        <v>27</v>
      </c>
      <c r="M186" s="79">
        <v>22.087499999999999</v>
      </c>
      <c r="N186" s="69">
        <v>27</v>
      </c>
      <c r="O186" s="61">
        <v>3000</v>
      </c>
      <c r="P186" s="62">
        <f>Table2245236891011121314151617181920212224234567234568910111213141516171819202122232425262728293031323334353637[[#This Row],[PEMBULATAN]]*O186</f>
        <v>81000</v>
      </c>
    </row>
    <row r="187" spans="1:16" ht="24.75" customHeight="1" x14ac:dyDescent="0.2">
      <c r="A187" s="108"/>
      <c r="B187" s="72"/>
      <c r="C187" s="84" t="s">
        <v>3850</v>
      </c>
      <c r="D187" s="75" t="s">
        <v>54</v>
      </c>
      <c r="E187" s="13">
        <v>44439</v>
      </c>
      <c r="F187" s="73" t="s">
        <v>3052</v>
      </c>
      <c r="G187" s="13">
        <v>44442</v>
      </c>
      <c r="H187" s="74" t="s">
        <v>3053</v>
      </c>
      <c r="I187" s="15">
        <v>11</v>
      </c>
      <c r="J187" s="15">
        <v>67</v>
      </c>
      <c r="K187" s="15">
        <v>57</v>
      </c>
      <c r="L187" s="15">
        <v>33</v>
      </c>
      <c r="M187" s="79">
        <v>10.50225</v>
      </c>
      <c r="N187" s="69">
        <v>33</v>
      </c>
      <c r="O187" s="61">
        <v>3000</v>
      </c>
      <c r="P187" s="62">
        <f>Table2245236891011121314151617181920212224234567234568910111213141516171819202122232425262728293031323334353637[[#This Row],[PEMBULATAN]]*O187</f>
        <v>99000</v>
      </c>
    </row>
    <row r="188" spans="1:16" ht="24.75" customHeight="1" x14ac:dyDescent="0.2">
      <c r="A188" s="108"/>
      <c r="B188" s="72"/>
      <c r="C188" s="84" t="s">
        <v>3851</v>
      </c>
      <c r="D188" s="75" t="s">
        <v>54</v>
      </c>
      <c r="E188" s="13">
        <v>44439</v>
      </c>
      <c r="F188" s="73" t="s">
        <v>3052</v>
      </c>
      <c r="G188" s="13">
        <v>44442</v>
      </c>
      <c r="H188" s="74" t="s">
        <v>3053</v>
      </c>
      <c r="I188" s="15">
        <v>20</v>
      </c>
      <c r="J188" s="15">
        <v>90</v>
      </c>
      <c r="K188" s="15">
        <v>65</v>
      </c>
      <c r="L188" s="15">
        <v>25</v>
      </c>
      <c r="M188" s="79">
        <v>29.25</v>
      </c>
      <c r="N188" s="69">
        <v>29</v>
      </c>
      <c r="O188" s="61">
        <v>3000</v>
      </c>
      <c r="P188" s="62">
        <f>Table2245236891011121314151617181920212224234567234568910111213141516171819202122232425262728293031323334353637[[#This Row],[PEMBULATAN]]*O188</f>
        <v>87000</v>
      </c>
    </row>
    <row r="189" spans="1:16" ht="24.75" customHeight="1" x14ac:dyDescent="0.2">
      <c r="A189" s="108"/>
      <c r="B189" s="72"/>
      <c r="C189" s="84" t="s">
        <v>3852</v>
      </c>
      <c r="D189" s="75" t="s">
        <v>54</v>
      </c>
      <c r="E189" s="13">
        <v>44439</v>
      </c>
      <c r="F189" s="73" t="s">
        <v>3052</v>
      </c>
      <c r="G189" s="13">
        <v>44442</v>
      </c>
      <c r="H189" s="74" t="s">
        <v>3053</v>
      </c>
      <c r="I189" s="15">
        <v>12</v>
      </c>
      <c r="J189" s="15">
        <v>85</v>
      </c>
      <c r="K189" s="15">
        <v>64</v>
      </c>
      <c r="L189" s="15">
        <v>30</v>
      </c>
      <c r="M189" s="79">
        <v>16.32</v>
      </c>
      <c r="N189" s="69">
        <v>30</v>
      </c>
      <c r="O189" s="61">
        <v>3000</v>
      </c>
      <c r="P189" s="62">
        <f>Table2245236891011121314151617181920212224234567234568910111213141516171819202122232425262728293031323334353637[[#This Row],[PEMBULATAN]]*O189</f>
        <v>90000</v>
      </c>
    </row>
    <row r="190" spans="1:16" ht="24.75" customHeight="1" x14ac:dyDescent="0.2">
      <c r="A190" s="108"/>
      <c r="B190" s="72"/>
      <c r="C190" s="84" t="s">
        <v>3853</v>
      </c>
      <c r="D190" s="75" t="s">
        <v>54</v>
      </c>
      <c r="E190" s="13">
        <v>44439</v>
      </c>
      <c r="F190" s="73" t="s">
        <v>3052</v>
      </c>
      <c r="G190" s="13">
        <v>44442</v>
      </c>
      <c r="H190" s="74" t="s">
        <v>3053</v>
      </c>
      <c r="I190" s="15">
        <v>21</v>
      </c>
      <c r="J190" s="15">
        <v>91</v>
      </c>
      <c r="K190" s="15">
        <v>60</v>
      </c>
      <c r="L190" s="15">
        <v>30</v>
      </c>
      <c r="M190" s="79">
        <v>28.664999999999999</v>
      </c>
      <c r="N190" s="69">
        <v>30</v>
      </c>
      <c r="O190" s="61">
        <v>3000</v>
      </c>
      <c r="P190" s="62">
        <f>Table2245236891011121314151617181920212224234567234568910111213141516171819202122232425262728293031323334353637[[#This Row],[PEMBULATAN]]*O190</f>
        <v>90000</v>
      </c>
    </row>
    <row r="191" spans="1:16" ht="24.75" customHeight="1" x14ac:dyDescent="0.2">
      <c r="A191" s="108"/>
      <c r="B191" s="72"/>
      <c r="C191" s="84" t="s">
        <v>3854</v>
      </c>
      <c r="D191" s="75" t="s">
        <v>54</v>
      </c>
      <c r="E191" s="13">
        <v>44439</v>
      </c>
      <c r="F191" s="73" t="s">
        <v>3052</v>
      </c>
      <c r="G191" s="13">
        <v>44442</v>
      </c>
      <c r="H191" s="74" t="s">
        <v>3053</v>
      </c>
      <c r="I191" s="15">
        <v>21</v>
      </c>
      <c r="J191" s="15">
        <v>100</v>
      </c>
      <c r="K191" s="15">
        <v>64</v>
      </c>
      <c r="L191" s="15">
        <v>34</v>
      </c>
      <c r="M191" s="79">
        <v>33.6</v>
      </c>
      <c r="N191" s="69">
        <v>34</v>
      </c>
      <c r="O191" s="61">
        <v>3000</v>
      </c>
      <c r="P191" s="62">
        <f>Table2245236891011121314151617181920212224234567234568910111213141516171819202122232425262728293031323334353637[[#This Row],[PEMBULATAN]]*O191</f>
        <v>102000</v>
      </c>
    </row>
    <row r="192" spans="1:16" ht="24.75" customHeight="1" x14ac:dyDescent="0.2">
      <c r="A192" s="108"/>
      <c r="B192" s="72"/>
      <c r="C192" s="84" t="s">
        <v>3855</v>
      </c>
      <c r="D192" s="75" t="s">
        <v>54</v>
      </c>
      <c r="E192" s="13">
        <v>44439</v>
      </c>
      <c r="F192" s="73" t="s">
        <v>3052</v>
      </c>
      <c r="G192" s="13">
        <v>44442</v>
      </c>
      <c r="H192" s="74" t="s">
        <v>3053</v>
      </c>
      <c r="I192" s="15">
        <v>25</v>
      </c>
      <c r="J192" s="15">
        <v>95</v>
      </c>
      <c r="K192" s="15">
        <v>58</v>
      </c>
      <c r="L192" s="15">
        <v>37</v>
      </c>
      <c r="M192" s="79">
        <v>34.4375</v>
      </c>
      <c r="N192" s="69">
        <v>37</v>
      </c>
      <c r="O192" s="61">
        <v>3000</v>
      </c>
      <c r="P192" s="62">
        <f>Table2245236891011121314151617181920212224234567234568910111213141516171819202122232425262728293031323334353637[[#This Row],[PEMBULATAN]]*O192</f>
        <v>111000</v>
      </c>
    </row>
    <row r="193" spans="1:16" ht="24.75" customHeight="1" x14ac:dyDescent="0.2">
      <c r="A193" s="108"/>
      <c r="B193" s="72"/>
      <c r="C193" s="84" t="s">
        <v>3856</v>
      </c>
      <c r="D193" s="75" t="s">
        <v>54</v>
      </c>
      <c r="E193" s="13">
        <v>44439</v>
      </c>
      <c r="F193" s="73" t="s">
        <v>3052</v>
      </c>
      <c r="G193" s="13">
        <v>44442</v>
      </c>
      <c r="H193" s="74" t="s">
        <v>3053</v>
      </c>
      <c r="I193" s="15">
        <v>21</v>
      </c>
      <c r="J193" s="15">
        <v>88</v>
      </c>
      <c r="K193" s="15">
        <v>64</v>
      </c>
      <c r="L193" s="15">
        <v>36</v>
      </c>
      <c r="M193" s="79">
        <v>29.568000000000001</v>
      </c>
      <c r="N193" s="69">
        <v>36</v>
      </c>
      <c r="O193" s="61">
        <v>3000</v>
      </c>
      <c r="P193" s="62">
        <f>Table2245236891011121314151617181920212224234567234568910111213141516171819202122232425262728293031323334353637[[#This Row],[PEMBULATAN]]*O193</f>
        <v>108000</v>
      </c>
    </row>
    <row r="194" spans="1:16" ht="24.75" customHeight="1" x14ac:dyDescent="0.2">
      <c r="A194" s="108"/>
      <c r="B194" s="72"/>
      <c r="C194" s="84" t="s">
        <v>3857</v>
      </c>
      <c r="D194" s="75" t="s">
        <v>54</v>
      </c>
      <c r="E194" s="13">
        <v>44439</v>
      </c>
      <c r="F194" s="73" t="s">
        <v>3052</v>
      </c>
      <c r="G194" s="13">
        <v>44442</v>
      </c>
      <c r="H194" s="74" t="s">
        <v>3053</v>
      </c>
      <c r="I194" s="15">
        <v>10</v>
      </c>
      <c r="J194" s="15">
        <v>65</v>
      </c>
      <c r="K194" s="15">
        <v>60</v>
      </c>
      <c r="L194" s="15">
        <v>24</v>
      </c>
      <c r="M194" s="79">
        <v>9.75</v>
      </c>
      <c r="N194" s="69">
        <v>24</v>
      </c>
      <c r="O194" s="61">
        <v>3000</v>
      </c>
      <c r="P194" s="62">
        <f>Table2245236891011121314151617181920212224234567234568910111213141516171819202122232425262728293031323334353637[[#This Row],[PEMBULATAN]]*O194</f>
        <v>72000</v>
      </c>
    </row>
    <row r="195" spans="1:16" ht="24.75" customHeight="1" x14ac:dyDescent="0.2">
      <c r="A195" s="108"/>
      <c r="B195" s="72"/>
      <c r="C195" s="84" t="s">
        <v>3858</v>
      </c>
      <c r="D195" s="75" t="s">
        <v>54</v>
      </c>
      <c r="E195" s="13">
        <v>44439</v>
      </c>
      <c r="F195" s="73" t="s">
        <v>3052</v>
      </c>
      <c r="G195" s="13">
        <v>44442</v>
      </c>
      <c r="H195" s="74" t="s">
        <v>3053</v>
      </c>
      <c r="I195" s="15">
        <v>10</v>
      </c>
      <c r="J195" s="15">
        <v>93</v>
      </c>
      <c r="K195" s="15">
        <v>63</v>
      </c>
      <c r="L195" s="15">
        <v>24</v>
      </c>
      <c r="M195" s="79">
        <v>14.647500000000001</v>
      </c>
      <c r="N195" s="69">
        <v>24</v>
      </c>
      <c r="O195" s="61">
        <v>3000</v>
      </c>
      <c r="P195" s="62">
        <f>Table2245236891011121314151617181920212224234567234568910111213141516171819202122232425262728293031323334353637[[#This Row],[PEMBULATAN]]*O195</f>
        <v>72000</v>
      </c>
    </row>
    <row r="196" spans="1:16" ht="24.75" customHeight="1" x14ac:dyDescent="0.2">
      <c r="A196" s="108"/>
      <c r="B196" s="72"/>
      <c r="C196" s="84" t="s">
        <v>3859</v>
      </c>
      <c r="D196" s="75" t="s">
        <v>54</v>
      </c>
      <c r="E196" s="13">
        <v>44439</v>
      </c>
      <c r="F196" s="73" t="s">
        <v>3052</v>
      </c>
      <c r="G196" s="13">
        <v>44442</v>
      </c>
      <c r="H196" s="74" t="s">
        <v>3053</v>
      </c>
      <c r="I196" s="15">
        <v>13</v>
      </c>
      <c r="J196" s="15">
        <v>98</v>
      </c>
      <c r="K196" s="15">
        <v>60</v>
      </c>
      <c r="L196" s="15">
        <v>38</v>
      </c>
      <c r="M196" s="79">
        <v>19.11</v>
      </c>
      <c r="N196" s="69">
        <v>38</v>
      </c>
      <c r="O196" s="61">
        <v>3000</v>
      </c>
      <c r="P196" s="62">
        <f>Table2245236891011121314151617181920212224234567234568910111213141516171819202122232425262728293031323334353637[[#This Row],[PEMBULATAN]]*O196</f>
        <v>114000</v>
      </c>
    </row>
    <row r="197" spans="1:16" ht="24.75" customHeight="1" x14ac:dyDescent="0.2">
      <c r="A197" s="108"/>
      <c r="B197" s="72"/>
      <c r="C197" s="84" t="s">
        <v>3860</v>
      </c>
      <c r="D197" s="75" t="s">
        <v>54</v>
      </c>
      <c r="E197" s="13">
        <v>44439</v>
      </c>
      <c r="F197" s="73" t="s">
        <v>3052</v>
      </c>
      <c r="G197" s="13">
        <v>44442</v>
      </c>
      <c r="H197" s="74" t="s">
        <v>3053</v>
      </c>
      <c r="I197" s="15">
        <v>19</v>
      </c>
      <c r="J197" s="15">
        <v>99</v>
      </c>
      <c r="K197" s="15">
        <v>60</v>
      </c>
      <c r="L197" s="15">
        <v>28</v>
      </c>
      <c r="M197" s="79">
        <v>28.215</v>
      </c>
      <c r="N197" s="69">
        <v>28</v>
      </c>
      <c r="O197" s="61">
        <v>3000</v>
      </c>
      <c r="P197" s="62">
        <f>Table2245236891011121314151617181920212224234567234568910111213141516171819202122232425262728293031323334353637[[#This Row],[PEMBULATAN]]*O197</f>
        <v>84000</v>
      </c>
    </row>
    <row r="198" spans="1:16" ht="24.75" customHeight="1" x14ac:dyDescent="0.2">
      <c r="A198" s="108"/>
      <c r="B198" s="72"/>
      <c r="C198" s="84" t="s">
        <v>3861</v>
      </c>
      <c r="D198" s="75" t="s">
        <v>54</v>
      </c>
      <c r="E198" s="13">
        <v>44439</v>
      </c>
      <c r="F198" s="73" t="s">
        <v>3052</v>
      </c>
      <c r="G198" s="13">
        <v>44442</v>
      </c>
      <c r="H198" s="74" t="s">
        <v>3053</v>
      </c>
      <c r="I198" s="15">
        <v>21</v>
      </c>
      <c r="J198" s="15">
        <v>90</v>
      </c>
      <c r="K198" s="15">
        <v>55</v>
      </c>
      <c r="L198" s="15">
        <v>26</v>
      </c>
      <c r="M198" s="79">
        <v>25.987500000000001</v>
      </c>
      <c r="N198" s="69">
        <v>26</v>
      </c>
      <c r="O198" s="61">
        <v>3000</v>
      </c>
      <c r="P198" s="62">
        <f>Table2245236891011121314151617181920212224234567234568910111213141516171819202122232425262728293031323334353637[[#This Row],[PEMBULATAN]]*O198</f>
        <v>78000</v>
      </c>
    </row>
    <row r="199" spans="1:16" ht="24.75" customHeight="1" x14ac:dyDescent="0.2">
      <c r="A199" s="108"/>
      <c r="B199" s="72"/>
      <c r="C199" s="84" t="s">
        <v>3862</v>
      </c>
      <c r="D199" s="75" t="s">
        <v>54</v>
      </c>
      <c r="E199" s="13">
        <v>44439</v>
      </c>
      <c r="F199" s="73" t="s">
        <v>3052</v>
      </c>
      <c r="G199" s="13">
        <v>44442</v>
      </c>
      <c r="H199" s="74" t="s">
        <v>3053</v>
      </c>
      <c r="I199" s="15">
        <v>15</v>
      </c>
      <c r="J199" s="15">
        <v>70</v>
      </c>
      <c r="K199" s="15">
        <v>58</v>
      </c>
      <c r="L199" s="15">
        <v>24</v>
      </c>
      <c r="M199" s="79">
        <v>15.225</v>
      </c>
      <c r="N199" s="69">
        <v>24</v>
      </c>
      <c r="O199" s="61">
        <v>3000</v>
      </c>
      <c r="P199" s="62">
        <f>Table2245236891011121314151617181920212224234567234568910111213141516171819202122232425262728293031323334353637[[#This Row],[PEMBULATAN]]*O199</f>
        <v>72000</v>
      </c>
    </row>
    <row r="200" spans="1:16" ht="24.75" customHeight="1" x14ac:dyDescent="0.2">
      <c r="A200" s="108"/>
      <c r="B200" s="72"/>
      <c r="C200" s="84" t="s">
        <v>3863</v>
      </c>
      <c r="D200" s="75" t="s">
        <v>54</v>
      </c>
      <c r="E200" s="13">
        <v>44439</v>
      </c>
      <c r="F200" s="73" t="s">
        <v>3052</v>
      </c>
      <c r="G200" s="13">
        <v>44442</v>
      </c>
      <c r="H200" s="74" t="s">
        <v>3053</v>
      </c>
      <c r="I200" s="15">
        <v>15</v>
      </c>
      <c r="J200" s="15">
        <v>97</v>
      </c>
      <c r="K200" s="15">
        <v>60</v>
      </c>
      <c r="L200" s="15">
        <v>28</v>
      </c>
      <c r="M200" s="79">
        <v>21.824999999999999</v>
      </c>
      <c r="N200" s="69">
        <v>28</v>
      </c>
      <c r="O200" s="61">
        <v>3000</v>
      </c>
      <c r="P200" s="62">
        <f>Table2245236891011121314151617181920212224234567234568910111213141516171819202122232425262728293031323334353637[[#This Row],[PEMBULATAN]]*O200</f>
        <v>84000</v>
      </c>
    </row>
    <row r="201" spans="1:16" ht="24.75" customHeight="1" x14ac:dyDescent="0.2">
      <c r="A201" s="108"/>
      <c r="B201" s="72"/>
      <c r="C201" s="84" t="s">
        <v>3864</v>
      </c>
      <c r="D201" s="75" t="s">
        <v>54</v>
      </c>
      <c r="E201" s="13">
        <v>44439</v>
      </c>
      <c r="F201" s="73" t="s">
        <v>3052</v>
      </c>
      <c r="G201" s="13">
        <v>44442</v>
      </c>
      <c r="H201" s="74" t="s">
        <v>3053</v>
      </c>
      <c r="I201" s="15">
        <v>10</v>
      </c>
      <c r="J201" s="15">
        <v>58</v>
      </c>
      <c r="K201" s="15">
        <v>62</v>
      </c>
      <c r="L201" s="15">
        <v>24</v>
      </c>
      <c r="M201" s="79">
        <v>8.99</v>
      </c>
      <c r="N201" s="69">
        <v>24</v>
      </c>
      <c r="O201" s="61">
        <v>3000</v>
      </c>
      <c r="P201" s="62">
        <f>Table2245236891011121314151617181920212224234567234568910111213141516171819202122232425262728293031323334353637[[#This Row],[PEMBULATAN]]*O201</f>
        <v>72000</v>
      </c>
    </row>
    <row r="202" spans="1:16" ht="24.75" customHeight="1" x14ac:dyDescent="0.2">
      <c r="A202" s="108"/>
      <c r="B202" s="72"/>
      <c r="C202" s="84" t="s">
        <v>3865</v>
      </c>
      <c r="D202" s="75" t="s">
        <v>54</v>
      </c>
      <c r="E202" s="13">
        <v>44439</v>
      </c>
      <c r="F202" s="73" t="s">
        <v>3052</v>
      </c>
      <c r="G202" s="13">
        <v>44442</v>
      </c>
      <c r="H202" s="74" t="s">
        <v>3053</v>
      </c>
      <c r="I202" s="15">
        <v>12</v>
      </c>
      <c r="J202" s="15">
        <v>72</v>
      </c>
      <c r="K202" s="15">
        <v>62</v>
      </c>
      <c r="L202" s="15">
        <v>23</v>
      </c>
      <c r="M202" s="79">
        <v>13.391999999999999</v>
      </c>
      <c r="N202" s="69">
        <v>23</v>
      </c>
      <c r="O202" s="61">
        <v>3000</v>
      </c>
      <c r="P202" s="62">
        <f>Table2245236891011121314151617181920212224234567234568910111213141516171819202122232425262728293031323334353637[[#This Row],[PEMBULATAN]]*O202</f>
        <v>69000</v>
      </c>
    </row>
    <row r="203" spans="1:16" ht="24.75" customHeight="1" x14ac:dyDescent="0.2">
      <c r="A203" s="108"/>
      <c r="B203" s="72"/>
      <c r="C203" s="84" t="s">
        <v>3866</v>
      </c>
      <c r="D203" s="75" t="s">
        <v>54</v>
      </c>
      <c r="E203" s="13">
        <v>44439</v>
      </c>
      <c r="F203" s="73" t="s">
        <v>3052</v>
      </c>
      <c r="G203" s="13">
        <v>44442</v>
      </c>
      <c r="H203" s="74" t="s">
        <v>3053</v>
      </c>
      <c r="I203" s="15">
        <v>24</v>
      </c>
      <c r="J203" s="15">
        <v>90</v>
      </c>
      <c r="K203" s="15">
        <v>48</v>
      </c>
      <c r="L203" s="15">
        <v>42</v>
      </c>
      <c r="M203" s="79">
        <v>25.92</v>
      </c>
      <c r="N203" s="69">
        <v>42</v>
      </c>
      <c r="O203" s="61">
        <v>3000</v>
      </c>
      <c r="P203" s="62">
        <f>Table2245236891011121314151617181920212224234567234568910111213141516171819202122232425262728293031323334353637[[#This Row],[PEMBULATAN]]*O203</f>
        <v>126000</v>
      </c>
    </row>
    <row r="204" spans="1:16" ht="24.75" customHeight="1" x14ac:dyDescent="0.2">
      <c r="A204" s="108"/>
      <c r="B204" s="72"/>
      <c r="C204" s="84" t="s">
        <v>3867</v>
      </c>
      <c r="D204" s="75" t="s">
        <v>54</v>
      </c>
      <c r="E204" s="13">
        <v>44439</v>
      </c>
      <c r="F204" s="73" t="s">
        <v>3052</v>
      </c>
      <c r="G204" s="13">
        <v>44442</v>
      </c>
      <c r="H204" s="74" t="s">
        <v>3053</v>
      </c>
      <c r="I204" s="15">
        <v>13</v>
      </c>
      <c r="J204" s="15">
        <v>94</v>
      </c>
      <c r="K204" s="15">
        <v>62</v>
      </c>
      <c r="L204" s="15">
        <v>28</v>
      </c>
      <c r="M204" s="79">
        <v>18.940999999999999</v>
      </c>
      <c r="N204" s="69">
        <v>28</v>
      </c>
      <c r="O204" s="61">
        <v>3000</v>
      </c>
      <c r="P204" s="62">
        <f>Table2245236891011121314151617181920212224234567234568910111213141516171819202122232425262728293031323334353637[[#This Row],[PEMBULATAN]]*O204</f>
        <v>84000</v>
      </c>
    </row>
    <row r="205" spans="1:16" ht="24.75" customHeight="1" x14ac:dyDescent="0.2">
      <c r="A205" s="108"/>
      <c r="B205" s="72"/>
      <c r="C205" s="84" t="s">
        <v>3868</v>
      </c>
      <c r="D205" s="75" t="s">
        <v>54</v>
      </c>
      <c r="E205" s="13">
        <v>44439</v>
      </c>
      <c r="F205" s="73" t="s">
        <v>3052</v>
      </c>
      <c r="G205" s="13">
        <v>44442</v>
      </c>
      <c r="H205" s="74" t="s">
        <v>3053</v>
      </c>
      <c r="I205" s="15">
        <v>24</v>
      </c>
      <c r="J205" s="15">
        <v>100</v>
      </c>
      <c r="K205" s="15">
        <v>54</v>
      </c>
      <c r="L205" s="15">
        <v>40</v>
      </c>
      <c r="M205" s="79">
        <v>32.4</v>
      </c>
      <c r="N205" s="69">
        <v>40</v>
      </c>
      <c r="O205" s="61">
        <v>3000</v>
      </c>
      <c r="P205" s="62">
        <f>Table2245236891011121314151617181920212224234567234568910111213141516171819202122232425262728293031323334353637[[#This Row],[PEMBULATAN]]*O205</f>
        <v>120000</v>
      </c>
    </row>
    <row r="206" spans="1:16" ht="24.75" customHeight="1" x14ac:dyDescent="0.2">
      <c r="A206" s="108"/>
      <c r="B206" s="72"/>
      <c r="C206" s="84" t="s">
        <v>3869</v>
      </c>
      <c r="D206" s="75" t="s">
        <v>54</v>
      </c>
      <c r="E206" s="13">
        <v>44439</v>
      </c>
      <c r="F206" s="73" t="s">
        <v>3052</v>
      </c>
      <c r="G206" s="13">
        <v>44442</v>
      </c>
      <c r="H206" s="74" t="s">
        <v>3053</v>
      </c>
      <c r="I206" s="15">
        <v>14</v>
      </c>
      <c r="J206" s="15">
        <v>85</v>
      </c>
      <c r="K206" s="15">
        <v>52</v>
      </c>
      <c r="L206" s="15">
        <v>30</v>
      </c>
      <c r="M206" s="79">
        <v>15.47</v>
      </c>
      <c r="N206" s="69">
        <v>30</v>
      </c>
      <c r="O206" s="61">
        <v>3000</v>
      </c>
      <c r="P206" s="62">
        <f>Table2245236891011121314151617181920212224234567234568910111213141516171819202122232425262728293031323334353637[[#This Row],[PEMBULATAN]]*O206</f>
        <v>90000</v>
      </c>
    </row>
    <row r="207" spans="1:16" ht="24.75" customHeight="1" x14ac:dyDescent="0.2">
      <c r="A207" s="108"/>
      <c r="B207" s="72"/>
      <c r="C207" s="84" t="s">
        <v>3870</v>
      </c>
      <c r="D207" s="75" t="s">
        <v>54</v>
      </c>
      <c r="E207" s="13">
        <v>44439</v>
      </c>
      <c r="F207" s="73" t="s">
        <v>3052</v>
      </c>
      <c r="G207" s="13">
        <v>44442</v>
      </c>
      <c r="H207" s="74" t="s">
        <v>3053</v>
      </c>
      <c r="I207" s="15">
        <v>26</v>
      </c>
      <c r="J207" s="15">
        <v>95</v>
      </c>
      <c r="K207" s="15">
        <v>62</v>
      </c>
      <c r="L207" s="15">
        <v>33</v>
      </c>
      <c r="M207" s="79">
        <v>38.284999999999997</v>
      </c>
      <c r="N207" s="69">
        <v>38</v>
      </c>
      <c r="O207" s="61">
        <v>3000</v>
      </c>
      <c r="P207" s="62">
        <f>Table2245236891011121314151617181920212224234567234568910111213141516171819202122232425262728293031323334353637[[#This Row],[PEMBULATAN]]*O207</f>
        <v>114000</v>
      </c>
    </row>
    <row r="208" spans="1:16" ht="24.75" customHeight="1" x14ac:dyDescent="0.2">
      <c r="A208" s="108"/>
      <c r="B208" s="72"/>
      <c r="C208" s="84" t="s">
        <v>3871</v>
      </c>
      <c r="D208" s="75" t="s">
        <v>54</v>
      </c>
      <c r="E208" s="13">
        <v>44439</v>
      </c>
      <c r="F208" s="73" t="s">
        <v>3052</v>
      </c>
      <c r="G208" s="13">
        <v>44442</v>
      </c>
      <c r="H208" s="74" t="s">
        <v>3053</v>
      </c>
      <c r="I208" s="15">
        <v>1</v>
      </c>
      <c r="J208" s="15">
        <v>52</v>
      </c>
      <c r="K208" s="15">
        <v>27</v>
      </c>
      <c r="L208" s="15">
        <v>27</v>
      </c>
      <c r="M208" s="79">
        <v>0.35099999999999998</v>
      </c>
      <c r="N208" s="69">
        <v>27</v>
      </c>
      <c r="O208" s="61">
        <v>3000</v>
      </c>
      <c r="P208" s="62">
        <f>Table2245236891011121314151617181920212224234567234568910111213141516171819202122232425262728293031323334353637[[#This Row],[PEMBULATAN]]*O208</f>
        <v>81000</v>
      </c>
    </row>
    <row r="209" spans="1:16" ht="24.75" customHeight="1" x14ac:dyDescent="0.2">
      <c r="A209" s="108"/>
      <c r="B209" s="72"/>
      <c r="C209" s="84" t="s">
        <v>3872</v>
      </c>
      <c r="D209" s="75" t="s">
        <v>54</v>
      </c>
      <c r="E209" s="13">
        <v>44439</v>
      </c>
      <c r="F209" s="73" t="s">
        <v>3052</v>
      </c>
      <c r="G209" s="13">
        <v>44442</v>
      </c>
      <c r="H209" s="74" t="s">
        <v>3053</v>
      </c>
      <c r="I209" s="15">
        <v>15</v>
      </c>
      <c r="J209" s="15">
        <v>92</v>
      </c>
      <c r="K209" s="15">
        <v>60</v>
      </c>
      <c r="L209" s="15">
        <v>31</v>
      </c>
      <c r="M209" s="79">
        <v>20.7</v>
      </c>
      <c r="N209" s="69">
        <v>31</v>
      </c>
      <c r="O209" s="61">
        <v>3000</v>
      </c>
      <c r="P209" s="62">
        <f>Table2245236891011121314151617181920212224234567234568910111213141516171819202122232425262728293031323334353637[[#This Row],[PEMBULATAN]]*O209</f>
        <v>93000</v>
      </c>
    </row>
    <row r="210" spans="1:16" ht="24.75" customHeight="1" x14ac:dyDescent="0.2">
      <c r="A210" s="108"/>
      <c r="B210" s="72"/>
      <c r="C210" s="84" t="s">
        <v>3873</v>
      </c>
      <c r="D210" s="75" t="s">
        <v>54</v>
      </c>
      <c r="E210" s="13">
        <v>44439</v>
      </c>
      <c r="F210" s="73" t="s">
        <v>3052</v>
      </c>
      <c r="G210" s="13">
        <v>44442</v>
      </c>
      <c r="H210" s="74" t="s">
        <v>3053</v>
      </c>
      <c r="I210" s="15">
        <v>16</v>
      </c>
      <c r="J210" s="15">
        <v>88</v>
      </c>
      <c r="K210" s="15">
        <v>56</v>
      </c>
      <c r="L210" s="15">
        <v>30</v>
      </c>
      <c r="M210" s="79">
        <v>19.712</v>
      </c>
      <c r="N210" s="69">
        <v>30</v>
      </c>
      <c r="O210" s="61">
        <v>3000</v>
      </c>
      <c r="P210" s="62">
        <f>Table2245236891011121314151617181920212224234567234568910111213141516171819202122232425262728293031323334353637[[#This Row],[PEMBULATAN]]*O210</f>
        <v>90000</v>
      </c>
    </row>
    <row r="211" spans="1:16" ht="24.75" customHeight="1" x14ac:dyDescent="0.2">
      <c r="A211" s="108"/>
      <c r="B211" s="72"/>
      <c r="C211" s="84" t="s">
        <v>3874</v>
      </c>
      <c r="D211" s="75" t="s">
        <v>54</v>
      </c>
      <c r="E211" s="13">
        <v>44439</v>
      </c>
      <c r="F211" s="73" t="s">
        <v>3052</v>
      </c>
      <c r="G211" s="13">
        <v>44442</v>
      </c>
      <c r="H211" s="74" t="s">
        <v>3053</v>
      </c>
      <c r="I211" s="15">
        <v>3</v>
      </c>
      <c r="J211" s="15">
        <v>65</v>
      </c>
      <c r="K211" s="15">
        <v>47</v>
      </c>
      <c r="L211" s="15">
        <v>6</v>
      </c>
      <c r="M211" s="79">
        <v>2.2912499999999998</v>
      </c>
      <c r="N211" s="69">
        <v>6</v>
      </c>
      <c r="O211" s="61">
        <v>3000</v>
      </c>
      <c r="P211" s="62">
        <f>Table2245236891011121314151617181920212224234567234568910111213141516171819202122232425262728293031323334353637[[#This Row],[PEMBULATAN]]*O211</f>
        <v>18000</v>
      </c>
    </row>
    <row r="212" spans="1:16" ht="24.75" customHeight="1" x14ac:dyDescent="0.2">
      <c r="A212" s="108"/>
      <c r="B212" s="72"/>
      <c r="C212" s="84" t="s">
        <v>3875</v>
      </c>
      <c r="D212" s="75" t="s">
        <v>54</v>
      </c>
      <c r="E212" s="13">
        <v>44439</v>
      </c>
      <c r="F212" s="73" t="s">
        <v>3052</v>
      </c>
      <c r="G212" s="13">
        <v>44442</v>
      </c>
      <c r="H212" s="74" t="s">
        <v>3053</v>
      </c>
      <c r="I212" s="15">
        <v>5</v>
      </c>
      <c r="J212" s="15">
        <v>65</v>
      </c>
      <c r="K212" s="15">
        <v>52</v>
      </c>
      <c r="L212" s="15">
        <v>39</v>
      </c>
      <c r="M212" s="79">
        <v>4.2249999999999996</v>
      </c>
      <c r="N212" s="69">
        <v>39</v>
      </c>
      <c r="O212" s="61">
        <v>3000</v>
      </c>
      <c r="P212" s="62">
        <f>Table2245236891011121314151617181920212224234567234568910111213141516171819202122232425262728293031323334353637[[#This Row],[PEMBULATAN]]*O212</f>
        <v>117000</v>
      </c>
    </row>
    <row r="213" spans="1:16" ht="24.75" customHeight="1" x14ac:dyDescent="0.2">
      <c r="A213" s="108"/>
      <c r="B213" s="72"/>
      <c r="C213" s="84" t="s">
        <v>3876</v>
      </c>
      <c r="D213" s="75" t="s">
        <v>54</v>
      </c>
      <c r="E213" s="13">
        <v>44439</v>
      </c>
      <c r="F213" s="73" t="s">
        <v>3052</v>
      </c>
      <c r="G213" s="13">
        <v>44442</v>
      </c>
      <c r="H213" s="74" t="s">
        <v>3053</v>
      </c>
      <c r="I213" s="15">
        <v>19</v>
      </c>
      <c r="J213" s="15">
        <v>90</v>
      </c>
      <c r="K213" s="15">
        <v>60</v>
      </c>
      <c r="L213" s="15">
        <v>34</v>
      </c>
      <c r="M213" s="79">
        <v>25.65</v>
      </c>
      <c r="N213" s="69">
        <v>34</v>
      </c>
      <c r="O213" s="61">
        <v>3000</v>
      </c>
      <c r="P213" s="62">
        <f>Table2245236891011121314151617181920212224234567234568910111213141516171819202122232425262728293031323334353637[[#This Row],[PEMBULATAN]]*O213</f>
        <v>102000</v>
      </c>
    </row>
    <row r="214" spans="1:16" ht="24.75" customHeight="1" x14ac:dyDescent="0.2">
      <c r="A214" s="108"/>
      <c r="B214" s="72"/>
      <c r="C214" s="84" t="s">
        <v>3877</v>
      </c>
      <c r="D214" s="75" t="s">
        <v>54</v>
      </c>
      <c r="E214" s="13">
        <v>44439</v>
      </c>
      <c r="F214" s="73" t="s">
        <v>3052</v>
      </c>
      <c r="G214" s="13">
        <v>44442</v>
      </c>
      <c r="H214" s="74" t="s">
        <v>3053</v>
      </c>
      <c r="I214" s="15">
        <v>4</v>
      </c>
      <c r="J214" s="15">
        <v>60</v>
      </c>
      <c r="K214" s="15">
        <v>59</v>
      </c>
      <c r="L214" s="15">
        <v>35</v>
      </c>
      <c r="M214" s="79">
        <v>3.54</v>
      </c>
      <c r="N214" s="69">
        <v>35</v>
      </c>
      <c r="O214" s="61">
        <v>3000</v>
      </c>
      <c r="P214" s="62">
        <f>Table2245236891011121314151617181920212224234567234568910111213141516171819202122232425262728293031323334353637[[#This Row],[PEMBULATAN]]*O214</f>
        <v>105000</v>
      </c>
    </row>
    <row r="215" spans="1:16" ht="24.75" customHeight="1" x14ac:dyDescent="0.2">
      <c r="A215" s="108"/>
      <c r="B215" s="72"/>
      <c r="C215" s="84" t="s">
        <v>3878</v>
      </c>
      <c r="D215" s="75" t="s">
        <v>54</v>
      </c>
      <c r="E215" s="13">
        <v>44439</v>
      </c>
      <c r="F215" s="73" t="s">
        <v>3052</v>
      </c>
      <c r="G215" s="13">
        <v>44442</v>
      </c>
      <c r="H215" s="74" t="s">
        <v>3053</v>
      </c>
      <c r="I215" s="15">
        <v>8</v>
      </c>
      <c r="J215" s="15">
        <v>68</v>
      </c>
      <c r="K215" s="15">
        <v>56</v>
      </c>
      <c r="L215" s="15">
        <v>30</v>
      </c>
      <c r="M215" s="79">
        <v>7.6159999999999997</v>
      </c>
      <c r="N215" s="69">
        <v>30</v>
      </c>
      <c r="O215" s="61">
        <v>3000</v>
      </c>
      <c r="P215" s="62">
        <f>Table2245236891011121314151617181920212224234567234568910111213141516171819202122232425262728293031323334353637[[#This Row],[PEMBULATAN]]*O215</f>
        <v>90000</v>
      </c>
    </row>
    <row r="216" spans="1:16" ht="24.75" customHeight="1" x14ac:dyDescent="0.2">
      <c r="A216" s="108"/>
      <c r="B216" s="72"/>
      <c r="C216" s="84" t="s">
        <v>3879</v>
      </c>
      <c r="D216" s="75" t="s">
        <v>54</v>
      </c>
      <c r="E216" s="13">
        <v>44439</v>
      </c>
      <c r="F216" s="73" t="s">
        <v>3052</v>
      </c>
      <c r="G216" s="13">
        <v>44442</v>
      </c>
      <c r="H216" s="74" t="s">
        <v>3053</v>
      </c>
      <c r="I216" s="15">
        <v>28</v>
      </c>
      <c r="J216" s="15">
        <v>86</v>
      </c>
      <c r="K216" s="15">
        <v>87</v>
      </c>
      <c r="L216" s="15">
        <v>42</v>
      </c>
      <c r="M216" s="79">
        <v>52.374000000000002</v>
      </c>
      <c r="N216" s="69">
        <v>52</v>
      </c>
      <c r="O216" s="61">
        <v>3000</v>
      </c>
      <c r="P216" s="62">
        <f>Table2245236891011121314151617181920212224234567234568910111213141516171819202122232425262728293031323334353637[[#This Row],[PEMBULATAN]]*O216</f>
        <v>156000</v>
      </c>
    </row>
    <row r="217" spans="1:16" ht="24.75" customHeight="1" x14ac:dyDescent="0.2">
      <c r="A217" s="108"/>
      <c r="B217" s="72"/>
      <c r="C217" s="84" t="s">
        <v>3880</v>
      </c>
      <c r="D217" s="75" t="s">
        <v>54</v>
      </c>
      <c r="E217" s="13">
        <v>44439</v>
      </c>
      <c r="F217" s="73" t="s">
        <v>3052</v>
      </c>
      <c r="G217" s="13">
        <v>44442</v>
      </c>
      <c r="H217" s="74" t="s">
        <v>3053</v>
      </c>
      <c r="I217" s="15">
        <v>24</v>
      </c>
      <c r="J217" s="15">
        <v>94</v>
      </c>
      <c r="K217" s="15">
        <v>61</v>
      </c>
      <c r="L217" s="15">
        <v>32</v>
      </c>
      <c r="M217" s="79">
        <v>34.404000000000003</v>
      </c>
      <c r="N217" s="69">
        <v>34</v>
      </c>
      <c r="O217" s="61">
        <v>3000</v>
      </c>
      <c r="P217" s="62">
        <f>Table2245236891011121314151617181920212224234567234568910111213141516171819202122232425262728293031323334353637[[#This Row],[PEMBULATAN]]*O217</f>
        <v>102000</v>
      </c>
    </row>
    <row r="218" spans="1:16" ht="24.75" customHeight="1" x14ac:dyDescent="0.2">
      <c r="A218" s="108"/>
      <c r="B218" s="72"/>
      <c r="C218" s="84" t="s">
        <v>3881</v>
      </c>
      <c r="D218" s="75" t="s">
        <v>54</v>
      </c>
      <c r="E218" s="13">
        <v>44439</v>
      </c>
      <c r="F218" s="73" t="s">
        <v>3052</v>
      </c>
      <c r="G218" s="13">
        <v>44442</v>
      </c>
      <c r="H218" s="74" t="s">
        <v>3053</v>
      </c>
      <c r="I218" s="15">
        <v>11</v>
      </c>
      <c r="J218" s="15">
        <v>88</v>
      </c>
      <c r="K218" s="15">
        <v>57</v>
      </c>
      <c r="L218" s="15">
        <v>28</v>
      </c>
      <c r="M218" s="79">
        <v>13.794</v>
      </c>
      <c r="N218" s="69">
        <v>28</v>
      </c>
      <c r="O218" s="61">
        <v>3000</v>
      </c>
      <c r="P218" s="62">
        <f>Table2245236891011121314151617181920212224234567234568910111213141516171819202122232425262728293031323334353637[[#This Row],[PEMBULATAN]]*O218</f>
        <v>84000</v>
      </c>
    </row>
    <row r="219" spans="1:16" ht="24.75" customHeight="1" x14ac:dyDescent="0.2">
      <c r="A219" s="108"/>
      <c r="B219" s="72"/>
      <c r="C219" s="84" t="s">
        <v>3882</v>
      </c>
      <c r="D219" s="75" t="s">
        <v>54</v>
      </c>
      <c r="E219" s="13">
        <v>44439</v>
      </c>
      <c r="F219" s="73" t="s">
        <v>3052</v>
      </c>
      <c r="G219" s="13">
        <v>44442</v>
      </c>
      <c r="H219" s="74" t="s">
        <v>3053</v>
      </c>
      <c r="I219" s="15">
        <v>12</v>
      </c>
      <c r="J219" s="15">
        <v>65</v>
      </c>
      <c r="K219" s="15">
        <v>59</v>
      </c>
      <c r="L219" s="15">
        <v>27</v>
      </c>
      <c r="M219" s="79">
        <v>11.505000000000001</v>
      </c>
      <c r="N219" s="69">
        <v>27</v>
      </c>
      <c r="O219" s="61">
        <v>3000</v>
      </c>
      <c r="P219" s="62">
        <f>Table2245236891011121314151617181920212224234567234568910111213141516171819202122232425262728293031323334353637[[#This Row],[PEMBULATAN]]*O219</f>
        <v>81000</v>
      </c>
    </row>
    <row r="220" spans="1:16" ht="24.75" customHeight="1" x14ac:dyDescent="0.2">
      <c r="A220" s="108"/>
      <c r="B220" s="72"/>
      <c r="C220" s="84" t="s">
        <v>3883</v>
      </c>
      <c r="D220" s="75" t="s">
        <v>54</v>
      </c>
      <c r="E220" s="13">
        <v>44439</v>
      </c>
      <c r="F220" s="73" t="s">
        <v>3052</v>
      </c>
      <c r="G220" s="13">
        <v>44442</v>
      </c>
      <c r="H220" s="74" t="s">
        <v>3053</v>
      </c>
      <c r="I220" s="15">
        <v>1</v>
      </c>
      <c r="J220" s="15">
        <v>74</v>
      </c>
      <c r="K220" s="15">
        <v>8</v>
      </c>
      <c r="L220" s="15">
        <v>8</v>
      </c>
      <c r="M220" s="79">
        <v>0.14799999999999999</v>
      </c>
      <c r="N220" s="69">
        <v>8</v>
      </c>
      <c r="O220" s="61">
        <v>3000</v>
      </c>
      <c r="P220" s="62">
        <f>Table2245236891011121314151617181920212224234567234568910111213141516171819202122232425262728293031323334353637[[#This Row],[PEMBULATAN]]*O220</f>
        <v>24000</v>
      </c>
    </row>
    <row r="221" spans="1:16" ht="24.75" customHeight="1" x14ac:dyDescent="0.2">
      <c r="A221" s="108"/>
      <c r="B221" s="72"/>
      <c r="C221" s="84" t="s">
        <v>3884</v>
      </c>
      <c r="D221" s="75" t="s">
        <v>54</v>
      </c>
      <c r="E221" s="13">
        <v>44439</v>
      </c>
      <c r="F221" s="73" t="s">
        <v>3052</v>
      </c>
      <c r="G221" s="13">
        <v>44442</v>
      </c>
      <c r="H221" s="74" t="s">
        <v>3053</v>
      </c>
      <c r="I221" s="15">
        <v>21</v>
      </c>
      <c r="J221" s="15">
        <v>102</v>
      </c>
      <c r="K221" s="15">
        <v>54</v>
      </c>
      <c r="L221" s="15">
        <v>32</v>
      </c>
      <c r="M221" s="79">
        <v>28.917000000000002</v>
      </c>
      <c r="N221" s="69">
        <v>32</v>
      </c>
      <c r="O221" s="61">
        <v>3000</v>
      </c>
      <c r="P221" s="62">
        <f>Table2245236891011121314151617181920212224234567234568910111213141516171819202122232425262728293031323334353637[[#This Row],[PEMBULATAN]]*O221</f>
        <v>96000</v>
      </c>
    </row>
    <row r="222" spans="1:16" ht="24.75" customHeight="1" x14ac:dyDescent="0.2">
      <c r="A222" s="108"/>
      <c r="B222" s="72"/>
      <c r="C222" s="84" t="s">
        <v>3885</v>
      </c>
      <c r="D222" s="75" t="s">
        <v>54</v>
      </c>
      <c r="E222" s="13">
        <v>44439</v>
      </c>
      <c r="F222" s="73" t="s">
        <v>3052</v>
      </c>
      <c r="G222" s="13">
        <v>44442</v>
      </c>
      <c r="H222" s="74" t="s">
        <v>3053</v>
      </c>
      <c r="I222" s="15">
        <v>14</v>
      </c>
      <c r="J222" s="15">
        <v>91</v>
      </c>
      <c r="K222" s="15">
        <v>59</v>
      </c>
      <c r="L222" s="15">
        <v>28</v>
      </c>
      <c r="M222" s="79">
        <v>18.791499999999999</v>
      </c>
      <c r="N222" s="69">
        <v>28</v>
      </c>
      <c r="O222" s="61">
        <v>3000</v>
      </c>
      <c r="P222" s="62">
        <f>Table2245236891011121314151617181920212224234567234568910111213141516171819202122232425262728293031323334353637[[#This Row],[PEMBULATAN]]*O222</f>
        <v>84000</v>
      </c>
    </row>
    <row r="223" spans="1:16" ht="24.75" customHeight="1" x14ac:dyDescent="0.2">
      <c r="A223" s="108"/>
      <c r="B223" s="72"/>
      <c r="C223" s="84" t="s">
        <v>3886</v>
      </c>
      <c r="D223" s="75" t="s">
        <v>54</v>
      </c>
      <c r="E223" s="13">
        <v>44439</v>
      </c>
      <c r="F223" s="73" t="s">
        <v>3052</v>
      </c>
      <c r="G223" s="13">
        <v>44442</v>
      </c>
      <c r="H223" s="74" t="s">
        <v>3053</v>
      </c>
      <c r="I223" s="15">
        <v>12</v>
      </c>
      <c r="J223" s="15">
        <v>60</v>
      </c>
      <c r="K223" s="15">
        <v>57</v>
      </c>
      <c r="L223" s="15">
        <v>33</v>
      </c>
      <c r="M223" s="79">
        <v>10.26</v>
      </c>
      <c r="N223" s="69">
        <v>33</v>
      </c>
      <c r="O223" s="61">
        <v>3000</v>
      </c>
      <c r="P223" s="62">
        <f>Table2245236891011121314151617181920212224234567234568910111213141516171819202122232425262728293031323334353637[[#This Row],[PEMBULATAN]]*O223</f>
        <v>99000</v>
      </c>
    </row>
    <row r="224" spans="1:16" ht="24.75" customHeight="1" x14ac:dyDescent="0.2">
      <c r="A224" s="108"/>
      <c r="B224" s="72"/>
      <c r="C224" s="84" t="s">
        <v>3887</v>
      </c>
      <c r="D224" s="75" t="s">
        <v>54</v>
      </c>
      <c r="E224" s="13">
        <v>44439</v>
      </c>
      <c r="F224" s="73" t="s">
        <v>3052</v>
      </c>
      <c r="G224" s="13">
        <v>44442</v>
      </c>
      <c r="H224" s="74" t="s">
        <v>3053</v>
      </c>
      <c r="I224" s="15">
        <v>18</v>
      </c>
      <c r="J224" s="15">
        <v>93</v>
      </c>
      <c r="K224" s="15">
        <v>56</v>
      </c>
      <c r="L224" s="15">
        <v>30</v>
      </c>
      <c r="M224" s="79">
        <v>23.436</v>
      </c>
      <c r="N224" s="69">
        <v>30</v>
      </c>
      <c r="O224" s="61">
        <v>3000</v>
      </c>
      <c r="P224" s="62">
        <f>Table2245236891011121314151617181920212224234567234568910111213141516171819202122232425262728293031323334353637[[#This Row],[PEMBULATAN]]*O224</f>
        <v>90000</v>
      </c>
    </row>
    <row r="225" spans="1:16" ht="24.75" customHeight="1" x14ac:dyDescent="0.2">
      <c r="A225" s="108"/>
      <c r="B225" s="72"/>
      <c r="C225" s="84" t="s">
        <v>3888</v>
      </c>
      <c r="D225" s="75" t="s">
        <v>54</v>
      </c>
      <c r="E225" s="13">
        <v>44439</v>
      </c>
      <c r="F225" s="73" t="s">
        <v>3052</v>
      </c>
      <c r="G225" s="13">
        <v>44442</v>
      </c>
      <c r="H225" s="74" t="s">
        <v>3053</v>
      </c>
      <c r="I225" s="15">
        <v>17</v>
      </c>
      <c r="J225" s="15">
        <v>92</v>
      </c>
      <c r="K225" s="15">
        <v>58</v>
      </c>
      <c r="L225" s="15">
        <v>33</v>
      </c>
      <c r="M225" s="79">
        <v>22.678000000000001</v>
      </c>
      <c r="N225" s="69">
        <v>33</v>
      </c>
      <c r="O225" s="61">
        <v>3000</v>
      </c>
      <c r="P225" s="62">
        <f>Table2245236891011121314151617181920212224234567234568910111213141516171819202122232425262728293031323334353637[[#This Row],[PEMBULATAN]]*O225</f>
        <v>99000</v>
      </c>
    </row>
    <row r="226" spans="1:16" ht="24.75" customHeight="1" x14ac:dyDescent="0.2">
      <c r="A226" s="108"/>
      <c r="B226" s="72"/>
      <c r="C226" s="84" t="s">
        <v>3889</v>
      </c>
      <c r="D226" s="75" t="s">
        <v>54</v>
      </c>
      <c r="E226" s="13">
        <v>44439</v>
      </c>
      <c r="F226" s="73" t="s">
        <v>3052</v>
      </c>
      <c r="G226" s="13">
        <v>44442</v>
      </c>
      <c r="H226" s="74" t="s">
        <v>3053</v>
      </c>
      <c r="I226" s="15">
        <v>11</v>
      </c>
      <c r="J226" s="15">
        <v>54</v>
      </c>
      <c r="K226" s="15">
        <v>46</v>
      </c>
      <c r="L226" s="15">
        <v>28</v>
      </c>
      <c r="M226" s="79">
        <v>6.8310000000000004</v>
      </c>
      <c r="N226" s="69">
        <v>28</v>
      </c>
      <c r="O226" s="61">
        <v>3000</v>
      </c>
      <c r="P226" s="62">
        <f>Table2245236891011121314151617181920212224234567234568910111213141516171819202122232425262728293031323334353637[[#This Row],[PEMBULATAN]]*O226</f>
        <v>84000</v>
      </c>
    </row>
    <row r="227" spans="1:16" ht="24.75" customHeight="1" x14ac:dyDescent="0.2">
      <c r="A227" s="108"/>
      <c r="B227" s="72"/>
      <c r="C227" s="84" t="s">
        <v>3890</v>
      </c>
      <c r="D227" s="75" t="s">
        <v>54</v>
      </c>
      <c r="E227" s="13">
        <v>44439</v>
      </c>
      <c r="F227" s="73" t="s">
        <v>3052</v>
      </c>
      <c r="G227" s="13">
        <v>44442</v>
      </c>
      <c r="H227" s="74" t="s">
        <v>3053</v>
      </c>
      <c r="I227" s="15">
        <v>26</v>
      </c>
      <c r="J227" s="15">
        <v>87</v>
      </c>
      <c r="K227" s="15">
        <v>52</v>
      </c>
      <c r="L227" s="15">
        <v>40</v>
      </c>
      <c r="M227" s="79">
        <v>29.405999999999999</v>
      </c>
      <c r="N227" s="69">
        <v>40</v>
      </c>
      <c r="O227" s="61">
        <v>3000</v>
      </c>
      <c r="P227" s="62">
        <f>Table2245236891011121314151617181920212224234567234568910111213141516171819202122232425262728293031323334353637[[#This Row],[PEMBULATAN]]*O227</f>
        <v>120000</v>
      </c>
    </row>
    <row r="228" spans="1:16" ht="24.75" customHeight="1" x14ac:dyDescent="0.2">
      <c r="A228" s="108"/>
      <c r="B228" s="72"/>
      <c r="C228" s="84" t="s">
        <v>3891</v>
      </c>
      <c r="D228" s="75" t="s">
        <v>54</v>
      </c>
      <c r="E228" s="13">
        <v>44439</v>
      </c>
      <c r="F228" s="73" t="s">
        <v>3052</v>
      </c>
      <c r="G228" s="13">
        <v>44442</v>
      </c>
      <c r="H228" s="74" t="s">
        <v>3053</v>
      </c>
      <c r="I228" s="15">
        <v>6</v>
      </c>
      <c r="J228" s="15">
        <v>66</v>
      </c>
      <c r="K228" s="15">
        <v>58</v>
      </c>
      <c r="L228" s="15">
        <v>40</v>
      </c>
      <c r="M228" s="79">
        <v>5.742</v>
      </c>
      <c r="N228" s="69">
        <v>40</v>
      </c>
      <c r="O228" s="61">
        <v>3000</v>
      </c>
      <c r="P228" s="62">
        <f>Table2245236891011121314151617181920212224234567234568910111213141516171819202122232425262728293031323334353637[[#This Row],[PEMBULATAN]]*O228</f>
        <v>120000</v>
      </c>
    </row>
    <row r="229" spans="1:16" ht="24.75" customHeight="1" x14ac:dyDescent="0.2">
      <c r="A229" s="108"/>
      <c r="B229" s="72"/>
      <c r="C229" s="84" t="s">
        <v>3892</v>
      </c>
      <c r="D229" s="75" t="s">
        <v>54</v>
      </c>
      <c r="E229" s="13">
        <v>44439</v>
      </c>
      <c r="F229" s="73" t="s">
        <v>3052</v>
      </c>
      <c r="G229" s="13">
        <v>44442</v>
      </c>
      <c r="H229" s="74" t="s">
        <v>3053</v>
      </c>
      <c r="I229" s="15">
        <v>20</v>
      </c>
      <c r="J229" s="15">
        <v>103</v>
      </c>
      <c r="K229" s="15">
        <v>60</v>
      </c>
      <c r="L229" s="15">
        <v>37</v>
      </c>
      <c r="M229" s="79">
        <v>30.9</v>
      </c>
      <c r="N229" s="69">
        <v>37</v>
      </c>
      <c r="O229" s="61">
        <v>3000</v>
      </c>
      <c r="P229" s="62">
        <f>Table2245236891011121314151617181920212224234567234568910111213141516171819202122232425262728293031323334353637[[#This Row],[PEMBULATAN]]*O229</f>
        <v>111000</v>
      </c>
    </row>
    <row r="230" spans="1:16" ht="24.75" customHeight="1" x14ac:dyDescent="0.2">
      <c r="A230" s="108"/>
      <c r="B230" s="72"/>
      <c r="C230" s="84" t="s">
        <v>3893</v>
      </c>
      <c r="D230" s="75" t="s">
        <v>54</v>
      </c>
      <c r="E230" s="13">
        <v>44439</v>
      </c>
      <c r="F230" s="73" t="s">
        <v>3052</v>
      </c>
      <c r="G230" s="13">
        <v>44442</v>
      </c>
      <c r="H230" s="74" t="s">
        <v>3053</v>
      </c>
      <c r="I230" s="15">
        <v>22</v>
      </c>
      <c r="J230" s="15">
        <v>87</v>
      </c>
      <c r="K230" s="15">
        <v>60</v>
      </c>
      <c r="L230" s="15">
        <v>30</v>
      </c>
      <c r="M230" s="79">
        <v>28.71</v>
      </c>
      <c r="N230" s="69">
        <v>30</v>
      </c>
      <c r="O230" s="61">
        <v>3000</v>
      </c>
      <c r="P230" s="62">
        <f>Table2245236891011121314151617181920212224234567234568910111213141516171819202122232425262728293031323334353637[[#This Row],[PEMBULATAN]]*O230</f>
        <v>90000</v>
      </c>
    </row>
    <row r="231" spans="1:16" ht="24.75" customHeight="1" x14ac:dyDescent="0.2">
      <c r="A231" s="108"/>
      <c r="B231" s="72"/>
      <c r="C231" s="84" t="s">
        <v>3894</v>
      </c>
      <c r="D231" s="75" t="s">
        <v>54</v>
      </c>
      <c r="E231" s="13">
        <v>44439</v>
      </c>
      <c r="F231" s="73" t="s">
        <v>3052</v>
      </c>
      <c r="G231" s="13">
        <v>44442</v>
      </c>
      <c r="H231" s="74" t="s">
        <v>3053</v>
      </c>
      <c r="I231" s="15">
        <v>13</v>
      </c>
      <c r="J231" s="15">
        <v>102</v>
      </c>
      <c r="K231" s="15">
        <v>59</v>
      </c>
      <c r="L231" s="15">
        <v>30</v>
      </c>
      <c r="M231" s="79">
        <v>19.558499999999999</v>
      </c>
      <c r="N231" s="69">
        <v>30</v>
      </c>
      <c r="O231" s="61">
        <v>3000</v>
      </c>
      <c r="P231" s="62">
        <f>Table2245236891011121314151617181920212224234567234568910111213141516171819202122232425262728293031323334353637[[#This Row],[PEMBULATAN]]*O231</f>
        <v>90000</v>
      </c>
    </row>
    <row r="232" spans="1:16" ht="24.75" customHeight="1" x14ac:dyDescent="0.2">
      <c r="A232" s="108"/>
      <c r="B232" s="72"/>
      <c r="C232" s="84" t="s">
        <v>3895</v>
      </c>
      <c r="D232" s="75" t="s">
        <v>54</v>
      </c>
      <c r="E232" s="13">
        <v>44439</v>
      </c>
      <c r="F232" s="73" t="s">
        <v>3052</v>
      </c>
      <c r="G232" s="13">
        <v>44442</v>
      </c>
      <c r="H232" s="74" t="s">
        <v>3053</v>
      </c>
      <c r="I232" s="15">
        <v>15</v>
      </c>
      <c r="J232" s="15">
        <v>100</v>
      </c>
      <c r="K232" s="15">
        <v>57</v>
      </c>
      <c r="L232" s="15">
        <v>26</v>
      </c>
      <c r="M232" s="79">
        <v>21.375</v>
      </c>
      <c r="N232" s="69">
        <v>26</v>
      </c>
      <c r="O232" s="61">
        <v>3000</v>
      </c>
      <c r="P232" s="62">
        <f>Table2245236891011121314151617181920212224234567234568910111213141516171819202122232425262728293031323334353637[[#This Row],[PEMBULATAN]]*O232</f>
        <v>78000</v>
      </c>
    </row>
    <row r="233" spans="1:16" ht="24.75" customHeight="1" x14ac:dyDescent="0.2">
      <c r="A233" s="108"/>
      <c r="B233" s="72"/>
      <c r="C233" s="84" t="s">
        <v>3896</v>
      </c>
      <c r="D233" s="75" t="s">
        <v>54</v>
      </c>
      <c r="E233" s="13">
        <v>44439</v>
      </c>
      <c r="F233" s="73" t="s">
        <v>3052</v>
      </c>
      <c r="G233" s="13">
        <v>44442</v>
      </c>
      <c r="H233" s="74" t="s">
        <v>3053</v>
      </c>
      <c r="I233" s="15">
        <v>2</v>
      </c>
      <c r="J233" s="15">
        <v>30</v>
      </c>
      <c r="K233" s="15">
        <v>29</v>
      </c>
      <c r="L233" s="15">
        <v>22</v>
      </c>
      <c r="M233" s="79">
        <v>0.435</v>
      </c>
      <c r="N233" s="69">
        <v>22</v>
      </c>
      <c r="O233" s="61">
        <v>3000</v>
      </c>
      <c r="P233" s="62">
        <f>Table2245236891011121314151617181920212224234567234568910111213141516171819202122232425262728293031323334353637[[#This Row],[PEMBULATAN]]*O233</f>
        <v>66000</v>
      </c>
    </row>
    <row r="234" spans="1:16" ht="24.75" customHeight="1" x14ac:dyDescent="0.2">
      <c r="A234" s="108"/>
      <c r="B234" s="72"/>
      <c r="C234" s="84" t="s">
        <v>3897</v>
      </c>
      <c r="D234" s="75" t="s">
        <v>54</v>
      </c>
      <c r="E234" s="13">
        <v>44439</v>
      </c>
      <c r="F234" s="73" t="s">
        <v>3052</v>
      </c>
      <c r="G234" s="13">
        <v>44442</v>
      </c>
      <c r="H234" s="74" t="s">
        <v>3053</v>
      </c>
      <c r="I234" s="15">
        <v>16</v>
      </c>
      <c r="J234" s="15">
        <v>89</v>
      </c>
      <c r="K234" s="15">
        <v>60</v>
      </c>
      <c r="L234" s="15">
        <v>47</v>
      </c>
      <c r="M234" s="79">
        <v>21.36</v>
      </c>
      <c r="N234" s="69">
        <v>47</v>
      </c>
      <c r="O234" s="61">
        <v>3000</v>
      </c>
      <c r="P234" s="62">
        <f>Table2245236891011121314151617181920212224234567234568910111213141516171819202122232425262728293031323334353637[[#This Row],[PEMBULATAN]]*O234</f>
        <v>141000</v>
      </c>
    </row>
    <row r="235" spans="1:16" ht="24.75" customHeight="1" x14ac:dyDescent="0.2">
      <c r="A235" s="108"/>
      <c r="B235" s="72"/>
      <c r="C235" s="84" t="s">
        <v>3898</v>
      </c>
      <c r="D235" s="75" t="s">
        <v>54</v>
      </c>
      <c r="E235" s="13">
        <v>44439</v>
      </c>
      <c r="F235" s="73" t="s">
        <v>3052</v>
      </c>
      <c r="G235" s="13">
        <v>44442</v>
      </c>
      <c r="H235" s="74" t="s">
        <v>3053</v>
      </c>
      <c r="I235" s="15">
        <v>13</v>
      </c>
      <c r="J235" s="15">
        <v>80</v>
      </c>
      <c r="K235" s="15">
        <v>55</v>
      </c>
      <c r="L235" s="15">
        <v>32</v>
      </c>
      <c r="M235" s="79">
        <v>14.3</v>
      </c>
      <c r="N235" s="69">
        <v>32</v>
      </c>
      <c r="O235" s="61">
        <v>3000</v>
      </c>
      <c r="P235" s="62">
        <f>Table2245236891011121314151617181920212224234567234568910111213141516171819202122232425262728293031323334353637[[#This Row],[PEMBULATAN]]*O235</f>
        <v>96000</v>
      </c>
    </row>
    <row r="236" spans="1:16" ht="24.75" customHeight="1" x14ac:dyDescent="0.2">
      <c r="A236" s="108"/>
      <c r="B236" s="72"/>
      <c r="C236" s="84" t="s">
        <v>3899</v>
      </c>
      <c r="D236" s="75" t="s">
        <v>54</v>
      </c>
      <c r="E236" s="13">
        <v>44439</v>
      </c>
      <c r="F236" s="73" t="s">
        <v>3052</v>
      </c>
      <c r="G236" s="13">
        <v>44442</v>
      </c>
      <c r="H236" s="74" t="s">
        <v>3053</v>
      </c>
      <c r="I236" s="15">
        <v>14</v>
      </c>
      <c r="J236" s="15">
        <v>83</v>
      </c>
      <c r="K236" s="15">
        <v>50</v>
      </c>
      <c r="L236" s="15">
        <v>28</v>
      </c>
      <c r="M236" s="79">
        <v>14.525</v>
      </c>
      <c r="N236" s="69">
        <v>28</v>
      </c>
      <c r="O236" s="61">
        <v>3000</v>
      </c>
      <c r="P236" s="62">
        <f>Table2245236891011121314151617181920212224234567234568910111213141516171819202122232425262728293031323334353637[[#This Row],[PEMBULATAN]]*O236</f>
        <v>84000</v>
      </c>
    </row>
    <row r="237" spans="1:16" ht="24.75" customHeight="1" x14ac:dyDescent="0.2">
      <c r="A237" s="108"/>
      <c r="B237" s="72"/>
      <c r="C237" s="84" t="s">
        <v>3900</v>
      </c>
      <c r="D237" s="75" t="s">
        <v>54</v>
      </c>
      <c r="E237" s="13">
        <v>44439</v>
      </c>
      <c r="F237" s="73" t="s">
        <v>3052</v>
      </c>
      <c r="G237" s="13">
        <v>44442</v>
      </c>
      <c r="H237" s="74" t="s">
        <v>3053</v>
      </c>
      <c r="I237" s="15">
        <v>17</v>
      </c>
      <c r="J237" s="15">
        <v>90</v>
      </c>
      <c r="K237" s="15">
        <v>59</v>
      </c>
      <c r="L237" s="15">
        <v>35</v>
      </c>
      <c r="M237" s="79">
        <v>22.567499999999999</v>
      </c>
      <c r="N237" s="69">
        <v>35</v>
      </c>
      <c r="O237" s="61">
        <v>3000</v>
      </c>
      <c r="P237" s="62">
        <f>Table2245236891011121314151617181920212224234567234568910111213141516171819202122232425262728293031323334353637[[#This Row],[PEMBULATAN]]*O237</f>
        <v>105000</v>
      </c>
    </row>
    <row r="238" spans="1:16" ht="24.75" customHeight="1" x14ac:dyDescent="0.2">
      <c r="A238" s="108"/>
      <c r="B238" s="72"/>
      <c r="C238" s="84" t="s">
        <v>3901</v>
      </c>
      <c r="D238" s="75" t="s">
        <v>54</v>
      </c>
      <c r="E238" s="13">
        <v>44439</v>
      </c>
      <c r="F238" s="73" t="s">
        <v>3052</v>
      </c>
      <c r="G238" s="13">
        <v>44442</v>
      </c>
      <c r="H238" s="74" t="s">
        <v>3053</v>
      </c>
      <c r="I238" s="15">
        <v>2</v>
      </c>
      <c r="J238" s="15">
        <v>25</v>
      </c>
      <c r="K238" s="15">
        <v>35</v>
      </c>
      <c r="L238" s="15">
        <v>10</v>
      </c>
      <c r="M238" s="79">
        <v>0.4375</v>
      </c>
      <c r="N238" s="69">
        <v>10</v>
      </c>
      <c r="O238" s="61">
        <v>3000</v>
      </c>
      <c r="P238" s="62">
        <f>Table2245236891011121314151617181920212224234567234568910111213141516171819202122232425262728293031323334353637[[#This Row],[PEMBULATAN]]*O238</f>
        <v>30000</v>
      </c>
    </row>
    <row r="239" spans="1:16" ht="24.75" customHeight="1" x14ac:dyDescent="0.2">
      <c r="A239" s="108"/>
      <c r="B239" s="72"/>
      <c r="C239" s="84" t="s">
        <v>3902</v>
      </c>
      <c r="D239" s="75" t="s">
        <v>54</v>
      </c>
      <c r="E239" s="13">
        <v>44439</v>
      </c>
      <c r="F239" s="73" t="s">
        <v>3052</v>
      </c>
      <c r="G239" s="13">
        <v>44442</v>
      </c>
      <c r="H239" s="74" t="s">
        <v>3053</v>
      </c>
      <c r="I239" s="15">
        <v>1</v>
      </c>
      <c r="J239" s="15">
        <v>35</v>
      </c>
      <c r="K239" s="15">
        <v>35</v>
      </c>
      <c r="L239" s="15">
        <v>10</v>
      </c>
      <c r="M239" s="79">
        <v>0.30625000000000002</v>
      </c>
      <c r="N239" s="69">
        <v>10</v>
      </c>
      <c r="O239" s="61">
        <v>3000</v>
      </c>
      <c r="P239" s="62">
        <f>Table2245236891011121314151617181920212224234567234568910111213141516171819202122232425262728293031323334353637[[#This Row],[PEMBULATAN]]*O239</f>
        <v>30000</v>
      </c>
    </row>
    <row r="240" spans="1:16" ht="24.75" customHeight="1" x14ac:dyDescent="0.2">
      <c r="A240" s="108"/>
      <c r="B240" s="72"/>
      <c r="C240" s="84" t="s">
        <v>3903</v>
      </c>
      <c r="D240" s="75" t="s">
        <v>54</v>
      </c>
      <c r="E240" s="13">
        <v>44439</v>
      </c>
      <c r="F240" s="73" t="s">
        <v>3052</v>
      </c>
      <c r="G240" s="13">
        <v>44442</v>
      </c>
      <c r="H240" s="74" t="s">
        <v>3053</v>
      </c>
      <c r="I240" s="15">
        <v>21</v>
      </c>
      <c r="J240" s="15">
        <v>95</v>
      </c>
      <c r="K240" s="15">
        <v>60</v>
      </c>
      <c r="L240" s="15">
        <v>33</v>
      </c>
      <c r="M240" s="79">
        <v>29.925000000000001</v>
      </c>
      <c r="N240" s="69">
        <v>33</v>
      </c>
      <c r="O240" s="61">
        <v>3000</v>
      </c>
      <c r="P240" s="62">
        <f>Table2245236891011121314151617181920212224234567234568910111213141516171819202122232425262728293031323334353637[[#This Row],[PEMBULATAN]]*O240</f>
        <v>99000</v>
      </c>
    </row>
    <row r="241" spans="1:16" ht="24.75" customHeight="1" x14ac:dyDescent="0.2">
      <c r="A241" s="108"/>
      <c r="B241" s="72"/>
      <c r="C241" s="84" t="s">
        <v>3904</v>
      </c>
      <c r="D241" s="75" t="s">
        <v>54</v>
      </c>
      <c r="E241" s="13">
        <v>44439</v>
      </c>
      <c r="F241" s="73" t="s">
        <v>3052</v>
      </c>
      <c r="G241" s="13">
        <v>44442</v>
      </c>
      <c r="H241" s="74" t="s">
        <v>3053</v>
      </c>
      <c r="I241" s="15">
        <v>22</v>
      </c>
      <c r="J241" s="15">
        <v>102</v>
      </c>
      <c r="K241" s="15">
        <v>62</v>
      </c>
      <c r="L241" s="15">
        <v>29</v>
      </c>
      <c r="M241" s="79">
        <v>34.781999999999996</v>
      </c>
      <c r="N241" s="69">
        <v>35</v>
      </c>
      <c r="O241" s="61">
        <v>3000</v>
      </c>
      <c r="P241" s="62">
        <f>Table2245236891011121314151617181920212224234567234568910111213141516171819202122232425262728293031323334353637[[#This Row],[PEMBULATAN]]*O241</f>
        <v>105000</v>
      </c>
    </row>
    <row r="242" spans="1:16" ht="24.75" customHeight="1" x14ac:dyDescent="0.2">
      <c r="A242" s="108"/>
      <c r="B242" s="72"/>
      <c r="C242" s="84" t="s">
        <v>3905</v>
      </c>
      <c r="D242" s="75" t="s">
        <v>54</v>
      </c>
      <c r="E242" s="13">
        <v>44439</v>
      </c>
      <c r="F242" s="73" t="s">
        <v>3052</v>
      </c>
      <c r="G242" s="13">
        <v>44442</v>
      </c>
      <c r="H242" s="74" t="s">
        <v>3053</v>
      </c>
      <c r="I242" s="15">
        <v>10</v>
      </c>
      <c r="J242" s="15">
        <v>60</v>
      </c>
      <c r="K242" s="15">
        <v>55</v>
      </c>
      <c r="L242" s="15">
        <v>33</v>
      </c>
      <c r="M242" s="79">
        <v>8.25</v>
      </c>
      <c r="N242" s="69">
        <v>33</v>
      </c>
      <c r="O242" s="61">
        <v>3000</v>
      </c>
      <c r="P242" s="62">
        <f>Table2245236891011121314151617181920212224234567234568910111213141516171819202122232425262728293031323334353637[[#This Row],[PEMBULATAN]]*O242</f>
        <v>99000</v>
      </c>
    </row>
    <row r="243" spans="1:16" ht="24.75" customHeight="1" x14ac:dyDescent="0.2">
      <c r="A243" s="108"/>
      <c r="B243" s="72"/>
      <c r="C243" s="84" t="s">
        <v>3906</v>
      </c>
      <c r="D243" s="75" t="s">
        <v>54</v>
      </c>
      <c r="E243" s="13">
        <v>44439</v>
      </c>
      <c r="F243" s="73" t="s">
        <v>3052</v>
      </c>
      <c r="G243" s="13">
        <v>44442</v>
      </c>
      <c r="H243" s="74" t="s">
        <v>3053</v>
      </c>
      <c r="I243" s="15">
        <v>13</v>
      </c>
      <c r="J243" s="15">
        <v>90</v>
      </c>
      <c r="K243" s="15">
        <v>62</v>
      </c>
      <c r="L243" s="15">
        <v>28</v>
      </c>
      <c r="M243" s="79">
        <v>18.135000000000002</v>
      </c>
      <c r="N243" s="69">
        <v>28</v>
      </c>
      <c r="O243" s="61">
        <v>3000</v>
      </c>
      <c r="P243" s="62">
        <f>Table2245236891011121314151617181920212224234567234568910111213141516171819202122232425262728293031323334353637[[#This Row],[PEMBULATAN]]*O243</f>
        <v>84000</v>
      </c>
    </row>
    <row r="244" spans="1:16" ht="24.75" customHeight="1" x14ac:dyDescent="0.2">
      <c r="A244" s="108"/>
      <c r="B244" s="72"/>
      <c r="C244" s="84" t="s">
        <v>3907</v>
      </c>
      <c r="D244" s="75" t="s">
        <v>54</v>
      </c>
      <c r="E244" s="13">
        <v>44439</v>
      </c>
      <c r="F244" s="73" t="s">
        <v>3052</v>
      </c>
      <c r="G244" s="13">
        <v>44442</v>
      </c>
      <c r="H244" s="74" t="s">
        <v>3053</v>
      </c>
      <c r="I244" s="15">
        <v>14</v>
      </c>
      <c r="J244" s="15">
        <v>91</v>
      </c>
      <c r="K244" s="15">
        <v>60</v>
      </c>
      <c r="L244" s="15">
        <v>32</v>
      </c>
      <c r="M244" s="79">
        <v>19.11</v>
      </c>
      <c r="N244" s="69">
        <v>32</v>
      </c>
      <c r="O244" s="61">
        <v>3000</v>
      </c>
      <c r="P244" s="62">
        <f>Table2245236891011121314151617181920212224234567234568910111213141516171819202122232425262728293031323334353637[[#This Row],[PEMBULATAN]]*O244</f>
        <v>96000</v>
      </c>
    </row>
    <row r="245" spans="1:16" ht="24.75" customHeight="1" x14ac:dyDescent="0.2">
      <c r="A245" s="108"/>
      <c r="B245" s="72"/>
      <c r="C245" s="84" t="s">
        <v>3908</v>
      </c>
      <c r="D245" s="75" t="s">
        <v>54</v>
      </c>
      <c r="E245" s="13">
        <v>44439</v>
      </c>
      <c r="F245" s="73" t="s">
        <v>3052</v>
      </c>
      <c r="G245" s="13">
        <v>44442</v>
      </c>
      <c r="H245" s="74" t="s">
        <v>3053</v>
      </c>
      <c r="I245" s="15">
        <v>13</v>
      </c>
      <c r="J245" s="15">
        <v>85</v>
      </c>
      <c r="K245" s="15">
        <v>55</v>
      </c>
      <c r="L245" s="15">
        <v>33</v>
      </c>
      <c r="M245" s="79">
        <v>15.19375</v>
      </c>
      <c r="N245" s="69">
        <v>33</v>
      </c>
      <c r="O245" s="61">
        <v>3000</v>
      </c>
      <c r="P245" s="62">
        <f>Table2245236891011121314151617181920212224234567234568910111213141516171819202122232425262728293031323334353637[[#This Row],[PEMBULATAN]]*O245</f>
        <v>99000</v>
      </c>
    </row>
    <row r="246" spans="1:16" ht="24.75" customHeight="1" x14ac:dyDescent="0.2">
      <c r="A246" s="108"/>
      <c r="B246" s="72"/>
      <c r="C246" s="84" t="s">
        <v>3909</v>
      </c>
      <c r="D246" s="75" t="s">
        <v>54</v>
      </c>
      <c r="E246" s="13">
        <v>44439</v>
      </c>
      <c r="F246" s="73" t="s">
        <v>3052</v>
      </c>
      <c r="G246" s="13">
        <v>44442</v>
      </c>
      <c r="H246" s="74" t="s">
        <v>3053</v>
      </c>
      <c r="I246" s="15">
        <v>19</v>
      </c>
      <c r="J246" s="15">
        <v>97</v>
      </c>
      <c r="K246" s="15">
        <v>62</v>
      </c>
      <c r="L246" s="15">
        <v>28</v>
      </c>
      <c r="M246" s="79">
        <v>28.566500000000001</v>
      </c>
      <c r="N246" s="69">
        <v>29</v>
      </c>
      <c r="O246" s="61">
        <v>3000</v>
      </c>
      <c r="P246" s="62">
        <f>Table2245236891011121314151617181920212224234567234568910111213141516171819202122232425262728293031323334353637[[#This Row],[PEMBULATAN]]*O246</f>
        <v>87000</v>
      </c>
    </row>
    <row r="247" spans="1:16" ht="24.75" customHeight="1" x14ac:dyDescent="0.2">
      <c r="A247" s="108"/>
      <c r="B247" s="72"/>
      <c r="C247" s="84" t="s">
        <v>3910</v>
      </c>
      <c r="D247" s="75" t="s">
        <v>54</v>
      </c>
      <c r="E247" s="13">
        <v>44439</v>
      </c>
      <c r="F247" s="73" t="s">
        <v>3052</v>
      </c>
      <c r="G247" s="13">
        <v>44442</v>
      </c>
      <c r="H247" s="74" t="s">
        <v>3053</v>
      </c>
      <c r="I247" s="15">
        <v>21</v>
      </c>
      <c r="J247" s="15">
        <v>102</v>
      </c>
      <c r="K247" s="15">
        <v>62</v>
      </c>
      <c r="L247" s="15">
        <v>34</v>
      </c>
      <c r="M247" s="79">
        <v>33.201000000000001</v>
      </c>
      <c r="N247" s="69">
        <v>34</v>
      </c>
      <c r="O247" s="61">
        <v>3000</v>
      </c>
      <c r="P247" s="62">
        <f>Table2245236891011121314151617181920212224234567234568910111213141516171819202122232425262728293031323334353637[[#This Row],[PEMBULATAN]]*O247</f>
        <v>102000</v>
      </c>
    </row>
    <row r="248" spans="1:16" ht="24.75" customHeight="1" x14ac:dyDescent="0.2">
      <c r="A248" s="108"/>
      <c r="B248" s="72"/>
      <c r="C248" s="84" t="s">
        <v>3911</v>
      </c>
      <c r="D248" s="75" t="s">
        <v>54</v>
      </c>
      <c r="E248" s="13">
        <v>44439</v>
      </c>
      <c r="F248" s="73" t="s">
        <v>3052</v>
      </c>
      <c r="G248" s="13">
        <v>44442</v>
      </c>
      <c r="H248" s="74" t="s">
        <v>3053</v>
      </c>
      <c r="I248" s="15">
        <v>13</v>
      </c>
      <c r="J248" s="15">
        <v>86</v>
      </c>
      <c r="K248" s="15">
        <v>63</v>
      </c>
      <c r="L248" s="15">
        <v>38</v>
      </c>
      <c r="M248" s="79">
        <v>17.608499999999999</v>
      </c>
      <c r="N248" s="69">
        <v>38</v>
      </c>
      <c r="O248" s="61">
        <v>3000</v>
      </c>
      <c r="P248" s="62">
        <f>Table2245236891011121314151617181920212224234567234568910111213141516171819202122232425262728293031323334353637[[#This Row],[PEMBULATAN]]*O248</f>
        <v>114000</v>
      </c>
    </row>
    <row r="249" spans="1:16" ht="24.75" customHeight="1" x14ac:dyDescent="0.2">
      <c r="A249" s="108"/>
      <c r="B249" s="72"/>
      <c r="C249" s="84" t="s">
        <v>3912</v>
      </c>
      <c r="D249" s="75" t="s">
        <v>54</v>
      </c>
      <c r="E249" s="13">
        <v>44439</v>
      </c>
      <c r="F249" s="73" t="s">
        <v>3052</v>
      </c>
      <c r="G249" s="13">
        <v>44442</v>
      </c>
      <c r="H249" s="74" t="s">
        <v>3053</v>
      </c>
      <c r="I249" s="15">
        <v>12</v>
      </c>
      <c r="J249" s="15">
        <v>82</v>
      </c>
      <c r="K249" s="15">
        <v>56</v>
      </c>
      <c r="L249" s="15">
        <v>23</v>
      </c>
      <c r="M249" s="79">
        <v>13.776</v>
      </c>
      <c r="N249" s="69">
        <v>23</v>
      </c>
      <c r="O249" s="61">
        <v>3000</v>
      </c>
      <c r="P249" s="62">
        <f>Table2245236891011121314151617181920212224234567234568910111213141516171819202122232425262728293031323334353637[[#This Row],[PEMBULATAN]]*O249</f>
        <v>69000</v>
      </c>
    </row>
    <row r="250" spans="1:16" ht="24.75" customHeight="1" x14ac:dyDescent="0.2">
      <c r="A250" s="108"/>
      <c r="B250" s="72"/>
      <c r="C250" s="84" t="s">
        <v>3913</v>
      </c>
      <c r="D250" s="75" t="s">
        <v>54</v>
      </c>
      <c r="E250" s="13">
        <v>44439</v>
      </c>
      <c r="F250" s="73" t="s">
        <v>3052</v>
      </c>
      <c r="G250" s="13">
        <v>44442</v>
      </c>
      <c r="H250" s="74" t="s">
        <v>3053</v>
      </c>
      <c r="I250" s="15">
        <v>6</v>
      </c>
      <c r="J250" s="15">
        <v>50</v>
      </c>
      <c r="K250" s="15">
        <v>58</v>
      </c>
      <c r="L250" s="15">
        <v>30</v>
      </c>
      <c r="M250" s="79">
        <v>4.3499999999999996</v>
      </c>
      <c r="N250" s="69">
        <v>30</v>
      </c>
      <c r="O250" s="61">
        <v>3000</v>
      </c>
      <c r="P250" s="62">
        <f>Table2245236891011121314151617181920212224234567234568910111213141516171819202122232425262728293031323334353637[[#This Row],[PEMBULATAN]]*O250</f>
        <v>90000</v>
      </c>
    </row>
    <row r="251" spans="1:16" ht="24.75" customHeight="1" x14ac:dyDescent="0.2">
      <c r="A251" s="108"/>
      <c r="B251" s="72"/>
      <c r="C251" s="84" t="s">
        <v>3914</v>
      </c>
      <c r="D251" s="75" t="s">
        <v>54</v>
      </c>
      <c r="E251" s="13">
        <v>44439</v>
      </c>
      <c r="F251" s="73" t="s">
        <v>3052</v>
      </c>
      <c r="G251" s="13">
        <v>44442</v>
      </c>
      <c r="H251" s="74" t="s">
        <v>3053</v>
      </c>
      <c r="I251" s="15">
        <v>8</v>
      </c>
      <c r="J251" s="15">
        <v>70</v>
      </c>
      <c r="K251" s="15">
        <v>59</v>
      </c>
      <c r="L251" s="15">
        <v>28</v>
      </c>
      <c r="M251" s="79">
        <v>8.26</v>
      </c>
      <c r="N251" s="69">
        <v>28</v>
      </c>
      <c r="O251" s="61">
        <v>3000</v>
      </c>
      <c r="P251" s="62">
        <f>Table2245236891011121314151617181920212224234567234568910111213141516171819202122232425262728293031323334353637[[#This Row],[PEMBULATAN]]*O251</f>
        <v>84000</v>
      </c>
    </row>
    <row r="252" spans="1:16" ht="24.75" customHeight="1" x14ac:dyDescent="0.2">
      <c r="A252" s="108"/>
      <c r="B252" s="72"/>
      <c r="C252" s="84" t="s">
        <v>3915</v>
      </c>
      <c r="D252" s="75" t="s">
        <v>54</v>
      </c>
      <c r="E252" s="13">
        <v>44439</v>
      </c>
      <c r="F252" s="73" t="s">
        <v>3052</v>
      </c>
      <c r="G252" s="13">
        <v>44442</v>
      </c>
      <c r="H252" s="74" t="s">
        <v>3053</v>
      </c>
      <c r="I252" s="15">
        <v>10</v>
      </c>
      <c r="J252" s="15">
        <v>50</v>
      </c>
      <c r="K252" s="15">
        <v>59</v>
      </c>
      <c r="L252" s="15">
        <v>34</v>
      </c>
      <c r="M252" s="79">
        <v>7.375</v>
      </c>
      <c r="N252" s="69">
        <v>34</v>
      </c>
      <c r="O252" s="61">
        <v>3000</v>
      </c>
      <c r="P252" s="62">
        <f>Table2245236891011121314151617181920212224234567234568910111213141516171819202122232425262728293031323334353637[[#This Row],[PEMBULATAN]]*O252</f>
        <v>102000</v>
      </c>
    </row>
    <row r="253" spans="1:16" ht="24.75" customHeight="1" x14ac:dyDescent="0.2">
      <c r="A253" s="108"/>
      <c r="B253" s="72"/>
      <c r="C253" s="84" t="s">
        <v>3916</v>
      </c>
      <c r="D253" s="75" t="s">
        <v>54</v>
      </c>
      <c r="E253" s="13">
        <v>44439</v>
      </c>
      <c r="F253" s="73" t="s">
        <v>3052</v>
      </c>
      <c r="G253" s="13">
        <v>44442</v>
      </c>
      <c r="H253" s="74" t="s">
        <v>3053</v>
      </c>
      <c r="I253" s="15">
        <v>7</v>
      </c>
      <c r="J253" s="15">
        <v>54</v>
      </c>
      <c r="K253" s="15">
        <v>55</v>
      </c>
      <c r="L253" s="15">
        <v>20</v>
      </c>
      <c r="M253" s="79">
        <v>5.1974999999999998</v>
      </c>
      <c r="N253" s="69">
        <v>20</v>
      </c>
      <c r="O253" s="61">
        <v>3000</v>
      </c>
      <c r="P253" s="62">
        <f>Table2245236891011121314151617181920212224234567234568910111213141516171819202122232425262728293031323334353637[[#This Row],[PEMBULATAN]]*O253</f>
        <v>60000</v>
      </c>
    </row>
    <row r="254" spans="1:16" ht="24.75" customHeight="1" x14ac:dyDescent="0.2">
      <c r="A254" s="108"/>
      <c r="B254" s="72"/>
      <c r="C254" s="84" t="s">
        <v>3917</v>
      </c>
      <c r="D254" s="75" t="s">
        <v>54</v>
      </c>
      <c r="E254" s="13">
        <v>44439</v>
      </c>
      <c r="F254" s="73" t="s">
        <v>3052</v>
      </c>
      <c r="G254" s="13">
        <v>44442</v>
      </c>
      <c r="H254" s="74" t="s">
        <v>3053</v>
      </c>
      <c r="I254" s="15">
        <v>18</v>
      </c>
      <c r="J254" s="15">
        <v>86</v>
      </c>
      <c r="K254" s="15">
        <v>62</v>
      </c>
      <c r="L254" s="15">
        <v>23</v>
      </c>
      <c r="M254" s="79">
        <v>23.994</v>
      </c>
      <c r="N254" s="69">
        <v>24</v>
      </c>
      <c r="O254" s="61">
        <v>3000</v>
      </c>
      <c r="P254" s="62">
        <f>Table2245236891011121314151617181920212224234567234568910111213141516171819202122232425262728293031323334353637[[#This Row],[PEMBULATAN]]*O254</f>
        <v>72000</v>
      </c>
    </row>
    <row r="255" spans="1:16" ht="24.75" customHeight="1" x14ac:dyDescent="0.2">
      <c r="A255" s="108"/>
      <c r="B255" s="72"/>
      <c r="C255" s="84" t="s">
        <v>3918</v>
      </c>
      <c r="D255" s="75" t="s">
        <v>54</v>
      </c>
      <c r="E255" s="13">
        <v>44439</v>
      </c>
      <c r="F255" s="73" t="s">
        <v>3052</v>
      </c>
      <c r="G255" s="13">
        <v>44442</v>
      </c>
      <c r="H255" s="74" t="s">
        <v>3053</v>
      </c>
      <c r="I255" s="15">
        <v>5</v>
      </c>
      <c r="J255" s="15">
        <v>55</v>
      </c>
      <c r="K255" s="15">
        <v>56</v>
      </c>
      <c r="L255" s="15">
        <v>33</v>
      </c>
      <c r="M255" s="79">
        <v>3.85</v>
      </c>
      <c r="N255" s="69">
        <v>33</v>
      </c>
      <c r="O255" s="61">
        <v>3000</v>
      </c>
      <c r="P255" s="62">
        <f>Table2245236891011121314151617181920212224234567234568910111213141516171819202122232425262728293031323334353637[[#This Row],[PEMBULATAN]]*O255</f>
        <v>99000</v>
      </c>
    </row>
    <row r="256" spans="1:16" ht="24.75" customHeight="1" x14ac:dyDescent="0.2">
      <c r="A256" s="108"/>
      <c r="B256" s="72"/>
      <c r="C256" s="84" t="s">
        <v>3919</v>
      </c>
      <c r="D256" s="75" t="s">
        <v>54</v>
      </c>
      <c r="E256" s="13">
        <v>44439</v>
      </c>
      <c r="F256" s="73" t="s">
        <v>3052</v>
      </c>
      <c r="G256" s="13">
        <v>44442</v>
      </c>
      <c r="H256" s="74" t="s">
        <v>3053</v>
      </c>
      <c r="I256" s="15">
        <v>22</v>
      </c>
      <c r="J256" s="15">
        <v>102</v>
      </c>
      <c r="K256" s="15">
        <v>59</v>
      </c>
      <c r="L256" s="15">
        <v>37</v>
      </c>
      <c r="M256" s="79">
        <v>33.098999999999997</v>
      </c>
      <c r="N256" s="69">
        <v>37</v>
      </c>
      <c r="O256" s="61">
        <v>3000</v>
      </c>
      <c r="P256" s="62">
        <f>Table2245236891011121314151617181920212224234567234568910111213141516171819202122232425262728293031323334353637[[#This Row],[PEMBULATAN]]*O256</f>
        <v>111000</v>
      </c>
    </row>
    <row r="257" spans="1:16" ht="24.75" customHeight="1" x14ac:dyDescent="0.2">
      <c r="A257" s="108"/>
      <c r="B257" s="72"/>
      <c r="C257" s="84" t="s">
        <v>3920</v>
      </c>
      <c r="D257" s="75" t="s">
        <v>54</v>
      </c>
      <c r="E257" s="13">
        <v>44439</v>
      </c>
      <c r="F257" s="73" t="s">
        <v>3052</v>
      </c>
      <c r="G257" s="13">
        <v>44442</v>
      </c>
      <c r="H257" s="74" t="s">
        <v>3053</v>
      </c>
      <c r="I257" s="15">
        <v>6</v>
      </c>
      <c r="J257" s="15">
        <v>57</v>
      </c>
      <c r="K257" s="15">
        <v>57</v>
      </c>
      <c r="L257" s="15">
        <v>29</v>
      </c>
      <c r="M257" s="79">
        <v>4.8734999999999999</v>
      </c>
      <c r="N257" s="69">
        <v>29</v>
      </c>
      <c r="O257" s="61">
        <v>3000</v>
      </c>
      <c r="P257" s="62">
        <f>Table2245236891011121314151617181920212224234567234568910111213141516171819202122232425262728293031323334353637[[#This Row],[PEMBULATAN]]*O257</f>
        <v>87000</v>
      </c>
    </row>
    <row r="258" spans="1:16" ht="24.75" customHeight="1" x14ac:dyDescent="0.2">
      <c r="A258" s="108"/>
      <c r="B258" s="72"/>
      <c r="C258" s="84" t="s">
        <v>3921</v>
      </c>
      <c r="D258" s="75" t="s">
        <v>54</v>
      </c>
      <c r="E258" s="13">
        <v>44439</v>
      </c>
      <c r="F258" s="73" t="s">
        <v>3052</v>
      </c>
      <c r="G258" s="13">
        <v>44442</v>
      </c>
      <c r="H258" s="74" t="s">
        <v>3053</v>
      </c>
      <c r="I258" s="15">
        <v>1</v>
      </c>
      <c r="J258" s="15">
        <v>153</v>
      </c>
      <c r="K258" s="15">
        <v>4</v>
      </c>
      <c r="L258" s="15">
        <v>4</v>
      </c>
      <c r="M258" s="79">
        <v>0.153</v>
      </c>
      <c r="N258" s="69">
        <v>4</v>
      </c>
      <c r="O258" s="61">
        <v>3000</v>
      </c>
      <c r="P258" s="62">
        <f>Table2245236891011121314151617181920212224234567234568910111213141516171819202122232425262728293031323334353637[[#This Row],[PEMBULATAN]]*O258</f>
        <v>12000</v>
      </c>
    </row>
    <row r="259" spans="1:16" ht="24.75" customHeight="1" x14ac:dyDescent="0.2">
      <c r="A259" s="108"/>
      <c r="B259" s="72"/>
      <c r="C259" s="84" t="s">
        <v>3922</v>
      </c>
      <c r="D259" s="75" t="s">
        <v>54</v>
      </c>
      <c r="E259" s="13">
        <v>44439</v>
      </c>
      <c r="F259" s="73" t="s">
        <v>3052</v>
      </c>
      <c r="G259" s="13">
        <v>44442</v>
      </c>
      <c r="H259" s="74" t="s">
        <v>3053</v>
      </c>
      <c r="I259" s="15">
        <v>10</v>
      </c>
      <c r="J259" s="15">
        <v>84</v>
      </c>
      <c r="K259" s="15">
        <v>52</v>
      </c>
      <c r="L259" s="15">
        <v>37</v>
      </c>
      <c r="M259" s="79">
        <v>10.92</v>
      </c>
      <c r="N259" s="69">
        <v>37</v>
      </c>
      <c r="O259" s="61">
        <v>3000</v>
      </c>
      <c r="P259" s="62">
        <f>Table2245236891011121314151617181920212224234567234568910111213141516171819202122232425262728293031323334353637[[#This Row],[PEMBULATAN]]*O259</f>
        <v>111000</v>
      </c>
    </row>
    <row r="260" spans="1:16" ht="24.75" customHeight="1" x14ac:dyDescent="0.2">
      <c r="A260" s="108"/>
      <c r="B260" s="72"/>
      <c r="C260" s="84" t="s">
        <v>3923</v>
      </c>
      <c r="D260" s="75" t="s">
        <v>54</v>
      </c>
      <c r="E260" s="13">
        <v>44439</v>
      </c>
      <c r="F260" s="73" t="s">
        <v>3052</v>
      </c>
      <c r="G260" s="13">
        <v>44442</v>
      </c>
      <c r="H260" s="74" t="s">
        <v>3053</v>
      </c>
      <c r="I260" s="15">
        <v>7</v>
      </c>
      <c r="J260" s="15">
        <v>77</v>
      </c>
      <c r="K260" s="15">
        <v>58</v>
      </c>
      <c r="L260" s="15">
        <v>29</v>
      </c>
      <c r="M260" s="79">
        <v>7.8155000000000001</v>
      </c>
      <c r="N260" s="69">
        <v>29</v>
      </c>
      <c r="O260" s="61">
        <v>3000</v>
      </c>
      <c r="P260" s="62">
        <f>Table2245236891011121314151617181920212224234567234568910111213141516171819202122232425262728293031323334353637[[#This Row],[PEMBULATAN]]*O260</f>
        <v>87000</v>
      </c>
    </row>
    <row r="261" spans="1:16" ht="24.75" customHeight="1" x14ac:dyDescent="0.2">
      <c r="A261" s="108"/>
      <c r="B261" s="72"/>
      <c r="C261" s="84" t="s">
        <v>3924</v>
      </c>
      <c r="D261" s="75" t="s">
        <v>54</v>
      </c>
      <c r="E261" s="13">
        <v>44439</v>
      </c>
      <c r="F261" s="73" t="s">
        <v>3052</v>
      </c>
      <c r="G261" s="13">
        <v>44442</v>
      </c>
      <c r="H261" s="74" t="s">
        <v>3053</v>
      </c>
      <c r="I261" s="15">
        <v>6</v>
      </c>
      <c r="J261" s="15">
        <v>73</v>
      </c>
      <c r="K261" s="15">
        <v>69</v>
      </c>
      <c r="L261" s="15">
        <v>23</v>
      </c>
      <c r="M261" s="79">
        <v>7.5555000000000003</v>
      </c>
      <c r="N261" s="69">
        <v>23</v>
      </c>
      <c r="O261" s="61">
        <v>3000</v>
      </c>
      <c r="P261" s="62">
        <f>Table2245236891011121314151617181920212224234567234568910111213141516171819202122232425262728293031323334353637[[#This Row],[PEMBULATAN]]*O261</f>
        <v>69000</v>
      </c>
    </row>
    <row r="262" spans="1:16" ht="24.75" customHeight="1" x14ac:dyDescent="0.2">
      <c r="A262" s="108"/>
      <c r="B262" s="72"/>
      <c r="C262" s="84" t="s">
        <v>3925</v>
      </c>
      <c r="D262" s="75" t="s">
        <v>54</v>
      </c>
      <c r="E262" s="13">
        <v>44439</v>
      </c>
      <c r="F262" s="73" t="s">
        <v>3052</v>
      </c>
      <c r="G262" s="13">
        <v>44442</v>
      </c>
      <c r="H262" s="74" t="s">
        <v>3053</v>
      </c>
      <c r="I262" s="15">
        <v>20</v>
      </c>
      <c r="J262" s="15">
        <v>102</v>
      </c>
      <c r="K262" s="15">
        <v>64</v>
      </c>
      <c r="L262" s="15">
        <v>27</v>
      </c>
      <c r="M262" s="79">
        <v>32.64</v>
      </c>
      <c r="N262" s="69">
        <v>33</v>
      </c>
      <c r="O262" s="61">
        <v>3000</v>
      </c>
      <c r="P262" s="62">
        <f>Table2245236891011121314151617181920212224234567234568910111213141516171819202122232425262728293031323334353637[[#This Row],[PEMBULATAN]]*O262</f>
        <v>99000</v>
      </c>
    </row>
    <row r="263" spans="1:16" ht="24.75" customHeight="1" x14ac:dyDescent="0.2">
      <c r="A263" s="108"/>
      <c r="B263" s="72"/>
      <c r="C263" s="84" t="s">
        <v>3926</v>
      </c>
      <c r="D263" s="75" t="s">
        <v>54</v>
      </c>
      <c r="E263" s="13">
        <v>44439</v>
      </c>
      <c r="F263" s="73" t="s">
        <v>3052</v>
      </c>
      <c r="G263" s="13">
        <v>44442</v>
      </c>
      <c r="H263" s="74" t="s">
        <v>3053</v>
      </c>
      <c r="I263" s="15">
        <v>17</v>
      </c>
      <c r="J263" s="15">
        <v>77</v>
      </c>
      <c r="K263" s="15">
        <v>58</v>
      </c>
      <c r="L263" s="15">
        <v>25</v>
      </c>
      <c r="M263" s="79">
        <v>18.980499999999999</v>
      </c>
      <c r="N263" s="69">
        <v>25</v>
      </c>
      <c r="O263" s="61">
        <v>3000</v>
      </c>
      <c r="P263" s="62">
        <f>Table2245236891011121314151617181920212224234567234568910111213141516171819202122232425262728293031323334353637[[#This Row],[PEMBULATAN]]*O263</f>
        <v>75000</v>
      </c>
    </row>
    <row r="264" spans="1:16" ht="24.75" customHeight="1" x14ac:dyDescent="0.2">
      <c r="A264" s="108"/>
      <c r="B264" s="72"/>
      <c r="C264" s="84" t="s">
        <v>3927</v>
      </c>
      <c r="D264" s="75" t="s">
        <v>54</v>
      </c>
      <c r="E264" s="13">
        <v>44439</v>
      </c>
      <c r="F264" s="73" t="s">
        <v>3052</v>
      </c>
      <c r="G264" s="13">
        <v>44442</v>
      </c>
      <c r="H264" s="74" t="s">
        <v>3053</v>
      </c>
      <c r="I264" s="15">
        <v>15</v>
      </c>
      <c r="J264" s="15">
        <v>70</v>
      </c>
      <c r="K264" s="15">
        <v>56</v>
      </c>
      <c r="L264" s="15">
        <v>34</v>
      </c>
      <c r="M264" s="79">
        <v>14.7</v>
      </c>
      <c r="N264" s="69">
        <v>34</v>
      </c>
      <c r="O264" s="61">
        <v>3000</v>
      </c>
      <c r="P264" s="62">
        <f>Table2245236891011121314151617181920212224234567234568910111213141516171819202122232425262728293031323334353637[[#This Row],[PEMBULATAN]]*O264</f>
        <v>102000</v>
      </c>
    </row>
    <row r="265" spans="1:16" ht="24.75" customHeight="1" x14ac:dyDescent="0.2">
      <c r="A265" s="108"/>
      <c r="B265" s="72"/>
      <c r="C265" s="84" t="s">
        <v>3928</v>
      </c>
      <c r="D265" s="75" t="s">
        <v>54</v>
      </c>
      <c r="E265" s="13">
        <v>44439</v>
      </c>
      <c r="F265" s="73" t="s">
        <v>3052</v>
      </c>
      <c r="G265" s="13">
        <v>44442</v>
      </c>
      <c r="H265" s="74" t="s">
        <v>3053</v>
      </c>
      <c r="I265" s="15">
        <v>13</v>
      </c>
      <c r="J265" s="15">
        <v>73</v>
      </c>
      <c r="K265" s="15">
        <v>54</v>
      </c>
      <c r="L265" s="15">
        <v>29</v>
      </c>
      <c r="M265" s="79">
        <v>12.811500000000001</v>
      </c>
      <c r="N265" s="69">
        <v>29</v>
      </c>
      <c r="O265" s="61">
        <v>3000</v>
      </c>
      <c r="P265" s="62">
        <f>Table2245236891011121314151617181920212224234567234568910111213141516171819202122232425262728293031323334353637[[#This Row],[PEMBULATAN]]*O265</f>
        <v>87000</v>
      </c>
    </row>
    <row r="266" spans="1:16" ht="24.75" customHeight="1" x14ac:dyDescent="0.2">
      <c r="A266" s="108"/>
      <c r="B266" s="72"/>
      <c r="C266" s="84" t="s">
        <v>3929</v>
      </c>
      <c r="D266" s="75" t="s">
        <v>54</v>
      </c>
      <c r="E266" s="13">
        <v>44439</v>
      </c>
      <c r="F266" s="73" t="s">
        <v>3052</v>
      </c>
      <c r="G266" s="13">
        <v>44442</v>
      </c>
      <c r="H266" s="74" t="s">
        <v>3053</v>
      </c>
      <c r="I266" s="15">
        <v>15</v>
      </c>
      <c r="J266" s="15">
        <v>80</v>
      </c>
      <c r="K266" s="15">
        <v>66</v>
      </c>
      <c r="L266" s="15">
        <v>24</v>
      </c>
      <c r="M266" s="79">
        <v>19.8</v>
      </c>
      <c r="N266" s="69">
        <v>24</v>
      </c>
      <c r="O266" s="61">
        <v>3000</v>
      </c>
      <c r="P266" s="62">
        <f>Table2245236891011121314151617181920212224234567234568910111213141516171819202122232425262728293031323334353637[[#This Row],[PEMBULATAN]]*O266</f>
        <v>72000</v>
      </c>
    </row>
    <row r="267" spans="1:16" ht="24.75" customHeight="1" x14ac:dyDescent="0.2">
      <c r="A267" s="108"/>
      <c r="B267" s="72"/>
      <c r="C267" s="84" t="s">
        <v>3930</v>
      </c>
      <c r="D267" s="75" t="s">
        <v>54</v>
      </c>
      <c r="E267" s="13">
        <v>44439</v>
      </c>
      <c r="F267" s="73" t="s">
        <v>3052</v>
      </c>
      <c r="G267" s="13">
        <v>44442</v>
      </c>
      <c r="H267" s="74" t="s">
        <v>3053</v>
      </c>
      <c r="I267" s="15">
        <v>9</v>
      </c>
      <c r="J267" s="15">
        <v>52</v>
      </c>
      <c r="K267" s="15">
        <v>56</v>
      </c>
      <c r="L267" s="15">
        <v>23</v>
      </c>
      <c r="M267" s="79">
        <v>6.5519999999999996</v>
      </c>
      <c r="N267" s="69">
        <v>23</v>
      </c>
      <c r="O267" s="61">
        <v>3000</v>
      </c>
      <c r="P267" s="62">
        <f>Table2245236891011121314151617181920212224234567234568910111213141516171819202122232425262728293031323334353637[[#This Row],[PEMBULATAN]]*O267</f>
        <v>69000</v>
      </c>
    </row>
    <row r="268" spans="1:16" ht="24.75" customHeight="1" x14ac:dyDescent="0.2">
      <c r="A268" s="108"/>
      <c r="B268" s="72"/>
      <c r="C268" s="84" t="s">
        <v>3931</v>
      </c>
      <c r="D268" s="75" t="s">
        <v>54</v>
      </c>
      <c r="E268" s="13">
        <v>44439</v>
      </c>
      <c r="F268" s="73" t="s">
        <v>3052</v>
      </c>
      <c r="G268" s="13">
        <v>44442</v>
      </c>
      <c r="H268" s="74" t="s">
        <v>3053</v>
      </c>
      <c r="I268" s="15">
        <v>26</v>
      </c>
      <c r="J268" s="15">
        <v>102</v>
      </c>
      <c r="K268" s="15">
        <v>59</v>
      </c>
      <c r="L268" s="15">
        <v>34</v>
      </c>
      <c r="M268" s="79">
        <v>39.116999999999997</v>
      </c>
      <c r="N268" s="69">
        <v>39</v>
      </c>
      <c r="O268" s="61">
        <v>3000</v>
      </c>
      <c r="P268" s="62">
        <f>Table2245236891011121314151617181920212224234567234568910111213141516171819202122232425262728293031323334353637[[#This Row],[PEMBULATAN]]*O268</f>
        <v>117000</v>
      </c>
    </row>
    <row r="269" spans="1:16" ht="24.75" customHeight="1" x14ac:dyDescent="0.2">
      <c r="A269" s="108"/>
      <c r="B269" s="72"/>
      <c r="C269" s="84" t="s">
        <v>3932</v>
      </c>
      <c r="D269" s="75" t="s">
        <v>54</v>
      </c>
      <c r="E269" s="13">
        <v>44439</v>
      </c>
      <c r="F269" s="73" t="s">
        <v>3052</v>
      </c>
      <c r="G269" s="13">
        <v>44442</v>
      </c>
      <c r="H269" s="74" t="s">
        <v>3053</v>
      </c>
      <c r="I269" s="15">
        <v>4</v>
      </c>
      <c r="J269" s="15">
        <v>75</v>
      </c>
      <c r="K269" s="15">
        <v>52</v>
      </c>
      <c r="L269" s="15">
        <v>29</v>
      </c>
      <c r="M269" s="79">
        <v>3.9</v>
      </c>
      <c r="N269" s="69">
        <v>29</v>
      </c>
      <c r="O269" s="61">
        <v>3000</v>
      </c>
      <c r="P269" s="62">
        <f>Table2245236891011121314151617181920212224234567234568910111213141516171819202122232425262728293031323334353637[[#This Row],[PEMBULATAN]]*O269</f>
        <v>87000</v>
      </c>
    </row>
    <row r="270" spans="1:16" ht="24.75" customHeight="1" x14ac:dyDescent="0.2">
      <c r="A270" s="108"/>
      <c r="B270" s="72"/>
      <c r="C270" s="84" t="s">
        <v>3933</v>
      </c>
      <c r="D270" s="75" t="s">
        <v>54</v>
      </c>
      <c r="E270" s="13">
        <v>44439</v>
      </c>
      <c r="F270" s="73" t="s">
        <v>3052</v>
      </c>
      <c r="G270" s="13">
        <v>44442</v>
      </c>
      <c r="H270" s="74" t="s">
        <v>3053</v>
      </c>
      <c r="I270" s="15">
        <v>10</v>
      </c>
      <c r="J270" s="15">
        <v>73</v>
      </c>
      <c r="K270" s="15">
        <v>62</v>
      </c>
      <c r="L270" s="15">
        <v>24</v>
      </c>
      <c r="M270" s="79">
        <v>11.315</v>
      </c>
      <c r="N270" s="69">
        <v>24</v>
      </c>
      <c r="O270" s="61">
        <v>3000</v>
      </c>
      <c r="P270" s="62">
        <f>Table2245236891011121314151617181920212224234567234568910111213141516171819202122232425262728293031323334353637[[#This Row],[PEMBULATAN]]*O270</f>
        <v>72000</v>
      </c>
    </row>
    <row r="271" spans="1:16" ht="24.75" customHeight="1" x14ac:dyDescent="0.2">
      <c r="A271" s="108"/>
      <c r="B271" s="72"/>
      <c r="C271" s="84" t="s">
        <v>3934</v>
      </c>
      <c r="D271" s="75" t="s">
        <v>54</v>
      </c>
      <c r="E271" s="13">
        <v>44439</v>
      </c>
      <c r="F271" s="73" t="s">
        <v>3052</v>
      </c>
      <c r="G271" s="13">
        <v>44442</v>
      </c>
      <c r="H271" s="74" t="s">
        <v>3053</v>
      </c>
      <c r="I271" s="15">
        <v>8</v>
      </c>
      <c r="J271" s="15">
        <v>76</v>
      </c>
      <c r="K271" s="15">
        <v>60</v>
      </c>
      <c r="L271" s="15">
        <v>23</v>
      </c>
      <c r="M271" s="79">
        <v>9.1199999999999992</v>
      </c>
      <c r="N271" s="69">
        <v>23</v>
      </c>
      <c r="O271" s="61">
        <v>3000</v>
      </c>
      <c r="P271" s="62">
        <f>Table2245236891011121314151617181920212224234567234568910111213141516171819202122232425262728293031323334353637[[#This Row],[PEMBULATAN]]*O271</f>
        <v>69000</v>
      </c>
    </row>
    <row r="272" spans="1:16" ht="24.75" customHeight="1" x14ac:dyDescent="0.2">
      <c r="A272" s="108"/>
      <c r="B272" s="72"/>
      <c r="C272" s="84" t="s">
        <v>3935</v>
      </c>
      <c r="D272" s="75" t="s">
        <v>54</v>
      </c>
      <c r="E272" s="13">
        <v>44439</v>
      </c>
      <c r="F272" s="73" t="s">
        <v>3052</v>
      </c>
      <c r="G272" s="13">
        <v>44442</v>
      </c>
      <c r="H272" s="74" t="s">
        <v>3053</v>
      </c>
      <c r="I272" s="15">
        <v>4</v>
      </c>
      <c r="J272" s="15">
        <v>75</v>
      </c>
      <c r="K272" s="15">
        <v>59</v>
      </c>
      <c r="L272" s="15">
        <v>32</v>
      </c>
      <c r="M272" s="79">
        <v>4.4249999999999998</v>
      </c>
      <c r="N272" s="69">
        <v>32</v>
      </c>
      <c r="O272" s="61">
        <v>3000</v>
      </c>
      <c r="P272" s="62">
        <f>Table2245236891011121314151617181920212224234567234568910111213141516171819202122232425262728293031323334353637[[#This Row],[PEMBULATAN]]*O272</f>
        <v>96000</v>
      </c>
    </row>
    <row r="273" spans="1:16" ht="24.75" customHeight="1" x14ac:dyDescent="0.2">
      <c r="A273" s="108"/>
      <c r="B273" s="72"/>
      <c r="C273" s="84" t="s">
        <v>3936</v>
      </c>
      <c r="D273" s="75" t="s">
        <v>54</v>
      </c>
      <c r="E273" s="13">
        <v>44439</v>
      </c>
      <c r="F273" s="73" t="s">
        <v>3052</v>
      </c>
      <c r="G273" s="13">
        <v>44442</v>
      </c>
      <c r="H273" s="74" t="s">
        <v>3053</v>
      </c>
      <c r="I273" s="15">
        <v>13</v>
      </c>
      <c r="J273" s="15">
        <v>79</v>
      </c>
      <c r="K273" s="15">
        <v>58</v>
      </c>
      <c r="L273" s="15">
        <v>34</v>
      </c>
      <c r="M273" s="79">
        <v>14.891500000000001</v>
      </c>
      <c r="N273" s="69">
        <v>34</v>
      </c>
      <c r="O273" s="61">
        <v>3000</v>
      </c>
      <c r="P273" s="62">
        <f>Table2245236891011121314151617181920212224234567234568910111213141516171819202122232425262728293031323334353637[[#This Row],[PEMBULATAN]]*O273</f>
        <v>102000</v>
      </c>
    </row>
    <row r="274" spans="1:16" ht="24.75" customHeight="1" x14ac:dyDescent="0.2">
      <c r="A274" s="108"/>
      <c r="B274" s="72"/>
      <c r="C274" s="84" t="s">
        <v>3937</v>
      </c>
      <c r="D274" s="75" t="s">
        <v>54</v>
      </c>
      <c r="E274" s="13">
        <v>44439</v>
      </c>
      <c r="F274" s="73" t="s">
        <v>3052</v>
      </c>
      <c r="G274" s="13">
        <v>44442</v>
      </c>
      <c r="H274" s="74" t="s">
        <v>3053</v>
      </c>
      <c r="I274" s="15">
        <v>15</v>
      </c>
      <c r="J274" s="15">
        <v>80</v>
      </c>
      <c r="K274" s="15">
        <v>61</v>
      </c>
      <c r="L274" s="15">
        <v>32</v>
      </c>
      <c r="M274" s="79">
        <v>18.3</v>
      </c>
      <c r="N274" s="69">
        <v>32</v>
      </c>
      <c r="O274" s="61">
        <v>3000</v>
      </c>
      <c r="P274" s="62">
        <f>Table2245236891011121314151617181920212224234567234568910111213141516171819202122232425262728293031323334353637[[#This Row],[PEMBULATAN]]*O274</f>
        <v>96000</v>
      </c>
    </row>
    <row r="275" spans="1:16" ht="24.75" customHeight="1" x14ac:dyDescent="0.2">
      <c r="A275" s="108"/>
      <c r="B275" s="72"/>
      <c r="C275" s="84" t="s">
        <v>3938</v>
      </c>
      <c r="D275" s="75" t="s">
        <v>54</v>
      </c>
      <c r="E275" s="13">
        <v>44439</v>
      </c>
      <c r="F275" s="73" t="s">
        <v>3052</v>
      </c>
      <c r="G275" s="13">
        <v>44442</v>
      </c>
      <c r="H275" s="74" t="s">
        <v>3053</v>
      </c>
      <c r="I275" s="15">
        <v>8</v>
      </c>
      <c r="J275" s="15">
        <v>78</v>
      </c>
      <c r="K275" s="15">
        <v>59</v>
      </c>
      <c r="L275" s="15">
        <v>28</v>
      </c>
      <c r="M275" s="79">
        <v>9.2040000000000006</v>
      </c>
      <c r="N275" s="69">
        <v>28</v>
      </c>
      <c r="O275" s="61">
        <v>3000</v>
      </c>
      <c r="P275" s="62">
        <f>Table2245236891011121314151617181920212224234567234568910111213141516171819202122232425262728293031323334353637[[#This Row],[PEMBULATAN]]*O275</f>
        <v>84000</v>
      </c>
    </row>
    <row r="276" spans="1:16" ht="24.75" customHeight="1" x14ac:dyDescent="0.2">
      <c r="A276" s="108"/>
      <c r="B276" s="72"/>
      <c r="C276" s="84" t="s">
        <v>3939</v>
      </c>
      <c r="D276" s="75" t="s">
        <v>54</v>
      </c>
      <c r="E276" s="13">
        <v>44439</v>
      </c>
      <c r="F276" s="73" t="s">
        <v>3052</v>
      </c>
      <c r="G276" s="13">
        <v>44442</v>
      </c>
      <c r="H276" s="74" t="s">
        <v>3053</v>
      </c>
      <c r="I276" s="15">
        <v>2</v>
      </c>
      <c r="J276" s="15">
        <v>77</v>
      </c>
      <c r="K276" s="15">
        <v>10</v>
      </c>
      <c r="L276" s="15">
        <v>13</v>
      </c>
      <c r="M276" s="79">
        <v>0.38500000000000001</v>
      </c>
      <c r="N276" s="69">
        <v>13</v>
      </c>
      <c r="O276" s="61">
        <v>3000</v>
      </c>
      <c r="P276" s="62">
        <f>Table2245236891011121314151617181920212224234567234568910111213141516171819202122232425262728293031323334353637[[#This Row],[PEMBULATAN]]*O276</f>
        <v>39000</v>
      </c>
    </row>
    <row r="277" spans="1:16" ht="24.75" customHeight="1" x14ac:dyDescent="0.2">
      <c r="A277" s="108"/>
      <c r="B277" s="72"/>
      <c r="C277" s="84" t="s">
        <v>3940</v>
      </c>
      <c r="D277" s="75" t="s">
        <v>54</v>
      </c>
      <c r="E277" s="13">
        <v>44439</v>
      </c>
      <c r="F277" s="73" t="s">
        <v>3052</v>
      </c>
      <c r="G277" s="13">
        <v>44442</v>
      </c>
      <c r="H277" s="74" t="s">
        <v>3053</v>
      </c>
      <c r="I277" s="15">
        <v>3</v>
      </c>
      <c r="J277" s="15">
        <v>92</v>
      </c>
      <c r="K277" s="15">
        <v>98</v>
      </c>
      <c r="L277" s="15">
        <v>12</v>
      </c>
      <c r="M277" s="79">
        <v>6.7619999999999996</v>
      </c>
      <c r="N277" s="69">
        <v>12</v>
      </c>
      <c r="O277" s="61">
        <v>3000</v>
      </c>
      <c r="P277" s="62">
        <f>Table2245236891011121314151617181920212224234567234568910111213141516171819202122232425262728293031323334353637[[#This Row],[PEMBULATAN]]*O277</f>
        <v>36000</v>
      </c>
    </row>
    <row r="278" spans="1:16" ht="24.75" customHeight="1" x14ac:dyDescent="0.2">
      <c r="A278" s="108"/>
      <c r="B278" s="72"/>
      <c r="C278" s="84" t="s">
        <v>3941</v>
      </c>
      <c r="D278" s="75" t="s">
        <v>54</v>
      </c>
      <c r="E278" s="13">
        <v>44439</v>
      </c>
      <c r="F278" s="73" t="s">
        <v>3052</v>
      </c>
      <c r="G278" s="13">
        <v>44442</v>
      </c>
      <c r="H278" s="74" t="s">
        <v>3053</v>
      </c>
      <c r="I278" s="15">
        <v>1</v>
      </c>
      <c r="J278" s="15">
        <v>103</v>
      </c>
      <c r="K278" s="15">
        <v>9</v>
      </c>
      <c r="L278" s="15">
        <v>9</v>
      </c>
      <c r="M278" s="79">
        <v>0.23175000000000001</v>
      </c>
      <c r="N278" s="69">
        <v>9</v>
      </c>
      <c r="O278" s="61">
        <v>3000</v>
      </c>
      <c r="P278" s="62">
        <f>Table2245236891011121314151617181920212224234567234568910111213141516171819202122232425262728293031323334353637[[#This Row],[PEMBULATAN]]*O278</f>
        <v>27000</v>
      </c>
    </row>
    <row r="279" spans="1:16" ht="24.75" customHeight="1" x14ac:dyDescent="0.2">
      <c r="A279" s="108"/>
      <c r="B279" s="72"/>
      <c r="C279" s="84" t="s">
        <v>3942</v>
      </c>
      <c r="D279" s="75" t="s">
        <v>54</v>
      </c>
      <c r="E279" s="13">
        <v>44439</v>
      </c>
      <c r="F279" s="73" t="s">
        <v>3052</v>
      </c>
      <c r="G279" s="13">
        <v>44442</v>
      </c>
      <c r="H279" s="74" t="s">
        <v>3053</v>
      </c>
      <c r="I279" s="15">
        <v>3</v>
      </c>
      <c r="J279" s="15">
        <v>108</v>
      </c>
      <c r="K279" s="15">
        <v>19</v>
      </c>
      <c r="L279" s="15">
        <v>6</v>
      </c>
      <c r="M279" s="79">
        <v>1.5389999999999999</v>
      </c>
      <c r="N279" s="69">
        <v>6</v>
      </c>
      <c r="O279" s="61">
        <v>3000</v>
      </c>
      <c r="P279" s="62">
        <f>Table2245236891011121314151617181920212224234567234568910111213141516171819202122232425262728293031323334353637[[#This Row],[PEMBULATAN]]*O279</f>
        <v>18000</v>
      </c>
    </row>
    <row r="280" spans="1:16" ht="24.75" customHeight="1" x14ac:dyDescent="0.2">
      <c r="A280" s="108"/>
      <c r="B280" s="72"/>
      <c r="C280" s="84" t="s">
        <v>3943</v>
      </c>
      <c r="D280" s="75" t="s">
        <v>54</v>
      </c>
      <c r="E280" s="13">
        <v>44439</v>
      </c>
      <c r="F280" s="73" t="s">
        <v>3052</v>
      </c>
      <c r="G280" s="13">
        <v>44442</v>
      </c>
      <c r="H280" s="74" t="s">
        <v>3053</v>
      </c>
      <c r="I280" s="15">
        <v>1</v>
      </c>
      <c r="J280" s="15">
        <v>59</v>
      </c>
      <c r="K280" s="15">
        <v>43</v>
      </c>
      <c r="L280" s="15">
        <v>7</v>
      </c>
      <c r="M280" s="79">
        <v>0.63424999999999998</v>
      </c>
      <c r="N280" s="69">
        <v>7</v>
      </c>
      <c r="O280" s="61">
        <v>3000</v>
      </c>
      <c r="P280" s="62">
        <f>Table2245236891011121314151617181920212224234567234568910111213141516171819202122232425262728293031323334353637[[#This Row],[PEMBULATAN]]*O280</f>
        <v>21000</v>
      </c>
    </row>
    <row r="281" spans="1:16" ht="24.75" customHeight="1" x14ac:dyDescent="0.2">
      <c r="A281" s="108"/>
      <c r="B281" s="72"/>
      <c r="C281" s="84" t="s">
        <v>3944</v>
      </c>
      <c r="D281" s="75" t="s">
        <v>54</v>
      </c>
      <c r="E281" s="13">
        <v>44439</v>
      </c>
      <c r="F281" s="73" t="s">
        <v>3052</v>
      </c>
      <c r="G281" s="13">
        <v>44442</v>
      </c>
      <c r="H281" s="74" t="s">
        <v>3053</v>
      </c>
      <c r="I281" s="15">
        <v>5</v>
      </c>
      <c r="J281" s="15">
        <v>50</v>
      </c>
      <c r="K281" s="15">
        <v>49</v>
      </c>
      <c r="L281" s="15">
        <v>21</v>
      </c>
      <c r="M281" s="79">
        <v>3.0625</v>
      </c>
      <c r="N281" s="69">
        <v>21</v>
      </c>
      <c r="O281" s="61">
        <v>3000</v>
      </c>
      <c r="P281" s="62">
        <f>Table2245236891011121314151617181920212224234567234568910111213141516171819202122232425262728293031323334353637[[#This Row],[PEMBULATAN]]*O281</f>
        <v>63000</v>
      </c>
    </row>
    <row r="282" spans="1:16" ht="24.75" customHeight="1" x14ac:dyDescent="0.2">
      <c r="A282" s="108"/>
      <c r="B282" s="72"/>
      <c r="C282" s="84" t="s">
        <v>3945</v>
      </c>
      <c r="D282" s="75" t="s">
        <v>54</v>
      </c>
      <c r="E282" s="13">
        <v>44439</v>
      </c>
      <c r="F282" s="73" t="s">
        <v>3052</v>
      </c>
      <c r="G282" s="13">
        <v>44442</v>
      </c>
      <c r="H282" s="74" t="s">
        <v>3053</v>
      </c>
      <c r="I282" s="15">
        <v>2</v>
      </c>
      <c r="J282" s="15">
        <v>84</v>
      </c>
      <c r="K282" s="15">
        <v>33</v>
      </c>
      <c r="L282" s="15">
        <v>32</v>
      </c>
      <c r="M282" s="79">
        <v>1.3859999999999999</v>
      </c>
      <c r="N282" s="69">
        <v>32</v>
      </c>
      <c r="O282" s="61">
        <v>3000</v>
      </c>
      <c r="P282" s="62">
        <f>Table2245236891011121314151617181920212224234567234568910111213141516171819202122232425262728293031323334353637[[#This Row],[PEMBULATAN]]*O282</f>
        <v>96000</v>
      </c>
    </row>
    <row r="283" spans="1:16" ht="24.75" customHeight="1" x14ac:dyDescent="0.2">
      <c r="A283" s="108"/>
      <c r="B283" s="72"/>
      <c r="C283" s="84" t="s">
        <v>3946</v>
      </c>
      <c r="D283" s="75" t="s">
        <v>54</v>
      </c>
      <c r="E283" s="13">
        <v>44439</v>
      </c>
      <c r="F283" s="73" t="s">
        <v>3052</v>
      </c>
      <c r="G283" s="13">
        <v>44442</v>
      </c>
      <c r="H283" s="74" t="s">
        <v>3053</v>
      </c>
      <c r="I283" s="15">
        <v>1</v>
      </c>
      <c r="J283" s="15">
        <v>95</v>
      </c>
      <c r="K283" s="15">
        <v>7</v>
      </c>
      <c r="L283" s="15">
        <v>7</v>
      </c>
      <c r="M283" s="79">
        <v>0.16625000000000001</v>
      </c>
      <c r="N283" s="69">
        <v>7</v>
      </c>
      <c r="O283" s="61">
        <v>3000</v>
      </c>
      <c r="P283" s="62">
        <f>Table2245236891011121314151617181920212224234567234568910111213141516171819202122232425262728293031323334353637[[#This Row],[PEMBULATAN]]*O283</f>
        <v>21000</v>
      </c>
    </row>
    <row r="284" spans="1:16" ht="24.75" customHeight="1" x14ac:dyDescent="0.2">
      <c r="A284" s="108"/>
      <c r="B284" s="72"/>
      <c r="C284" s="84" t="s">
        <v>3947</v>
      </c>
      <c r="D284" s="75" t="s">
        <v>54</v>
      </c>
      <c r="E284" s="13">
        <v>44439</v>
      </c>
      <c r="F284" s="73" t="s">
        <v>3052</v>
      </c>
      <c r="G284" s="13">
        <v>44442</v>
      </c>
      <c r="H284" s="74" t="s">
        <v>3053</v>
      </c>
      <c r="I284" s="15">
        <v>1</v>
      </c>
      <c r="J284" s="15">
        <v>153</v>
      </c>
      <c r="K284" s="15">
        <v>4</v>
      </c>
      <c r="L284" s="15">
        <v>4</v>
      </c>
      <c r="M284" s="79">
        <v>0.153</v>
      </c>
      <c r="N284" s="69">
        <v>4</v>
      </c>
      <c r="O284" s="61">
        <v>3000</v>
      </c>
      <c r="P284" s="62">
        <f>Table2245236891011121314151617181920212224234567234568910111213141516171819202122232425262728293031323334353637[[#This Row],[PEMBULATAN]]*O284</f>
        <v>12000</v>
      </c>
    </row>
    <row r="285" spans="1:16" ht="24.75" customHeight="1" x14ac:dyDescent="0.2">
      <c r="A285" s="108"/>
      <c r="B285" s="72"/>
      <c r="C285" s="84" t="s">
        <v>3948</v>
      </c>
      <c r="D285" s="75" t="s">
        <v>54</v>
      </c>
      <c r="E285" s="13">
        <v>44439</v>
      </c>
      <c r="F285" s="73" t="s">
        <v>3052</v>
      </c>
      <c r="G285" s="13">
        <v>44442</v>
      </c>
      <c r="H285" s="74" t="s">
        <v>3053</v>
      </c>
      <c r="I285" s="15">
        <v>4</v>
      </c>
      <c r="J285" s="15">
        <v>108</v>
      </c>
      <c r="K285" s="15">
        <v>14</v>
      </c>
      <c r="L285" s="15">
        <v>5</v>
      </c>
      <c r="M285" s="79">
        <v>1.512</v>
      </c>
      <c r="N285" s="69">
        <v>5</v>
      </c>
      <c r="O285" s="61">
        <v>3000</v>
      </c>
      <c r="P285" s="62">
        <f>Table2245236891011121314151617181920212224234567234568910111213141516171819202122232425262728293031323334353637[[#This Row],[PEMBULATAN]]*O285</f>
        <v>15000</v>
      </c>
    </row>
    <row r="286" spans="1:16" ht="24.75" customHeight="1" x14ac:dyDescent="0.2">
      <c r="A286" s="108"/>
      <c r="B286" s="72"/>
      <c r="C286" s="84" t="s">
        <v>3949</v>
      </c>
      <c r="D286" s="75" t="s">
        <v>54</v>
      </c>
      <c r="E286" s="13">
        <v>44439</v>
      </c>
      <c r="F286" s="73" t="s">
        <v>3052</v>
      </c>
      <c r="G286" s="13">
        <v>44442</v>
      </c>
      <c r="H286" s="74" t="s">
        <v>3053</v>
      </c>
      <c r="I286" s="15">
        <v>7</v>
      </c>
      <c r="J286" s="15">
        <v>105</v>
      </c>
      <c r="K286" s="15">
        <v>8</v>
      </c>
      <c r="L286" s="15">
        <v>8</v>
      </c>
      <c r="M286" s="79">
        <v>1.47</v>
      </c>
      <c r="N286" s="69">
        <v>8</v>
      </c>
      <c r="O286" s="61">
        <v>3000</v>
      </c>
      <c r="P286" s="62">
        <f>Table2245236891011121314151617181920212224234567234568910111213141516171819202122232425262728293031323334353637[[#This Row],[PEMBULATAN]]*O286</f>
        <v>24000</v>
      </c>
    </row>
    <row r="287" spans="1:16" ht="24.75" customHeight="1" x14ac:dyDescent="0.2">
      <c r="A287" s="108"/>
      <c r="B287" s="72"/>
      <c r="C287" s="84" t="s">
        <v>3950</v>
      </c>
      <c r="D287" s="75" t="s">
        <v>54</v>
      </c>
      <c r="E287" s="13">
        <v>44439</v>
      </c>
      <c r="F287" s="73" t="s">
        <v>3052</v>
      </c>
      <c r="G287" s="13">
        <v>44442</v>
      </c>
      <c r="H287" s="74" t="s">
        <v>3053</v>
      </c>
      <c r="I287" s="15">
        <v>8</v>
      </c>
      <c r="J287" s="15">
        <v>66</v>
      </c>
      <c r="K287" s="15">
        <v>64</v>
      </c>
      <c r="L287" s="15">
        <v>14</v>
      </c>
      <c r="M287" s="79">
        <v>8.4480000000000004</v>
      </c>
      <c r="N287" s="69">
        <v>14</v>
      </c>
      <c r="O287" s="61">
        <v>3000</v>
      </c>
      <c r="P287" s="62">
        <f>Table2245236891011121314151617181920212224234567234568910111213141516171819202122232425262728293031323334353637[[#This Row],[PEMBULATAN]]*O287</f>
        <v>42000</v>
      </c>
    </row>
    <row r="288" spans="1:16" ht="24.75" customHeight="1" x14ac:dyDescent="0.2">
      <c r="A288" s="108"/>
      <c r="B288" s="72"/>
      <c r="C288" s="84" t="s">
        <v>3951</v>
      </c>
      <c r="D288" s="75" t="s">
        <v>54</v>
      </c>
      <c r="E288" s="13">
        <v>44439</v>
      </c>
      <c r="F288" s="73" t="s">
        <v>3052</v>
      </c>
      <c r="G288" s="13">
        <v>44442</v>
      </c>
      <c r="H288" s="74" t="s">
        <v>3053</v>
      </c>
      <c r="I288" s="15">
        <v>7</v>
      </c>
      <c r="J288" s="15">
        <v>58</v>
      </c>
      <c r="K288" s="15">
        <v>38</v>
      </c>
      <c r="L288" s="15">
        <v>20</v>
      </c>
      <c r="M288" s="79">
        <v>3.8570000000000002</v>
      </c>
      <c r="N288" s="69">
        <v>20</v>
      </c>
      <c r="O288" s="61">
        <v>3000</v>
      </c>
      <c r="P288" s="62">
        <f>Table2245236891011121314151617181920212224234567234568910111213141516171819202122232425262728293031323334353637[[#This Row],[PEMBULATAN]]*O288</f>
        <v>60000</v>
      </c>
    </row>
    <row r="289" spans="1:16" ht="24.75" customHeight="1" x14ac:dyDescent="0.2">
      <c r="A289" s="108"/>
      <c r="B289" s="72"/>
      <c r="C289" s="84" t="s">
        <v>3952</v>
      </c>
      <c r="D289" s="75" t="s">
        <v>54</v>
      </c>
      <c r="E289" s="13">
        <v>44439</v>
      </c>
      <c r="F289" s="73" t="s">
        <v>3052</v>
      </c>
      <c r="G289" s="13">
        <v>44442</v>
      </c>
      <c r="H289" s="74" t="s">
        <v>3053</v>
      </c>
      <c r="I289" s="15">
        <v>19</v>
      </c>
      <c r="J289" s="15">
        <v>96</v>
      </c>
      <c r="K289" s="15">
        <v>54</v>
      </c>
      <c r="L289" s="15">
        <v>32</v>
      </c>
      <c r="M289" s="79">
        <v>24.623999999999999</v>
      </c>
      <c r="N289" s="69">
        <v>32</v>
      </c>
      <c r="O289" s="61">
        <v>3000</v>
      </c>
      <c r="P289" s="62">
        <f>Table2245236891011121314151617181920212224234567234568910111213141516171819202122232425262728293031323334353637[[#This Row],[PEMBULATAN]]*O289</f>
        <v>96000</v>
      </c>
    </row>
    <row r="290" spans="1:16" ht="24.75" customHeight="1" x14ac:dyDescent="0.2">
      <c r="A290" s="108"/>
      <c r="B290" s="72"/>
      <c r="C290" s="84" t="s">
        <v>3953</v>
      </c>
      <c r="D290" s="75" t="s">
        <v>54</v>
      </c>
      <c r="E290" s="13">
        <v>44439</v>
      </c>
      <c r="F290" s="73" t="s">
        <v>3052</v>
      </c>
      <c r="G290" s="13">
        <v>44442</v>
      </c>
      <c r="H290" s="74" t="s">
        <v>3053</v>
      </c>
      <c r="I290" s="15">
        <v>4</v>
      </c>
      <c r="J290" s="15">
        <v>104</v>
      </c>
      <c r="K290" s="15">
        <v>8</v>
      </c>
      <c r="L290" s="15">
        <v>8</v>
      </c>
      <c r="M290" s="79">
        <v>0.83199999999999996</v>
      </c>
      <c r="N290" s="69">
        <v>8</v>
      </c>
      <c r="O290" s="61">
        <v>3000</v>
      </c>
      <c r="P290" s="62">
        <f>Table2245236891011121314151617181920212224234567234568910111213141516171819202122232425262728293031323334353637[[#This Row],[PEMBULATAN]]*O290</f>
        <v>24000</v>
      </c>
    </row>
    <row r="291" spans="1:16" ht="24.75" customHeight="1" x14ac:dyDescent="0.2">
      <c r="A291" s="108"/>
      <c r="B291" s="72"/>
      <c r="C291" s="84" t="s">
        <v>3954</v>
      </c>
      <c r="D291" s="75" t="s">
        <v>54</v>
      </c>
      <c r="E291" s="13">
        <v>44439</v>
      </c>
      <c r="F291" s="73" t="s">
        <v>3052</v>
      </c>
      <c r="G291" s="13">
        <v>44442</v>
      </c>
      <c r="H291" s="74" t="s">
        <v>3053</v>
      </c>
      <c r="I291" s="15">
        <v>12</v>
      </c>
      <c r="J291" s="15">
        <v>84</v>
      </c>
      <c r="K291" s="15">
        <v>66</v>
      </c>
      <c r="L291" s="15">
        <v>37</v>
      </c>
      <c r="M291" s="79">
        <v>16.632000000000001</v>
      </c>
      <c r="N291" s="69">
        <v>37</v>
      </c>
      <c r="O291" s="61">
        <v>3000</v>
      </c>
      <c r="P291" s="62">
        <f>Table2245236891011121314151617181920212224234567234568910111213141516171819202122232425262728293031323334353637[[#This Row],[PEMBULATAN]]*O291</f>
        <v>111000</v>
      </c>
    </row>
    <row r="292" spans="1:16" ht="22.5" customHeight="1" x14ac:dyDescent="0.2">
      <c r="A292" s="143" t="s">
        <v>33</v>
      </c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5"/>
      <c r="M292" s="76">
        <f>SUBTOTAL(109,Table2245236891011121314151617181920212224234567234568910111213141516171819202122232425262728293031323334353637[KG VOLUME])</f>
        <v>4322.8127500000019</v>
      </c>
      <c r="N292" s="65">
        <f>SUM(N3:N291)</f>
        <v>7812</v>
      </c>
      <c r="O292" s="146">
        <f>SUM(P3:P291)</f>
        <v>23436000</v>
      </c>
      <c r="P292" s="147"/>
    </row>
    <row r="293" spans="1:16" ht="22.5" customHeight="1" x14ac:dyDescent="0.2">
      <c r="A293" s="80"/>
      <c r="B293" s="53" t="s">
        <v>45</v>
      </c>
      <c r="C293" s="52"/>
      <c r="D293" s="54" t="s">
        <v>46</v>
      </c>
      <c r="E293" s="80"/>
      <c r="F293" s="80"/>
      <c r="G293" s="80"/>
      <c r="H293" s="80"/>
      <c r="I293" s="80"/>
      <c r="J293" s="80"/>
      <c r="K293" s="80"/>
      <c r="L293" s="80"/>
      <c r="M293" s="81"/>
      <c r="N293" s="83" t="s">
        <v>52</v>
      </c>
      <c r="O293" s="82"/>
      <c r="P293" s="82">
        <f>O292*10%</f>
        <v>2343600</v>
      </c>
    </row>
    <row r="294" spans="1:16" ht="22.5" customHeight="1" thickBot="1" x14ac:dyDescent="0.25">
      <c r="A294" s="80"/>
      <c r="B294" s="53"/>
      <c r="C294" s="52"/>
      <c r="D294" s="54"/>
      <c r="E294" s="80"/>
      <c r="F294" s="80"/>
      <c r="G294" s="80"/>
      <c r="H294" s="80"/>
      <c r="I294" s="80"/>
      <c r="J294" s="80"/>
      <c r="K294" s="80"/>
      <c r="L294" s="80"/>
      <c r="M294" s="81"/>
      <c r="N294" s="103" t="s">
        <v>56</v>
      </c>
      <c r="O294" s="102"/>
      <c r="P294" s="102">
        <f>O292-P293</f>
        <v>21092400</v>
      </c>
    </row>
    <row r="295" spans="1:16" x14ac:dyDescent="0.2">
      <c r="A295" s="11"/>
      <c r="H295" s="60"/>
      <c r="N295" s="59" t="s">
        <v>34</v>
      </c>
      <c r="P295" s="66">
        <f>P294*1%</f>
        <v>210924</v>
      </c>
    </row>
    <row r="296" spans="1:16" ht="15.75" thickBot="1" x14ac:dyDescent="0.25">
      <c r="A296" s="11"/>
      <c r="H296" s="60"/>
      <c r="N296" s="59" t="s">
        <v>55</v>
      </c>
      <c r="P296" s="68">
        <f>P294*2%</f>
        <v>421848</v>
      </c>
    </row>
    <row r="297" spans="1:16" x14ac:dyDescent="0.2">
      <c r="A297" s="11"/>
      <c r="H297" s="60"/>
      <c r="N297" s="63" t="s">
        <v>35</v>
      </c>
      <c r="O297" s="64"/>
      <c r="P297" s="67">
        <f>P294+P295-P296</f>
        <v>20881476</v>
      </c>
    </row>
    <row r="298" spans="1:16" x14ac:dyDescent="0.2">
      <c r="B298" s="53"/>
      <c r="C298" s="52"/>
      <c r="D298" s="54"/>
    </row>
    <row r="300" spans="1:16" x14ac:dyDescent="0.2">
      <c r="A300" s="11"/>
      <c r="H300" s="60"/>
      <c r="P300" s="68"/>
    </row>
    <row r="301" spans="1:16" x14ac:dyDescent="0.2">
      <c r="A301" s="11"/>
      <c r="H301" s="60"/>
      <c r="O301" s="55"/>
      <c r="P301" s="68"/>
    </row>
    <row r="302" spans="1:16" s="3" customFormat="1" x14ac:dyDescent="0.25">
      <c r="A302" s="11"/>
      <c r="B302" s="2"/>
      <c r="C302" s="2"/>
      <c r="E302" s="12"/>
      <c r="H302" s="60"/>
      <c r="N302" s="14"/>
      <c r="O302" s="14"/>
      <c r="P302" s="14"/>
    </row>
    <row r="303" spans="1:16" s="3" customFormat="1" x14ac:dyDescent="0.25">
      <c r="A303" s="11"/>
      <c r="B303" s="2"/>
      <c r="C303" s="2"/>
      <c r="E303" s="12"/>
      <c r="H303" s="60"/>
      <c r="N303" s="14"/>
      <c r="O303" s="14"/>
      <c r="P303" s="14"/>
    </row>
    <row r="304" spans="1:16" s="3" customFormat="1" x14ac:dyDescent="0.25">
      <c r="A304" s="11"/>
      <c r="B304" s="2"/>
      <c r="C304" s="2"/>
      <c r="E304" s="12"/>
      <c r="H304" s="60"/>
      <c r="N304" s="14"/>
      <c r="O304" s="14"/>
      <c r="P304" s="14"/>
    </row>
    <row r="305" spans="1:16" s="3" customFormat="1" x14ac:dyDescent="0.25">
      <c r="A305" s="11"/>
      <c r="B305" s="2"/>
      <c r="C305" s="2"/>
      <c r="E305" s="12"/>
      <c r="H305" s="60"/>
      <c r="N305" s="14"/>
      <c r="O305" s="14"/>
      <c r="P305" s="14"/>
    </row>
    <row r="306" spans="1:16" s="3" customFormat="1" x14ac:dyDescent="0.25">
      <c r="A306" s="11"/>
      <c r="B306" s="2"/>
      <c r="C306" s="2"/>
      <c r="E306" s="12"/>
      <c r="H306" s="60"/>
      <c r="N306" s="14"/>
      <c r="O306" s="14"/>
      <c r="P306" s="14"/>
    </row>
    <row r="307" spans="1:16" s="3" customFormat="1" x14ac:dyDescent="0.25">
      <c r="A307" s="11"/>
      <c r="B307" s="2"/>
      <c r="C307" s="2"/>
      <c r="E307" s="12"/>
      <c r="H307" s="60"/>
      <c r="N307" s="14"/>
      <c r="O307" s="14"/>
      <c r="P307" s="14"/>
    </row>
    <row r="308" spans="1:16" s="3" customFormat="1" x14ac:dyDescent="0.25">
      <c r="A308" s="11"/>
      <c r="B308" s="2"/>
      <c r="C308" s="2"/>
      <c r="E308" s="12"/>
      <c r="H308" s="60"/>
      <c r="N308" s="14"/>
      <c r="O308" s="14"/>
      <c r="P308" s="14"/>
    </row>
    <row r="309" spans="1:16" s="3" customFormat="1" x14ac:dyDescent="0.25">
      <c r="A309" s="11"/>
      <c r="B309" s="2"/>
      <c r="C309" s="2"/>
      <c r="E309" s="12"/>
      <c r="H309" s="60"/>
      <c r="N309" s="14"/>
      <c r="O309" s="14"/>
      <c r="P309" s="14"/>
    </row>
    <row r="310" spans="1:16" s="3" customFormat="1" x14ac:dyDescent="0.25">
      <c r="A310" s="11"/>
      <c r="B310" s="2"/>
      <c r="C310" s="2"/>
      <c r="E310" s="12"/>
      <c r="H310" s="60"/>
      <c r="N310" s="14"/>
      <c r="O310" s="14"/>
      <c r="P310" s="14"/>
    </row>
    <row r="311" spans="1:16" s="3" customFormat="1" x14ac:dyDescent="0.25">
      <c r="A311" s="11"/>
      <c r="B311" s="2"/>
      <c r="C311" s="2"/>
      <c r="E311" s="12"/>
      <c r="H311" s="60"/>
      <c r="N311" s="14"/>
      <c r="O311" s="14"/>
      <c r="P311" s="14"/>
    </row>
    <row r="312" spans="1:16" s="3" customFormat="1" x14ac:dyDescent="0.25">
      <c r="A312" s="11"/>
      <c r="B312" s="2"/>
      <c r="C312" s="2"/>
      <c r="E312" s="12"/>
      <c r="H312" s="60"/>
      <c r="N312" s="14"/>
      <c r="O312" s="14"/>
      <c r="P312" s="14"/>
    </row>
    <row r="313" spans="1:16" s="3" customFormat="1" x14ac:dyDescent="0.25">
      <c r="A313" s="11"/>
      <c r="B313" s="2"/>
      <c r="C313" s="2"/>
      <c r="E313" s="12"/>
      <c r="H313" s="60"/>
      <c r="N313" s="14"/>
      <c r="O313" s="14"/>
      <c r="P313" s="14"/>
    </row>
  </sheetData>
  <mergeCells count="3">
    <mergeCell ref="A3:A4"/>
    <mergeCell ref="A292:L292"/>
    <mergeCell ref="O292:P292"/>
  </mergeCells>
  <conditionalFormatting sqref="B3">
    <cfRule type="duplicateValues" dxfId="4" priority="1"/>
  </conditionalFormatting>
  <conditionalFormatting sqref="B4:B291">
    <cfRule type="duplicateValues" dxfId="3" priority="8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0"/>
  <sheetViews>
    <sheetView zoomScale="110" zoomScaleNormal="110" workbookViewId="0">
      <pane xSplit="3" ySplit="2" topLeftCell="D268" activePane="bottomRight" state="frozen"/>
      <selection activeCell="F3" sqref="F3"/>
      <selection pane="topRight" activeCell="F3" sqref="F3"/>
      <selection pane="bottomLeft" activeCell="F3" sqref="F3"/>
      <selection pane="bottomRight" activeCell="I280" sqref="I28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5.5" customHeight="1" x14ac:dyDescent="0.2">
      <c r="A3" s="141" t="s">
        <v>4259</v>
      </c>
      <c r="B3" s="71" t="s">
        <v>3955</v>
      </c>
      <c r="C3" s="9" t="s">
        <v>3956</v>
      </c>
      <c r="D3" s="73" t="s">
        <v>53</v>
      </c>
      <c r="E3" s="13">
        <v>44439</v>
      </c>
      <c r="F3" s="73" t="s">
        <v>4223</v>
      </c>
      <c r="G3" s="13">
        <v>44443</v>
      </c>
      <c r="H3" s="10" t="s">
        <v>3053</v>
      </c>
      <c r="I3" s="1">
        <v>27</v>
      </c>
      <c r="J3" s="1">
        <v>36</v>
      </c>
      <c r="K3" s="1">
        <v>30</v>
      </c>
      <c r="L3" s="1">
        <v>17</v>
      </c>
      <c r="M3" s="78">
        <v>7.29</v>
      </c>
      <c r="N3" s="8">
        <v>17</v>
      </c>
      <c r="O3" s="61">
        <v>3000</v>
      </c>
      <c r="P3" s="62">
        <f>Table224523689101112131415161718192021222423456723456891011121314151617181920212223242526272829303132333435363738[[#This Row],[PEMBULATAN]]*O3</f>
        <v>51000</v>
      </c>
    </row>
    <row r="4" spans="1:16" ht="25.5" customHeight="1" x14ac:dyDescent="0.2">
      <c r="A4" s="142"/>
      <c r="B4" s="72"/>
      <c r="C4" s="9" t="s">
        <v>3957</v>
      </c>
      <c r="D4" s="73" t="s">
        <v>53</v>
      </c>
      <c r="E4" s="13">
        <v>44439</v>
      </c>
      <c r="F4" s="73" t="s">
        <v>4223</v>
      </c>
      <c r="G4" s="13">
        <v>44443</v>
      </c>
      <c r="H4" s="10" t="s">
        <v>3053</v>
      </c>
      <c r="I4" s="1">
        <v>62</v>
      </c>
      <c r="J4" s="1">
        <v>52</v>
      </c>
      <c r="K4" s="1">
        <v>23</v>
      </c>
      <c r="L4" s="1">
        <v>15</v>
      </c>
      <c r="M4" s="78">
        <v>18.538</v>
      </c>
      <c r="N4" s="8">
        <v>19</v>
      </c>
      <c r="O4" s="61">
        <v>3000</v>
      </c>
      <c r="P4" s="62">
        <f>Table224523689101112131415161718192021222423456723456891011121314151617181920212223242526272829303132333435363738[[#This Row],[PEMBULATAN]]*O4</f>
        <v>57000</v>
      </c>
    </row>
    <row r="5" spans="1:16" ht="25.5" customHeight="1" x14ac:dyDescent="0.2">
      <c r="A5" s="108"/>
      <c r="B5" s="72"/>
      <c r="C5" s="84" t="s">
        <v>3958</v>
      </c>
      <c r="D5" s="75" t="s">
        <v>53</v>
      </c>
      <c r="E5" s="13">
        <v>44439</v>
      </c>
      <c r="F5" s="73" t="s">
        <v>4223</v>
      </c>
      <c r="G5" s="13">
        <v>44443</v>
      </c>
      <c r="H5" s="74" t="s">
        <v>3053</v>
      </c>
      <c r="I5" s="15">
        <v>58</v>
      </c>
      <c r="J5" s="15">
        <v>55</v>
      </c>
      <c r="K5" s="15">
        <v>32</v>
      </c>
      <c r="L5" s="15">
        <v>18</v>
      </c>
      <c r="M5" s="79">
        <v>25.52</v>
      </c>
      <c r="N5" s="69">
        <v>26</v>
      </c>
      <c r="O5" s="61">
        <v>3000</v>
      </c>
      <c r="P5" s="62">
        <f>Table224523689101112131415161718192021222423456723456891011121314151617181920212223242526272829303132333435363738[[#This Row],[PEMBULATAN]]*O5</f>
        <v>78000</v>
      </c>
    </row>
    <row r="6" spans="1:16" ht="25.5" customHeight="1" x14ac:dyDescent="0.2">
      <c r="A6" s="108"/>
      <c r="B6" s="72"/>
      <c r="C6" s="89" t="s">
        <v>3959</v>
      </c>
      <c r="D6" s="90" t="s">
        <v>53</v>
      </c>
      <c r="E6" s="91">
        <v>44439</v>
      </c>
      <c r="F6" s="92" t="s">
        <v>4223</v>
      </c>
      <c r="G6" s="91">
        <v>44443</v>
      </c>
      <c r="H6" s="93" t="s">
        <v>3053</v>
      </c>
      <c r="I6" s="94">
        <v>35</v>
      </c>
      <c r="J6" s="94">
        <v>25</v>
      </c>
      <c r="K6" s="94">
        <v>12</v>
      </c>
      <c r="L6" s="94">
        <v>7</v>
      </c>
      <c r="M6" s="95">
        <v>2.625</v>
      </c>
      <c r="N6" s="96">
        <v>7</v>
      </c>
      <c r="O6" s="61">
        <v>3000</v>
      </c>
      <c r="P6" s="62">
        <f>Table224523689101112131415161718192021222423456723456891011121314151617181920212223242526272829303132333435363738[[#This Row],[PEMBULATAN]]*O6</f>
        <v>21000</v>
      </c>
    </row>
    <row r="7" spans="1:16" ht="25.5" customHeight="1" x14ac:dyDescent="0.2">
      <c r="A7" s="108"/>
      <c r="B7" s="72"/>
      <c r="C7" s="84" t="s">
        <v>3960</v>
      </c>
      <c r="D7" s="75" t="s">
        <v>53</v>
      </c>
      <c r="E7" s="13">
        <v>44439</v>
      </c>
      <c r="F7" s="73" t="s">
        <v>4223</v>
      </c>
      <c r="G7" s="13">
        <v>44443</v>
      </c>
      <c r="H7" s="74" t="s">
        <v>3053</v>
      </c>
      <c r="I7" s="15">
        <v>28</v>
      </c>
      <c r="J7" s="15">
        <v>23</v>
      </c>
      <c r="K7" s="15">
        <v>28</v>
      </c>
      <c r="L7" s="15">
        <v>7</v>
      </c>
      <c r="M7" s="79">
        <v>4.508</v>
      </c>
      <c r="N7" s="69">
        <v>7</v>
      </c>
      <c r="O7" s="61">
        <v>3000</v>
      </c>
      <c r="P7" s="62">
        <f>Table224523689101112131415161718192021222423456723456891011121314151617181920212223242526272829303132333435363738[[#This Row],[PEMBULATAN]]*O7</f>
        <v>21000</v>
      </c>
    </row>
    <row r="8" spans="1:16" ht="25.5" customHeight="1" x14ac:dyDescent="0.2">
      <c r="A8" s="108"/>
      <c r="B8" s="72"/>
      <c r="C8" s="84" t="s">
        <v>3961</v>
      </c>
      <c r="D8" s="75" t="s">
        <v>53</v>
      </c>
      <c r="E8" s="13">
        <v>44439</v>
      </c>
      <c r="F8" s="73" t="s">
        <v>4223</v>
      </c>
      <c r="G8" s="13">
        <v>44443</v>
      </c>
      <c r="H8" s="74" t="s">
        <v>3053</v>
      </c>
      <c r="I8" s="15">
        <v>66</v>
      </c>
      <c r="J8" s="15">
        <v>55</v>
      </c>
      <c r="K8" s="15">
        <v>20</v>
      </c>
      <c r="L8" s="15">
        <v>14</v>
      </c>
      <c r="M8" s="79">
        <v>18.149999999999999</v>
      </c>
      <c r="N8" s="69">
        <v>18</v>
      </c>
      <c r="O8" s="61">
        <v>3000</v>
      </c>
      <c r="P8" s="62">
        <f>Table224523689101112131415161718192021222423456723456891011121314151617181920212223242526272829303132333435363738[[#This Row],[PEMBULATAN]]*O8</f>
        <v>54000</v>
      </c>
    </row>
    <row r="9" spans="1:16" ht="25.5" customHeight="1" x14ac:dyDescent="0.2">
      <c r="A9" s="108"/>
      <c r="B9" s="72"/>
      <c r="C9" s="84" t="s">
        <v>3962</v>
      </c>
      <c r="D9" s="75" t="s">
        <v>53</v>
      </c>
      <c r="E9" s="13">
        <v>44439</v>
      </c>
      <c r="F9" s="73" t="s">
        <v>4223</v>
      </c>
      <c r="G9" s="13">
        <v>44443</v>
      </c>
      <c r="H9" s="74" t="s">
        <v>3053</v>
      </c>
      <c r="I9" s="15">
        <v>32</v>
      </c>
      <c r="J9" s="15">
        <v>32</v>
      </c>
      <c r="K9" s="15">
        <v>37</v>
      </c>
      <c r="L9" s="15">
        <v>5</v>
      </c>
      <c r="M9" s="79">
        <v>9.4719999999999995</v>
      </c>
      <c r="N9" s="69">
        <v>9</v>
      </c>
      <c r="O9" s="61">
        <v>3000</v>
      </c>
      <c r="P9" s="62">
        <f>Table224523689101112131415161718192021222423456723456891011121314151617181920212223242526272829303132333435363738[[#This Row],[PEMBULATAN]]*O9</f>
        <v>27000</v>
      </c>
    </row>
    <row r="10" spans="1:16" ht="25.5" customHeight="1" x14ac:dyDescent="0.2">
      <c r="A10" s="108"/>
      <c r="B10" s="100"/>
      <c r="C10" s="84" t="s">
        <v>3963</v>
      </c>
      <c r="D10" s="75" t="s">
        <v>53</v>
      </c>
      <c r="E10" s="13">
        <v>44439</v>
      </c>
      <c r="F10" s="73" t="s">
        <v>4223</v>
      </c>
      <c r="G10" s="13">
        <v>44443</v>
      </c>
      <c r="H10" s="74" t="s">
        <v>3053</v>
      </c>
      <c r="I10" s="15">
        <v>70</v>
      </c>
      <c r="J10" s="15">
        <v>62</v>
      </c>
      <c r="K10" s="15">
        <v>23</v>
      </c>
      <c r="L10" s="15">
        <v>13</v>
      </c>
      <c r="M10" s="79">
        <v>24.954999999999998</v>
      </c>
      <c r="N10" s="69">
        <v>25</v>
      </c>
      <c r="O10" s="61">
        <v>3000</v>
      </c>
      <c r="P10" s="62">
        <f>Table224523689101112131415161718192021222423456723456891011121314151617181920212223242526272829303132333435363738[[#This Row],[PEMBULATAN]]*O10</f>
        <v>75000</v>
      </c>
    </row>
    <row r="11" spans="1:16" ht="25.5" customHeight="1" x14ac:dyDescent="0.2">
      <c r="A11" s="108"/>
      <c r="B11" s="72" t="s">
        <v>3964</v>
      </c>
      <c r="C11" s="84" t="s">
        <v>3965</v>
      </c>
      <c r="D11" s="75" t="s">
        <v>53</v>
      </c>
      <c r="E11" s="13">
        <v>44439</v>
      </c>
      <c r="F11" s="73" t="s">
        <v>4223</v>
      </c>
      <c r="G11" s="13">
        <v>44443</v>
      </c>
      <c r="H11" s="74" t="s">
        <v>3053</v>
      </c>
      <c r="I11" s="15">
        <v>42</v>
      </c>
      <c r="J11" s="15">
        <v>45</v>
      </c>
      <c r="K11" s="15">
        <v>17</v>
      </c>
      <c r="L11" s="15">
        <v>6</v>
      </c>
      <c r="M11" s="79">
        <v>8.0325000000000006</v>
      </c>
      <c r="N11" s="69">
        <v>8</v>
      </c>
      <c r="O11" s="61">
        <v>3000</v>
      </c>
      <c r="P11" s="62">
        <f>Table224523689101112131415161718192021222423456723456891011121314151617181920212223242526272829303132333435363738[[#This Row],[PEMBULATAN]]*O11</f>
        <v>24000</v>
      </c>
    </row>
    <row r="12" spans="1:16" ht="25.5" customHeight="1" x14ac:dyDescent="0.2">
      <c r="A12" s="108"/>
      <c r="B12" s="72"/>
      <c r="C12" s="84" t="s">
        <v>3966</v>
      </c>
      <c r="D12" s="75" t="s">
        <v>53</v>
      </c>
      <c r="E12" s="13">
        <v>44439</v>
      </c>
      <c r="F12" s="73" t="s">
        <v>4223</v>
      </c>
      <c r="G12" s="13">
        <v>44443</v>
      </c>
      <c r="H12" s="74" t="s">
        <v>3053</v>
      </c>
      <c r="I12" s="15">
        <v>78</v>
      </c>
      <c r="J12" s="15">
        <v>32</v>
      </c>
      <c r="K12" s="15">
        <v>13</v>
      </c>
      <c r="L12" s="15">
        <v>12</v>
      </c>
      <c r="M12" s="79">
        <v>8.1120000000000001</v>
      </c>
      <c r="N12" s="69">
        <v>12</v>
      </c>
      <c r="O12" s="61">
        <v>3000</v>
      </c>
      <c r="P12" s="62">
        <f>Table224523689101112131415161718192021222423456723456891011121314151617181920212223242526272829303132333435363738[[#This Row],[PEMBULATAN]]*O12</f>
        <v>36000</v>
      </c>
    </row>
    <row r="13" spans="1:16" ht="25.5" customHeight="1" x14ac:dyDescent="0.2">
      <c r="A13" s="108"/>
      <c r="B13" s="72"/>
      <c r="C13" s="84" t="s">
        <v>3967</v>
      </c>
      <c r="D13" s="75" t="s">
        <v>53</v>
      </c>
      <c r="E13" s="13">
        <v>44439</v>
      </c>
      <c r="F13" s="73" t="s">
        <v>4223</v>
      </c>
      <c r="G13" s="13">
        <v>44443</v>
      </c>
      <c r="H13" s="74" t="s">
        <v>3053</v>
      </c>
      <c r="I13" s="15">
        <v>82</v>
      </c>
      <c r="J13" s="15">
        <v>54</v>
      </c>
      <c r="K13" s="15">
        <v>36</v>
      </c>
      <c r="L13" s="15">
        <v>12</v>
      </c>
      <c r="M13" s="79">
        <v>39.851999999999997</v>
      </c>
      <c r="N13" s="69">
        <v>40</v>
      </c>
      <c r="O13" s="61">
        <v>3000</v>
      </c>
      <c r="P13" s="62">
        <f>Table224523689101112131415161718192021222423456723456891011121314151617181920212223242526272829303132333435363738[[#This Row],[PEMBULATAN]]*O13</f>
        <v>120000</v>
      </c>
    </row>
    <row r="14" spans="1:16" ht="25.5" customHeight="1" x14ac:dyDescent="0.2">
      <c r="A14" s="108"/>
      <c r="B14" s="72"/>
      <c r="C14" s="84" t="s">
        <v>3968</v>
      </c>
      <c r="D14" s="75" t="s">
        <v>53</v>
      </c>
      <c r="E14" s="13">
        <v>44439</v>
      </c>
      <c r="F14" s="73" t="s">
        <v>4223</v>
      </c>
      <c r="G14" s="13">
        <v>44443</v>
      </c>
      <c r="H14" s="74" t="s">
        <v>3053</v>
      </c>
      <c r="I14" s="15">
        <v>40</v>
      </c>
      <c r="J14" s="15">
        <v>29</v>
      </c>
      <c r="K14" s="15">
        <v>30</v>
      </c>
      <c r="L14" s="15">
        <v>4</v>
      </c>
      <c r="M14" s="79">
        <v>8.6999999999999993</v>
      </c>
      <c r="N14" s="69">
        <v>9</v>
      </c>
      <c r="O14" s="61">
        <v>3000</v>
      </c>
      <c r="P14" s="62">
        <f>Table224523689101112131415161718192021222423456723456891011121314151617181920212223242526272829303132333435363738[[#This Row],[PEMBULATAN]]*O14</f>
        <v>27000</v>
      </c>
    </row>
    <row r="15" spans="1:16" ht="25.5" customHeight="1" x14ac:dyDescent="0.2">
      <c r="A15" s="108"/>
      <c r="B15" s="72"/>
      <c r="C15" s="84" t="s">
        <v>3969</v>
      </c>
      <c r="D15" s="75" t="s">
        <v>53</v>
      </c>
      <c r="E15" s="13">
        <v>44439</v>
      </c>
      <c r="F15" s="73" t="s">
        <v>4223</v>
      </c>
      <c r="G15" s="13">
        <v>44443</v>
      </c>
      <c r="H15" s="74" t="s">
        <v>3053</v>
      </c>
      <c r="I15" s="15">
        <v>62</v>
      </c>
      <c r="J15" s="15">
        <v>50</v>
      </c>
      <c r="K15" s="15">
        <v>16</v>
      </c>
      <c r="L15" s="15">
        <v>9</v>
      </c>
      <c r="M15" s="79">
        <v>12.4</v>
      </c>
      <c r="N15" s="69">
        <v>12</v>
      </c>
      <c r="O15" s="61">
        <v>3000</v>
      </c>
      <c r="P15" s="62">
        <f>Table224523689101112131415161718192021222423456723456891011121314151617181920212223242526272829303132333435363738[[#This Row],[PEMBULATAN]]*O15</f>
        <v>36000</v>
      </c>
    </row>
    <row r="16" spans="1:16" ht="25.5" customHeight="1" x14ac:dyDescent="0.2">
      <c r="A16" s="108"/>
      <c r="B16" s="72"/>
      <c r="C16" s="84" t="s">
        <v>3970</v>
      </c>
      <c r="D16" s="75" t="s">
        <v>53</v>
      </c>
      <c r="E16" s="13">
        <v>44439</v>
      </c>
      <c r="F16" s="73" t="s">
        <v>4223</v>
      </c>
      <c r="G16" s="13">
        <v>44443</v>
      </c>
      <c r="H16" s="74" t="s">
        <v>3053</v>
      </c>
      <c r="I16" s="15">
        <v>93</v>
      </c>
      <c r="J16" s="15">
        <v>60</v>
      </c>
      <c r="K16" s="15">
        <v>26</v>
      </c>
      <c r="L16" s="15">
        <v>10</v>
      </c>
      <c r="M16" s="79">
        <v>36.270000000000003</v>
      </c>
      <c r="N16" s="69">
        <v>36</v>
      </c>
      <c r="O16" s="61">
        <v>3000</v>
      </c>
      <c r="P16" s="62">
        <f>Table224523689101112131415161718192021222423456723456891011121314151617181920212223242526272829303132333435363738[[#This Row],[PEMBULATAN]]*O16</f>
        <v>108000</v>
      </c>
    </row>
    <row r="17" spans="1:16" ht="25.5" customHeight="1" x14ac:dyDescent="0.2">
      <c r="A17" s="108"/>
      <c r="B17" s="72"/>
      <c r="C17" s="84" t="s">
        <v>3971</v>
      </c>
      <c r="D17" s="75" t="s">
        <v>53</v>
      </c>
      <c r="E17" s="13">
        <v>44439</v>
      </c>
      <c r="F17" s="73" t="s">
        <v>4223</v>
      </c>
      <c r="G17" s="13">
        <v>44443</v>
      </c>
      <c r="H17" s="74" t="s">
        <v>3053</v>
      </c>
      <c r="I17" s="15">
        <v>102</v>
      </c>
      <c r="J17" s="15">
        <v>9</v>
      </c>
      <c r="K17" s="15">
        <v>8</v>
      </c>
      <c r="L17" s="15">
        <v>1</v>
      </c>
      <c r="M17" s="79">
        <v>1.8360000000000001</v>
      </c>
      <c r="N17" s="69">
        <v>2</v>
      </c>
      <c r="O17" s="61">
        <v>3000</v>
      </c>
      <c r="P17" s="62">
        <f>Table224523689101112131415161718192021222423456723456891011121314151617181920212223242526272829303132333435363738[[#This Row],[PEMBULATAN]]*O17</f>
        <v>6000</v>
      </c>
    </row>
    <row r="18" spans="1:16" ht="25.5" customHeight="1" x14ac:dyDescent="0.2">
      <c r="A18" s="108"/>
      <c r="B18" s="72"/>
      <c r="C18" s="84" t="s">
        <v>3972</v>
      </c>
      <c r="D18" s="75" t="s">
        <v>53</v>
      </c>
      <c r="E18" s="13">
        <v>44439</v>
      </c>
      <c r="F18" s="73" t="s">
        <v>4223</v>
      </c>
      <c r="G18" s="13">
        <v>44443</v>
      </c>
      <c r="H18" s="74" t="s">
        <v>3053</v>
      </c>
      <c r="I18" s="15">
        <v>51</v>
      </c>
      <c r="J18" s="15">
        <v>69</v>
      </c>
      <c r="K18" s="15">
        <v>27</v>
      </c>
      <c r="L18" s="15">
        <v>11</v>
      </c>
      <c r="M18" s="79">
        <v>23.753250000000001</v>
      </c>
      <c r="N18" s="69">
        <v>24</v>
      </c>
      <c r="O18" s="61">
        <v>3000</v>
      </c>
      <c r="P18" s="62">
        <f>Table224523689101112131415161718192021222423456723456891011121314151617181920212223242526272829303132333435363738[[#This Row],[PEMBULATAN]]*O18</f>
        <v>72000</v>
      </c>
    </row>
    <row r="19" spans="1:16" ht="25.5" customHeight="1" x14ac:dyDescent="0.2">
      <c r="A19" s="108"/>
      <c r="B19" s="72"/>
      <c r="C19" s="84" t="s">
        <v>3973</v>
      </c>
      <c r="D19" s="75" t="s">
        <v>53</v>
      </c>
      <c r="E19" s="13">
        <v>44439</v>
      </c>
      <c r="F19" s="73" t="s">
        <v>4223</v>
      </c>
      <c r="G19" s="13">
        <v>44443</v>
      </c>
      <c r="H19" s="74" t="s">
        <v>3053</v>
      </c>
      <c r="I19" s="15">
        <v>103</v>
      </c>
      <c r="J19" s="15">
        <v>61</v>
      </c>
      <c r="K19" s="15">
        <v>36</v>
      </c>
      <c r="L19" s="15">
        <v>29</v>
      </c>
      <c r="M19" s="79">
        <v>56.546999999999997</v>
      </c>
      <c r="N19" s="69">
        <v>57</v>
      </c>
      <c r="O19" s="61">
        <v>3000</v>
      </c>
      <c r="P19" s="62">
        <f>Table224523689101112131415161718192021222423456723456891011121314151617181920212223242526272829303132333435363738[[#This Row],[PEMBULATAN]]*O19</f>
        <v>171000</v>
      </c>
    </row>
    <row r="20" spans="1:16" ht="25.5" customHeight="1" x14ac:dyDescent="0.2">
      <c r="A20" s="108"/>
      <c r="B20" s="72"/>
      <c r="C20" s="84" t="s">
        <v>3974</v>
      </c>
      <c r="D20" s="75" t="s">
        <v>53</v>
      </c>
      <c r="E20" s="13">
        <v>44439</v>
      </c>
      <c r="F20" s="73" t="s">
        <v>4223</v>
      </c>
      <c r="G20" s="13">
        <v>44443</v>
      </c>
      <c r="H20" s="74" t="s">
        <v>3053</v>
      </c>
      <c r="I20" s="15">
        <v>60</v>
      </c>
      <c r="J20" s="15">
        <v>65</v>
      </c>
      <c r="K20" s="15">
        <v>19</v>
      </c>
      <c r="L20" s="15">
        <v>6</v>
      </c>
      <c r="M20" s="79">
        <v>18.524999999999999</v>
      </c>
      <c r="N20" s="69">
        <v>19</v>
      </c>
      <c r="O20" s="61">
        <v>3000</v>
      </c>
      <c r="P20" s="62">
        <f>Table224523689101112131415161718192021222423456723456891011121314151617181920212223242526272829303132333435363738[[#This Row],[PEMBULATAN]]*O20</f>
        <v>57000</v>
      </c>
    </row>
    <row r="21" spans="1:16" ht="25.5" customHeight="1" x14ac:dyDescent="0.2">
      <c r="A21" s="108"/>
      <c r="B21" s="72"/>
      <c r="C21" s="84" t="s">
        <v>3975</v>
      </c>
      <c r="D21" s="75" t="s">
        <v>53</v>
      </c>
      <c r="E21" s="13">
        <v>44439</v>
      </c>
      <c r="F21" s="73" t="s">
        <v>4223</v>
      </c>
      <c r="G21" s="13">
        <v>44443</v>
      </c>
      <c r="H21" s="74" t="s">
        <v>3053</v>
      </c>
      <c r="I21" s="15">
        <v>77</v>
      </c>
      <c r="J21" s="15">
        <v>49</v>
      </c>
      <c r="K21" s="15">
        <v>22</v>
      </c>
      <c r="L21" s="15">
        <v>6</v>
      </c>
      <c r="M21" s="79">
        <v>20.7515</v>
      </c>
      <c r="N21" s="69">
        <v>21</v>
      </c>
      <c r="O21" s="61">
        <v>3000</v>
      </c>
      <c r="P21" s="62">
        <f>Table224523689101112131415161718192021222423456723456891011121314151617181920212223242526272829303132333435363738[[#This Row],[PEMBULATAN]]*O21</f>
        <v>63000</v>
      </c>
    </row>
    <row r="22" spans="1:16" ht="25.5" customHeight="1" x14ac:dyDescent="0.2">
      <c r="A22" s="108"/>
      <c r="B22" s="72"/>
      <c r="C22" s="84" t="s">
        <v>3976</v>
      </c>
      <c r="D22" s="75" t="s">
        <v>53</v>
      </c>
      <c r="E22" s="13">
        <v>44439</v>
      </c>
      <c r="F22" s="73" t="s">
        <v>4223</v>
      </c>
      <c r="G22" s="13">
        <v>44443</v>
      </c>
      <c r="H22" s="74" t="s">
        <v>3053</v>
      </c>
      <c r="I22" s="15">
        <v>51</v>
      </c>
      <c r="J22" s="15">
        <v>40</v>
      </c>
      <c r="K22" s="15">
        <v>11</v>
      </c>
      <c r="L22" s="15">
        <v>3</v>
      </c>
      <c r="M22" s="79">
        <v>5.61</v>
      </c>
      <c r="N22" s="69">
        <v>6</v>
      </c>
      <c r="O22" s="61">
        <v>3000</v>
      </c>
      <c r="P22" s="62">
        <f>Table224523689101112131415161718192021222423456723456891011121314151617181920212223242526272829303132333435363738[[#This Row],[PEMBULATAN]]*O22</f>
        <v>18000</v>
      </c>
    </row>
    <row r="23" spans="1:16" ht="25.5" customHeight="1" x14ac:dyDescent="0.2">
      <c r="A23" s="108"/>
      <c r="B23" s="72"/>
      <c r="C23" s="84" t="s">
        <v>3977</v>
      </c>
      <c r="D23" s="75" t="s">
        <v>53</v>
      </c>
      <c r="E23" s="13">
        <v>44439</v>
      </c>
      <c r="F23" s="73" t="s">
        <v>4223</v>
      </c>
      <c r="G23" s="13">
        <v>44443</v>
      </c>
      <c r="H23" s="74" t="s">
        <v>3053</v>
      </c>
      <c r="I23" s="15">
        <v>30</v>
      </c>
      <c r="J23" s="15">
        <v>29</v>
      </c>
      <c r="K23" s="15">
        <v>33</v>
      </c>
      <c r="L23" s="15">
        <v>5</v>
      </c>
      <c r="M23" s="79">
        <v>7.1775000000000002</v>
      </c>
      <c r="N23" s="69">
        <v>7</v>
      </c>
      <c r="O23" s="61">
        <v>3000</v>
      </c>
      <c r="P23" s="62">
        <f>Table224523689101112131415161718192021222423456723456891011121314151617181920212223242526272829303132333435363738[[#This Row],[PEMBULATAN]]*O23</f>
        <v>21000</v>
      </c>
    </row>
    <row r="24" spans="1:16" ht="25.5" customHeight="1" x14ac:dyDescent="0.2">
      <c r="A24" s="108"/>
      <c r="B24" s="72"/>
      <c r="C24" s="84" t="s">
        <v>3978</v>
      </c>
      <c r="D24" s="75" t="s">
        <v>53</v>
      </c>
      <c r="E24" s="13">
        <v>44439</v>
      </c>
      <c r="F24" s="73" t="s">
        <v>4223</v>
      </c>
      <c r="G24" s="13">
        <v>44443</v>
      </c>
      <c r="H24" s="74" t="s">
        <v>3053</v>
      </c>
      <c r="I24" s="15">
        <v>54</v>
      </c>
      <c r="J24" s="15">
        <v>41</v>
      </c>
      <c r="K24" s="15">
        <v>31</v>
      </c>
      <c r="L24" s="15">
        <v>11</v>
      </c>
      <c r="M24" s="79">
        <v>17.1585</v>
      </c>
      <c r="N24" s="69">
        <v>17</v>
      </c>
      <c r="O24" s="61">
        <v>3000</v>
      </c>
      <c r="P24" s="62">
        <f>Table224523689101112131415161718192021222423456723456891011121314151617181920212223242526272829303132333435363738[[#This Row],[PEMBULATAN]]*O24</f>
        <v>51000</v>
      </c>
    </row>
    <row r="25" spans="1:16" ht="25.5" customHeight="1" x14ac:dyDescent="0.2">
      <c r="A25" s="108"/>
      <c r="B25" s="72"/>
      <c r="C25" s="84" t="s">
        <v>3979</v>
      </c>
      <c r="D25" s="75" t="s">
        <v>53</v>
      </c>
      <c r="E25" s="13">
        <v>44439</v>
      </c>
      <c r="F25" s="73" t="s">
        <v>4223</v>
      </c>
      <c r="G25" s="13">
        <v>44443</v>
      </c>
      <c r="H25" s="74" t="s">
        <v>3053</v>
      </c>
      <c r="I25" s="15">
        <v>82</v>
      </c>
      <c r="J25" s="15">
        <v>66</v>
      </c>
      <c r="K25" s="15">
        <v>23</v>
      </c>
      <c r="L25" s="15">
        <v>7</v>
      </c>
      <c r="M25" s="79">
        <v>31.119</v>
      </c>
      <c r="N25" s="69">
        <v>31</v>
      </c>
      <c r="O25" s="61">
        <v>3000</v>
      </c>
      <c r="P25" s="62">
        <f>Table224523689101112131415161718192021222423456723456891011121314151617181920212223242526272829303132333435363738[[#This Row],[PEMBULATAN]]*O25</f>
        <v>93000</v>
      </c>
    </row>
    <row r="26" spans="1:16" ht="25.5" customHeight="1" x14ac:dyDescent="0.2">
      <c r="A26" s="108"/>
      <c r="B26" s="72"/>
      <c r="C26" s="84" t="s">
        <v>3980</v>
      </c>
      <c r="D26" s="75" t="s">
        <v>53</v>
      </c>
      <c r="E26" s="13">
        <v>44439</v>
      </c>
      <c r="F26" s="73" t="s">
        <v>4223</v>
      </c>
      <c r="G26" s="13">
        <v>44443</v>
      </c>
      <c r="H26" s="74" t="s">
        <v>3053</v>
      </c>
      <c r="I26" s="15">
        <v>48</v>
      </c>
      <c r="J26" s="15">
        <v>19</v>
      </c>
      <c r="K26" s="15">
        <v>6</v>
      </c>
      <c r="L26" s="15">
        <v>10</v>
      </c>
      <c r="M26" s="79">
        <v>1.3680000000000001</v>
      </c>
      <c r="N26" s="69">
        <v>10</v>
      </c>
      <c r="O26" s="61">
        <v>3000</v>
      </c>
      <c r="P26" s="62">
        <f>Table224523689101112131415161718192021222423456723456891011121314151617181920212223242526272829303132333435363738[[#This Row],[PEMBULATAN]]*O26</f>
        <v>30000</v>
      </c>
    </row>
    <row r="27" spans="1:16" ht="25.5" customHeight="1" x14ac:dyDescent="0.2">
      <c r="A27" s="108"/>
      <c r="B27" s="72"/>
      <c r="C27" s="84" t="s">
        <v>3981</v>
      </c>
      <c r="D27" s="75" t="s">
        <v>53</v>
      </c>
      <c r="E27" s="13">
        <v>44439</v>
      </c>
      <c r="F27" s="73" t="s">
        <v>4223</v>
      </c>
      <c r="G27" s="13">
        <v>44443</v>
      </c>
      <c r="H27" s="74" t="s">
        <v>3053</v>
      </c>
      <c r="I27" s="15">
        <v>80</v>
      </c>
      <c r="J27" s="15">
        <v>23</v>
      </c>
      <c r="K27" s="15">
        <v>13</v>
      </c>
      <c r="L27" s="15">
        <v>4</v>
      </c>
      <c r="M27" s="79">
        <v>5.98</v>
      </c>
      <c r="N27" s="69">
        <v>6</v>
      </c>
      <c r="O27" s="61">
        <v>3000</v>
      </c>
      <c r="P27" s="62">
        <f>Table224523689101112131415161718192021222423456723456891011121314151617181920212223242526272829303132333435363738[[#This Row],[PEMBULATAN]]*O27</f>
        <v>18000</v>
      </c>
    </row>
    <row r="28" spans="1:16" ht="25.5" customHeight="1" x14ac:dyDescent="0.2">
      <c r="A28" s="108"/>
      <c r="B28" s="72"/>
      <c r="C28" s="84" t="s">
        <v>3982</v>
      </c>
      <c r="D28" s="75" t="s">
        <v>53</v>
      </c>
      <c r="E28" s="13">
        <v>44439</v>
      </c>
      <c r="F28" s="73" t="s">
        <v>4223</v>
      </c>
      <c r="G28" s="13">
        <v>44443</v>
      </c>
      <c r="H28" s="74" t="s">
        <v>3053</v>
      </c>
      <c r="I28" s="15">
        <v>92</v>
      </c>
      <c r="J28" s="15">
        <v>38</v>
      </c>
      <c r="K28" s="15">
        <v>9</v>
      </c>
      <c r="L28" s="15">
        <v>2</v>
      </c>
      <c r="M28" s="79">
        <v>7.8659999999999997</v>
      </c>
      <c r="N28" s="69">
        <v>8</v>
      </c>
      <c r="O28" s="61">
        <v>3000</v>
      </c>
      <c r="P28" s="62">
        <f>Table224523689101112131415161718192021222423456723456891011121314151617181920212223242526272829303132333435363738[[#This Row],[PEMBULATAN]]*O28</f>
        <v>24000</v>
      </c>
    </row>
    <row r="29" spans="1:16" ht="25.5" customHeight="1" x14ac:dyDescent="0.2">
      <c r="A29" s="108"/>
      <c r="B29" s="72"/>
      <c r="C29" s="84" t="s">
        <v>3983</v>
      </c>
      <c r="D29" s="75" t="s">
        <v>53</v>
      </c>
      <c r="E29" s="13">
        <v>44439</v>
      </c>
      <c r="F29" s="73" t="s">
        <v>4223</v>
      </c>
      <c r="G29" s="13">
        <v>44443</v>
      </c>
      <c r="H29" s="74" t="s">
        <v>3053</v>
      </c>
      <c r="I29" s="15">
        <v>69</v>
      </c>
      <c r="J29" s="15">
        <v>75</v>
      </c>
      <c r="K29" s="15">
        <v>14</v>
      </c>
      <c r="L29" s="15">
        <v>6</v>
      </c>
      <c r="M29" s="79">
        <v>18.112500000000001</v>
      </c>
      <c r="N29" s="69">
        <v>18</v>
      </c>
      <c r="O29" s="61">
        <v>3000</v>
      </c>
      <c r="P29" s="62">
        <f>Table224523689101112131415161718192021222423456723456891011121314151617181920212223242526272829303132333435363738[[#This Row],[PEMBULATAN]]*O29</f>
        <v>54000</v>
      </c>
    </row>
    <row r="30" spans="1:16" ht="25.5" customHeight="1" x14ac:dyDescent="0.2">
      <c r="A30" s="108"/>
      <c r="B30" s="72"/>
      <c r="C30" s="84" t="s">
        <v>3984</v>
      </c>
      <c r="D30" s="75" t="s">
        <v>53</v>
      </c>
      <c r="E30" s="13">
        <v>44439</v>
      </c>
      <c r="F30" s="73" t="s">
        <v>4223</v>
      </c>
      <c r="G30" s="13">
        <v>44443</v>
      </c>
      <c r="H30" s="74" t="s">
        <v>3053</v>
      </c>
      <c r="I30" s="15">
        <v>54</v>
      </c>
      <c r="J30" s="15">
        <v>44</v>
      </c>
      <c r="K30" s="15">
        <v>30</v>
      </c>
      <c r="L30" s="15">
        <v>13</v>
      </c>
      <c r="M30" s="79">
        <v>17.82</v>
      </c>
      <c r="N30" s="69">
        <v>18</v>
      </c>
      <c r="O30" s="61">
        <v>3000</v>
      </c>
      <c r="P30" s="62">
        <f>Table224523689101112131415161718192021222423456723456891011121314151617181920212223242526272829303132333435363738[[#This Row],[PEMBULATAN]]*O30</f>
        <v>54000</v>
      </c>
    </row>
    <row r="31" spans="1:16" ht="25.5" customHeight="1" x14ac:dyDescent="0.2">
      <c r="A31" s="108"/>
      <c r="B31" s="72"/>
      <c r="C31" s="84" t="s">
        <v>3985</v>
      </c>
      <c r="D31" s="75" t="s">
        <v>53</v>
      </c>
      <c r="E31" s="13">
        <v>44439</v>
      </c>
      <c r="F31" s="73" t="s">
        <v>4223</v>
      </c>
      <c r="G31" s="13">
        <v>44443</v>
      </c>
      <c r="H31" s="74" t="s">
        <v>3053</v>
      </c>
      <c r="I31" s="15">
        <v>43</v>
      </c>
      <c r="J31" s="15">
        <v>39</v>
      </c>
      <c r="K31" s="15">
        <v>20</v>
      </c>
      <c r="L31" s="15">
        <v>15</v>
      </c>
      <c r="M31" s="79">
        <v>8.3849999999999998</v>
      </c>
      <c r="N31" s="69">
        <v>15</v>
      </c>
      <c r="O31" s="61">
        <v>3000</v>
      </c>
      <c r="P31" s="62">
        <f>Table224523689101112131415161718192021222423456723456891011121314151617181920212223242526272829303132333435363738[[#This Row],[PEMBULATAN]]*O31</f>
        <v>45000</v>
      </c>
    </row>
    <row r="32" spans="1:16" ht="25.5" customHeight="1" x14ac:dyDescent="0.2">
      <c r="A32" s="108"/>
      <c r="B32" s="72"/>
      <c r="C32" s="84" t="s">
        <v>3986</v>
      </c>
      <c r="D32" s="75" t="s">
        <v>53</v>
      </c>
      <c r="E32" s="13">
        <v>44439</v>
      </c>
      <c r="F32" s="73" t="s">
        <v>4223</v>
      </c>
      <c r="G32" s="13">
        <v>44443</v>
      </c>
      <c r="H32" s="74" t="s">
        <v>3053</v>
      </c>
      <c r="I32" s="15">
        <v>56</v>
      </c>
      <c r="J32" s="15">
        <v>46</v>
      </c>
      <c r="K32" s="15">
        <v>17</v>
      </c>
      <c r="L32" s="15">
        <v>4</v>
      </c>
      <c r="M32" s="79">
        <v>10.948</v>
      </c>
      <c r="N32" s="69">
        <v>11</v>
      </c>
      <c r="O32" s="61">
        <v>3000</v>
      </c>
      <c r="P32" s="62">
        <f>Table224523689101112131415161718192021222423456723456891011121314151617181920212223242526272829303132333435363738[[#This Row],[PEMBULATAN]]*O32</f>
        <v>33000</v>
      </c>
    </row>
    <row r="33" spans="1:16" ht="25.5" customHeight="1" x14ac:dyDescent="0.2">
      <c r="A33" s="108"/>
      <c r="B33" s="72"/>
      <c r="C33" s="84" t="s">
        <v>3987</v>
      </c>
      <c r="D33" s="75" t="s">
        <v>53</v>
      </c>
      <c r="E33" s="13">
        <v>44439</v>
      </c>
      <c r="F33" s="73" t="s">
        <v>4223</v>
      </c>
      <c r="G33" s="13">
        <v>44443</v>
      </c>
      <c r="H33" s="74" t="s">
        <v>3053</v>
      </c>
      <c r="I33" s="15">
        <v>26</v>
      </c>
      <c r="J33" s="15">
        <v>26</v>
      </c>
      <c r="K33" s="15">
        <v>50</v>
      </c>
      <c r="L33" s="15">
        <v>1</v>
      </c>
      <c r="M33" s="79">
        <v>8.4499999999999993</v>
      </c>
      <c r="N33" s="69">
        <v>8</v>
      </c>
      <c r="O33" s="61">
        <v>3000</v>
      </c>
      <c r="P33" s="62">
        <f>Table224523689101112131415161718192021222423456723456891011121314151617181920212223242526272829303132333435363738[[#This Row],[PEMBULATAN]]*O33</f>
        <v>24000</v>
      </c>
    </row>
    <row r="34" spans="1:16" ht="25.5" customHeight="1" x14ac:dyDescent="0.2">
      <c r="A34" s="108"/>
      <c r="B34" s="72"/>
      <c r="C34" s="84" t="s">
        <v>3988</v>
      </c>
      <c r="D34" s="75" t="s">
        <v>53</v>
      </c>
      <c r="E34" s="13">
        <v>44439</v>
      </c>
      <c r="F34" s="73" t="s">
        <v>4223</v>
      </c>
      <c r="G34" s="13">
        <v>44443</v>
      </c>
      <c r="H34" s="74" t="s">
        <v>3053</v>
      </c>
      <c r="I34" s="15">
        <v>76</v>
      </c>
      <c r="J34" s="15">
        <v>62</v>
      </c>
      <c r="K34" s="15">
        <v>22</v>
      </c>
      <c r="L34" s="15">
        <v>8</v>
      </c>
      <c r="M34" s="79">
        <v>25.916</v>
      </c>
      <c r="N34" s="69">
        <v>26</v>
      </c>
      <c r="O34" s="61">
        <v>3000</v>
      </c>
      <c r="P34" s="62">
        <f>Table224523689101112131415161718192021222423456723456891011121314151617181920212223242526272829303132333435363738[[#This Row],[PEMBULATAN]]*O34</f>
        <v>78000</v>
      </c>
    </row>
    <row r="35" spans="1:16" ht="25.5" customHeight="1" x14ac:dyDescent="0.2">
      <c r="A35" s="108"/>
      <c r="B35" s="72"/>
      <c r="C35" s="84" t="s">
        <v>3989</v>
      </c>
      <c r="D35" s="75" t="s">
        <v>53</v>
      </c>
      <c r="E35" s="13">
        <v>44439</v>
      </c>
      <c r="F35" s="73" t="s">
        <v>4223</v>
      </c>
      <c r="G35" s="13">
        <v>44443</v>
      </c>
      <c r="H35" s="74" t="s">
        <v>3053</v>
      </c>
      <c r="I35" s="15">
        <v>86</v>
      </c>
      <c r="J35" s="15">
        <v>63</v>
      </c>
      <c r="K35" s="15">
        <v>21</v>
      </c>
      <c r="L35" s="15">
        <v>9</v>
      </c>
      <c r="M35" s="79">
        <v>28.444500000000001</v>
      </c>
      <c r="N35" s="69">
        <v>28</v>
      </c>
      <c r="O35" s="61">
        <v>3000</v>
      </c>
      <c r="P35" s="62">
        <f>Table224523689101112131415161718192021222423456723456891011121314151617181920212223242526272829303132333435363738[[#This Row],[PEMBULATAN]]*O35</f>
        <v>84000</v>
      </c>
    </row>
    <row r="36" spans="1:16" ht="25.5" customHeight="1" x14ac:dyDescent="0.2">
      <c r="A36" s="108"/>
      <c r="B36" s="72"/>
      <c r="C36" s="84" t="s">
        <v>3990</v>
      </c>
      <c r="D36" s="75" t="s">
        <v>53</v>
      </c>
      <c r="E36" s="13">
        <v>44439</v>
      </c>
      <c r="F36" s="73" t="s">
        <v>4223</v>
      </c>
      <c r="G36" s="13">
        <v>44443</v>
      </c>
      <c r="H36" s="74" t="s">
        <v>3053</v>
      </c>
      <c r="I36" s="15">
        <v>80</v>
      </c>
      <c r="J36" s="15">
        <v>50</v>
      </c>
      <c r="K36" s="15">
        <v>30</v>
      </c>
      <c r="L36" s="15">
        <v>16</v>
      </c>
      <c r="M36" s="79">
        <v>30</v>
      </c>
      <c r="N36" s="69">
        <v>30</v>
      </c>
      <c r="O36" s="61">
        <v>3000</v>
      </c>
      <c r="P36" s="62">
        <f>Table224523689101112131415161718192021222423456723456891011121314151617181920212223242526272829303132333435363738[[#This Row],[PEMBULATAN]]*O36</f>
        <v>90000</v>
      </c>
    </row>
    <row r="37" spans="1:16" ht="25.5" customHeight="1" x14ac:dyDescent="0.2">
      <c r="A37" s="108"/>
      <c r="B37" s="72"/>
      <c r="C37" s="84" t="s">
        <v>3991</v>
      </c>
      <c r="D37" s="75" t="s">
        <v>53</v>
      </c>
      <c r="E37" s="13">
        <v>44439</v>
      </c>
      <c r="F37" s="73" t="s">
        <v>4223</v>
      </c>
      <c r="G37" s="13">
        <v>44443</v>
      </c>
      <c r="H37" s="74" t="s">
        <v>3053</v>
      </c>
      <c r="I37" s="15">
        <v>74</v>
      </c>
      <c r="J37" s="15">
        <v>49</v>
      </c>
      <c r="K37" s="15">
        <v>27</v>
      </c>
      <c r="L37" s="15">
        <v>9</v>
      </c>
      <c r="M37" s="79">
        <v>24.4755</v>
      </c>
      <c r="N37" s="69">
        <v>24</v>
      </c>
      <c r="O37" s="61">
        <v>3000</v>
      </c>
      <c r="P37" s="62">
        <f>Table224523689101112131415161718192021222423456723456891011121314151617181920212223242526272829303132333435363738[[#This Row],[PEMBULATAN]]*O37</f>
        <v>72000</v>
      </c>
    </row>
    <row r="38" spans="1:16" ht="25.5" customHeight="1" x14ac:dyDescent="0.2">
      <c r="A38" s="108"/>
      <c r="B38" s="72"/>
      <c r="C38" s="84" t="s">
        <v>3992</v>
      </c>
      <c r="D38" s="75" t="s">
        <v>53</v>
      </c>
      <c r="E38" s="13">
        <v>44439</v>
      </c>
      <c r="F38" s="73" t="s">
        <v>4223</v>
      </c>
      <c r="G38" s="13">
        <v>44443</v>
      </c>
      <c r="H38" s="74" t="s">
        <v>3053</v>
      </c>
      <c r="I38" s="15">
        <v>83</v>
      </c>
      <c r="J38" s="15">
        <v>54</v>
      </c>
      <c r="K38" s="15">
        <v>32</v>
      </c>
      <c r="L38" s="15">
        <v>15</v>
      </c>
      <c r="M38" s="79">
        <v>35.856000000000002</v>
      </c>
      <c r="N38" s="69">
        <v>36</v>
      </c>
      <c r="O38" s="61">
        <v>3000</v>
      </c>
      <c r="P38" s="62">
        <f>Table224523689101112131415161718192021222423456723456891011121314151617181920212223242526272829303132333435363738[[#This Row],[PEMBULATAN]]*O38</f>
        <v>108000</v>
      </c>
    </row>
    <row r="39" spans="1:16" ht="25.5" customHeight="1" x14ac:dyDescent="0.2">
      <c r="A39" s="108"/>
      <c r="B39" s="72"/>
      <c r="C39" s="84" t="s">
        <v>3993</v>
      </c>
      <c r="D39" s="75" t="s">
        <v>53</v>
      </c>
      <c r="E39" s="13">
        <v>44439</v>
      </c>
      <c r="F39" s="73" t="s">
        <v>4223</v>
      </c>
      <c r="G39" s="13">
        <v>44443</v>
      </c>
      <c r="H39" s="74" t="s">
        <v>3053</v>
      </c>
      <c r="I39" s="15">
        <v>42</v>
      </c>
      <c r="J39" s="15">
        <v>42</v>
      </c>
      <c r="K39" s="15">
        <v>30</v>
      </c>
      <c r="L39" s="15">
        <v>1</v>
      </c>
      <c r="M39" s="79">
        <v>13.23</v>
      </c>
      <c r="N39" s="69">
        <v>13</v>
      </c>
      <c r="O39" s="61">
        <v>3000</v>
      </c>
      <c r="P39" s="62">
        <f>Table224523689101112131415161718192021222423456723456891011121314151617181920212223242526272829303132333435363738[[#This Row],[PEMBULATAN]]*O39</f>
        <v>39000</v>
      </c>
    </row>
    <row r="40" spans="1:16" ht="25.5" customHeight="1" x14ac:dyDescent="0.2">
      <c r="A40" s="108"/>
      <c r="B40" s="72"/>
      <c r="C40" s="84" t="s">
        <v>3994</v>
      </c>
      <c r="D40" s="75" t="s">
        <v>53</v>
      </c>
      <c r="E40" s="13">
        <v>44439</v>
      </c>
      <c r="F40" s="73" t="s">
        <v>4223</v>
      </c>
      <c r="G40" s="13">
        <v>44443</v>
      </c>
      <c r="H40" s="74" t="s">
        <v>3053</v>
      </c>
      <c r="I40" s="15">
        <v>59</v>
      </c>
      <c r="J40" s="15">
        <v>46</v>
      </c>
      <c r="K40" s="15">
        <v>30</v>
      </c>
      <c r="L40" s="15">
        <v>6</v>
      </c>
      <c r="M40" s="79">
        <v>20.355</v>
      </c>
      <c r="N40" s="69">
        <v>20</v>
      </c>
      <c r="O40" s="61">
        <v>3000</v>
      </c>
      <c r="P40" s="62">
        <f>Table224523689101112131415161718192021222423456723456891011121314151617181920212223242526272829303132333435363738[[#This Row],[PEMBULATAN]]*O40</f>
        <v>60000</v>
      </c>
    </row>
    <row r="41" spans="1:16" ht="25.5" customHeight="1" x14ac:dyDescent="0.2">
      <c r="A41" s="108"/>
      <c r="B41" s="72"/>
      <c r="C41" s="84" t="s">
        <v>3995</v>
      </c>
      <c r="D41" s="75" t="s">
        <v>53</v>
      </c>
      <c r="E41" s="13">
        <v>44439</v>
      </c>
      <c r="F41" s="73" t="s">
        <v>4223</v>
      </c>
      <c r="G41" s="13">
        <v>44443</v>
      </c>
      <c r="H41" s="74" t="s">
        <v>3053</v>
      </c>
      <c r="I41" s="15">
        <v>36</v>
      </c>
      <c r="J41" s="15">
        <v>33</v>
      </c>
      <c r="K41" s="15">
        <v>16</v>
      </c>
      <c r="L41" s="15">
        <v>4</v>
      </c>
      <c r="M41" s="79">
        <v>4.7519999999999998</v>
      </c>
      <c r="N41" s="69">
        <v>5</v>
      </c>
      <c r="O41" s="61">
        <v>3000</v>
      </c>
      <c r="P41" s="62">
        <f>Table224523689101112131415161718192021222423456723456891011121314151617181920212223242526272829303132333435363738[[#This Row],[PEMBULATAN]]*O41</f>
        <v>15000</v>
      </c>
    </row>
    <row r="42" spans="1:16" ht="25.5" customHeight="1" x14ac:dyDescent="0.2">
      <c r="A42" s="108"/>
      <c r="B42" s="72"/>
      <c r="C42" s="84" t="s">
        <v>3996</v>
      </c>
      <c r="D42" s="75" t="s">
        <v>53</v>
      </c>
      <c r="E42" s="13">
        <v>44439</v>
      </c>
      <c r="F42" s="73" t="s">
        <v>4223</v>
      </c>
      <c r="G42" s="13">
        <v>44443</v>
      </c>
      <c r="H42" s="74" t="s">
        <v>3053</v>
      </c>
      <c r="I42" s="15">
        <v>120</v>
      </c>
      <c r="J42" s="15">
        <v>70</v>
      </c>
      <c r="K42" s="15">
        <v>26</v>
      </c>
      <c r="L42" s="15">
        <v>39</v>
      </c>
      <c r="M42" s="79">
        <v>54.6</v>
      </c>
      <c r="N42" s="69">
        <v>55</v>
      </c>
      <c r="O42" s="61">
        <v>3000</v>
      </c>
      <c r="P42" s="62">
        <f>Table224523689101112131415161718192021222423456723456891011121314151617181920212223242526272829303132333435363738[[#This Row],[PEMBULATAN]]*O42</f>
        <v>165000</v>
      </c>
    </row>
    <row r="43" spans="1:16" ht="25.5" customHeight="1" x14ac:dyDescent="0.2">
      <c r="A43" s="108"/>
      <c r="B43" s="72"/>
      <c r="C43" s="84" t="s">
        <v>3997</v>
      </c>
      <c r="D43" s="75" t="s">
        <v>53</v>
      </c>
      <c r="E43" s="13">
        <v>44439</v>
      </c>
      <c r="F43" s="73" t="s">
        <v>4223</v>
      </c>
      <c r="G43" s="13">
        <v>44443</v>
      </c>
      <c r="H43" s="74" t="s">
        <v>3053</v>
      </c>
      <c r="I43" s="15">
        <v>43</v>
      </c>
      <c r="J43" s="15">
        <v>28</v>
      </c>
      <c r="K43" s="15">
        <v>29</v>
      </c>
      <c r="L43" s="15">
        <v>11</v>
      </c>
      <c r="M43" s="79">
        <v>8.7289999999999992</v>
      </c>
      <c r="N43" s="69">
        <v>11</v>
      </c>
      <c r="O43" s="61">
        <v>3000</v>
      </c>
      <c r="P43" s="62">
        <f>Table224523689101112131415161718192021222423456723456891011121314151617181920212223242526272829303132333435363738[[#This Row],[PEMBULATAN]]*O43</f>
        <v>33000</v>
      </c>
    </row>
    <row r="44" spans="1:16" ht="25.5" customHeight="1" x14ac:dyDescent="0.2">
      <c r="A44" s="108"/>
      <c r="B44" s="72"/>
      <c r="C44" s="84" t="s">
        <v>3998</v>
      </c>
      <c r="D44" s="75" t="s">
        <v>53</v>
      </c>
      <c r="E44" s="13">
        <v>44439</v>
      </c>
      <c r="F44" s="73" t="s">
        <v>4223</v>
      </c>
      <c r="G44" s="13">
        <v>44443</v>
      </c>
      <c r="H44" s="74" t="s">
        <v>3053</v>
      </c>
      <c r="I44" s="15">
        <v>130</v>
      </c>
      <c r="J44" s="15">
        <v>29</v>
      </c>
      <c r="K44" s="15">
        <v>15</v>
      </c>
      <c r="L44" s="15">
        <v>4</v>
      </c>
      <c r="M44" s="79">
        <v>14.137499999999999</v>
      </c>
      <c r="N44" s="69">
        <v>14</v>
      </c>
      <c r="O44" s="61">
        <v>3000</v>
      </c>
      <c r="P44" s="62">
        <f>Table224523689101112131415161718192021222423456723456891011121314151617181920212223242526272829303132333435363738[[#This Row],[PEMBULATAN]]*O44</f>
        <v>42000</v>
      </c>
    </row>
    <row r="45" spans="1:16" ht="25.5" customHeight="1" x14ac:dyDescent="0.2">
      <c r="A45" s="108"/>
      <c r="B45" s="72"/>
      <c r="C45" s="84" t="s">
        <v>3999</v>
      </c>
      <c r="D45" s="75" t="s">
        <v>53</v>
      </c>
      <c r="E45" s="13">
        <v>44439</v>
      </c>
      <c r="F45" s="73" t="s">
        <v>4223</v>
      </c>
      <c r="G45" s="13">
        <v>44443</v>
      </c>
      <c r="H45" s="74" t="s">
        <v>3053</v>
      </c>
      <c r="I45" s="15">
        <v>102</v>
      </c>
      <c r="J45" s="15">
        <v>46</v>
      </c>
      <c r="K45" s="15">
        <v>33</v>
      </c>
      <c r="L45" s="15">
        <v>37</v>
      </c>
      <c r="M45" s="79">
        <v>38.709000000000003</v>
      </c>
      <c r="N45" s="69">
        <v>39</v>
      </c>
      <c r="O45" s="61">
        <v>3000</v>
      </c>
      <c r="P45" s="62">
        <f>Table224523689101112131415161718192021222423456723456891011121314151617181920212223242526272829303132333435363738[[#This Row],[PEMBULATAN]]*O45</f>
        <v>117000</v>
      </c>
    </row>
    <row r="46" spans="1:16" ht="25.5" customHeight="1" x14ac:dyDescent="0.2">
      <c r="A46" s="108"/>
      <c r="B46" s="72"/>
      <c r="C46" s="84" t="s">
        <v>4000</v>
      </c>
      <c r="D46" s="75" t="s">
        <v>53</v>
      </c>
      <c r="E46" s="13">
        <v>44439</v>
      </c>
      <c r="F46" s="73" t="s">
        <v>4223</v>
      </c>
      <c r="G46" s="13">
        <v>44443</v>
      </c>
      <c r="H46" s="74" t="s">
        <v>3053</v>
      </c>
      <c r="I46" s="15">
        <v>100</v>
      </c>
      <c r="J46" s="15">
        <v>54</v>
      </c>
      <c r="K46" s="15">
        <v>31</v>
      </c>
      <c r="L46" s="15">
        <v>30</v>
      </c>
      <c r="M46" s="79">
        <v>41.85</v>
      </c>
      <c r="N46" s="69">
        <v>42</v>
      </c>
      <c r="O46" s="61">
        <v>3000</v>
      </c>
      <c r="P46" s="62">
        <f>Table224523689101112131415161718192021222423456723456891011121314151617181920212223242526272829303132333435363738[[#This Row],[PEMBULATAN]]*O46</f>
        <v>126000</v>
      </c>
    </row>
    <row r="47" spans="1:16" ht="25.5" customHeight="1" x14ac:dyDescent="0.2">
      <c r="A47" s="108"/>
      <c r="B47" s="72"/>
      <c r="C47" s="84" t="s">
        <v>4001</v>
      </c>
      <c r="D47" s="75" t="s">
        <v>53</v>
      </c>
      <c r="E47" s="13">
        <v>44439</v>
      </c>
      <c r="F47" s="73" t="s">
        <v>4223</v>
      </c>
      <c r="G47" s="13">
        <v>44443</v>
      </c>
      <c r="H47" s="74" t="s">
        <v>3053</v>
      </c>
      <c r="I47" s="15">
        <v>70</v>
      </c>
      <c r="J47" s="15">
        <v>60</v>
      </c>
      <c r="K47" s="15">
        <v>33</v>
      </c>
      <c r="L47" s="15">
        <v>8</v>
      </c>
      <c r="M47" s="79">
        <v>34.65</v>
      </c>
      <c r="N47" s="69">
        <v>35</v>
      </c>
      <c r="O47" s="61">
        <v>3000</v>
      </c>
      <c r="P47" s="62">
        <f>Table224523689101112131415161718192021222423456723456891011121314151617181920212223242526272829303132333435363738[[#This Row],[PEMBULATAN]]*O47</f>
        <v>105000</v>
      </c>
    </row>
    <row r="48" spans="1:16" ht="25.5" customHeight="1" x14ac:dyDescent="0.2">
      <c r="A48" s="108"/>
      <c r="B48" s="72"/>
      <c r="C48" s="84" t="s">
        <v>4002</v>
      </c>
      <c r="D48" s="75" t="s">
        <v>53</v>
      </c>
      <c r="E48" s="13">
        <v>44439</v>
      </c>
      <c r="F48" s="73" t="s">
        <v>4223</v>
      </c>
      <c r="G48" s="13">
        <v>44443</v>
      </c>
      <c r="H48" s="74" t="s">
        <v>3053</v>
      </c>
      <c r="I48" s="15">
        <v>90</v>
      </c>
      <c r="J48" s="15">
        <v>54</v>
      </c>
      <c r="K48" s="15">
        <v>33</v>
      </c>
      <c r="L48" s="15">
        <v>8</v>
      </c>
      <c r="M48" s="79">
        <v>40.094999999999999</v>
      </c>
      <c r="N48" s="69">
        <v>40</v>
      </c>
      <c r="O48" s="61">
        <v>3000</v>
      </c>
      <c r="P48" s="62">
        <f>Table224523689101112131415161718192021222423456723456891011121314151617181920212223242526272829303132333435363738[[#This Row],[PEMBULATAN]]*O48</f>
        <v>120000</v>
      </c>
    </row>
    <row r="49" spans="1:16" ht="25.5" customHeight="1" x14ac:dyDescent="0.2">
      <c r="A49" s="108"/>
      <c r="B49" s="72"/>
      <c r="C49" s="84" t="s">
        <v>4003</v>
      </c>
      <c r="D49" s="75" t="s">
        <v>53</v>
      </c>
      <c r="E49" s="13">
        <v>44439</v>
      </c>
      <c r="F49" s="73" t="s">
        <v>4223</v>
      </c>
      <c r="G49" s="13">
        <v>44443</v>
      </c>
      <c r="H49" s="74" t="s">
        <v>3053</v>
      </c>
      <c r="I49" s="15">
        <v>26</v>
      </c>
      <c r="J49" s="15">
        <v>26</v>
      </c>
      <c r="K49" s="15">
        <v>52</v>
      </c>
      <c r="L49" s="15">
        <v>1</v>
      </c>
      <c r="M49" s="79">
        <v>8.7880000000000003</v>
      </c>
      <c r="N49" s="69">
        <v>9</v>
      </c>
      <c r="O49" s="61">
        <v>3000</v>
      </c>
      <c r="P49" s="62">
        <f>Table224523689101112131415161718192021222423456723456891011121314151617181920212223242526272829303132333435363738[[#This Row],[PEMBULATAN]]*O49</f>
        <v>27000</v>
      </c>
    </row>
    <row r="50" spans="1:16" ht="25.5" customHeight="1" x14ac:dyDescent="0.2">
      <c r="A50" s="108"/>
      <c r="B50" s="72"/>
      <c r="C50" s="84" t="s">
        <v>4004</v>
      </c>
      <c r="D50" s="75" t="s">
        <v>53</v>
      </c>
      <c r="E50" s="13">
        <v>44439</v>
      </c>
      <c r="F50" s="73" t="s">
        <v>4223</v>
      </c>
      <c r="G50" s="13">
        <v>44443</v>
      </c>
      <c r="H50" s="74" t="s">
        <v>3053</v>
      </c>
      <c r="I50" s="15">
        <v>95</v>
      </c>
      <c r="J50" s="15">
        <v>54</v>
      </c>
      <c r="K50" s="15">
        <v>34</v>
      </c>
      <c r="L50" s="15">
        <v>25</v>
      </c>
      <c r="M50" s="79">
        <v>43.604999999999997</v>
      </c>
      <c r="N50" s="69">
        <v>44</v>
      </c>
      <c r="O50" s="61">
        <v>3000</v>
      </c>
      <c r="P50" s="62">
        <f>Table224523689101112131415161718192021222423456723456891011121314151617181920212223242526272829303132333435363738[[#This Row],[PEMBULATAN]]*O50</f>
        <v>132000</v>
      </c>
    </row>
    <row r="51" spans="1:16" ht="25.5" customHeight="1" x14ac:dyDescent="0.2">
      <c r="A51" s="108"/>
      <c r="B51" s="72"/>
      <c r="C51" s="84" t="s">
        <v>4005</v>
      </c>
      <c r="D51" s="75" t="s">
        <v>53</v>
      </c>
      <c r="E51" s="13">
        <v>44439</v>
      </c>
      <c r="F51" s="73" t="s">
        <v>4223</v>
      </c>
      <c r="G51" s="13">
        <v>44443</v>
      </c>
      <c r="H51" s="74" t="s">
        <v>3053</v>
      </c>
      <c r="I51" s="15">
        <v>77</v>
      </c>
      <c r="J51" s="15">
        <v>40</v>
      </c>
      <c r="K51" s="15">
        <v>31</v>
      </c>
      <c r="L51" s="15">
        <v>14</v>
      </c>
      <c r="M51" s="79">
        <v>23.87</v>
      </c>
      <c r="N51" s="69">
        <v>24</v>
      </c>
      <c r="O51" s="61">
        <v>3000</v>
      </c>
      <c r="P51" s="62">
        <f>Table224523689101112131415161718192021222423456723456891011121314151617181920212223242526272829303132333435363738[[#This Row],[PEMBULATAN]]*O51</f>
        <v>72000</v>
      </c>
    </row>
    <row r="52" spans="1:16" ht="25.5" customHeight="1" x14ac:dyDescent="0.2">
      <c r="A52" s="108"/>
      <c r="B52" s="72"/>
      <c r="C52" s="84" t="s">
        <v>4006</v>
      </c>
      <c r="D52" s="75" t="s">
        <v>53</v>
      </c>
      <c r="E52" s="13">
        <v>44439</v>
      </c>
      <c r="F52" s="73" t="s">
        <v>4223</v>
      </c>
      <c r="G52" s="13">
        <v>44443</v>
      </c>
      <c r="H52" s="74" t="s">
        <v>3053</v>
      </c>
      <c r="I52" s="15">
        <v>69</v>
      </c>
      <c r="J52" s="15">
        <v>23</v>
      </c>
      <c r="K52" s="15">
        <v>5</v>
      </c>
      <c r="L52" s="15">
        <v>1</v>
      </c>
      <c r="M52" s="79">
        <v>1.9837499999999999</v>
      </c>
      <c r="N52" s="69">
        <v>2</v>
      </c>
      <c r="O52" s="61">
        <v>3000</v>
      </c>
      <c r="P52" s="62">
        <f>Table224523689101112131415161718192021222423456723456891011121314151617181920212223242526272829303132333435363738[[#This Row],[PEMBULATAN]]*O52</f>
        <v>6000</v>
      </c>
    </row>
    <row r="53" spans="1:16" ht="25.5" customHeight="1" x14ac:dyDescent="0.2">
      <c r="A53" s="108"/>
      <c r="B53" s="72"/>
      <c r="C53" s="84" t="s">
        <v>4007</v>
      </c>
      <c r="D53" s="75" t="s">
        <v>53</v>
      </c>
      <c r="E53" s="13">
        <v>44439</v>
      </c>
      <c r="F53" s="73" t="s">
        <v>4223</v>
      </c>
      <c r="G53" s="13">
        <v>44443</v>
      </c>
      <c r="H53" s="74" t="s">
        <v>3053</v>
      </c>
      <c r="I53" s="15">
        <v>65</v>
      </c>
      <c r="J53" s="15">
        <v>36</v>
      </c>
      <c r="K53" s="15">
        <v>30</v>
      </c>
      <c r="L53" s="15">
        <v>15</v>
      </c>
      <c r="M53" s="79">
        <v>17.55</v>
      </c>
      <c r="N53" s="69">
        <v>18</v>
      </c>
      <c r="O53" s="61">
        <v>3000</v>
      </c>
      <c r="P53" s="62">
        <f>Table224523689101112131415161718192021222423456723456891011121314151617181920212223242526272829303132333435363738[[#This Row],[PEMBULATAN]]*O53</f>
        <v>54000</v>
      </c>
    </row>
    <row r="54" spans="1:16" ht="25.5" customHeight="1" x14ac:dyDescent="0.2">
      <c r="A54" s="108"/>
      <c r="B54" s="72"/>
      <c r="C54" s="84" t="s">
        <v>4008</v>
      </c>
      <c r="D54" s="75" t="s">
        <v>53</v>
      </c>
      <c r="E54" s="13">
        <v>44439</v>
      </c>
      <c r="F54" s="73" t="s">
        <v>4223</v>
      </c>
      <c r="G54" s="13">
        <v>44443</v>
      </c>
      <c r="H54" s="74" t="s">
        <v>3053</v>
      </c>
      <c r="I54" s="15">
        <v>44</v>
      </c>
      <c r="J54" s="15">
        <v>44</v>
      </c>
      <c r="K54" s="15">
        <v>30</v>
      </c>
      <c r="L54" s="15">
        <v>2</v>
      </c>
      <c r="M54" s="79">
        <v>14.52</v>
      </c>
      <c r="N54" s="69">
        <v>15</v>
      </c>
      <c r="O54" s="61">
        <v>3000</v>
      </c>
      <c r="P54" s="62">
        <f>Table224523689101112131415161718192021222423456723456891011121314151617181920212223242526272829303132333435363738[[#This Row],[PEMBULATAN]]*O54</f>
        <v>45000</v>
      </c>
    </row>
    <row r="55" spans="1:16" ht="25.5" customHeight="1" x14ac:dyDescent="0.2">
      <c r="A55" s="108"/>
      <c r="B55" s="72"/>
      <c r="C55" s="84" t="s">
        <v>4009</v>
      </c>
      <c r="D55" s="75" t="s">
        <v>53</v>
      </c>
      <c r="E55" s="13">
        <v>44439</v>
      </c>
      <c r="F55" s="73" t="s">
        <v>4223</v>
      </c>
      <c r="G55" s="13">
        <v>44443</v>
      </c>
      <c r="H55" s="74" t="s">
        <v>3053</v>
      </c>
      <c r="I55" s="15">
        <v>86</v>
      </c>
      <c r="J55" s="15">
        <v>54</v>
      </c>
      <c r="K55" s="15">
        <v>40</v>
      </c>
      <c r="L55" s="15">
        <v>21</v>
      </c>
      <c r="M55" s="79">
        <v>46.44</v>
      </c>
      <c r="N55" s="69">
        <v>46</v>
      </c>
      <c r="O55" s="61">
        <v>3000</v>
      </c>
      <c r="P55" s="62">
        <f>Table224523689101112131415161718192021222423456723456891011121314151617181920212223242526272829303132333435363738[[#This Row],[PEMBULATAN]]*O55</f>
        <v>138000</v>
      </c>
    </row>
    <row r="56" spans="1:16" ht="25.5" customHeight="1" x14ac:dyDescent="0.2">
      <c r="A56" s="108"/>
      <c r="B56" s="72"/>
      <c r="C56" s="84" t="s">
        <v>4010</v>
      </c>
      <c r="D56" s="75" t="s">
        <v>53</v>
      </c>
      <c r="E56" s="13">
        <v>44439</v>
      </c>
      <c r="F56" s="73" t="s">
        <v>4223</v>
      </c>
      <c r="G56" s="13">
        <v>44443</v>
      </c>
      <c r="H56" s="74" t="s">
        <v>3053</v>
      </c>
      <c r="I56" s="15">
        <v>86</v>
      </c>
      <c r="J56" s="15">
        <v>50</v>
      </c>
      <c r="K56" s="15">
        <v>40</v>
      </c>
      <c r="L56" s="15">
        <v>13</v>
      </c>
      <c r="M56" s="79">
        <v>43</v>
      </c>
      <c r="N56" s="69">
        <v>43</v>
      </c>
      <c r="O56" s="61">
        <v>3000</v>
      </c>
      <c r="P56" s="62">
        <f>Table224523689101112131415161718192021222423456723456891011121314151617181920212223242526272829303132333435363738[[#This Row],[PEMBULATAN]]*O56</f>
        <v>129000</v>
      </c>
    </row>
    <row r="57" spans="1:16" ht="25.5" customHeight="1" x14ac:dyDescent="0.2">
      <c r="A57" s="108"/>
      <c r="B57" s="72"/>
      <c r="C57" s="84" t="s">
        <v>4011</v>
      </c>
      <c r="D57" s="75" t="s">
        <v>53</v>
      </c>
      <c r="E57" s="13">
        <v>44439</v>
      </c>
      <c r="F57" s="73" t="s">
        <v>4223</v>
      </c>
      <c r="G57" s="13">
        <v>44443</v>
      </c>
      <c r="H57" s="74" t="s">
        <v>3053</v>
      </c>
      <c r="I57" s="15">
        <v>104</v>
      </c>
      <c r="J57" s="15">
        <v>56</v>
      </c>
      <c r="K57" s="15">
        <v>36</v>
      </c>
      <c r="L57" s="15">
        <v>36</v>
      </c>
      <c r="M57" s="79">
        <v>52.415999999999997</v>
      </c>
      <c r="N57" s="69">
        <v>52</v>
      </c>
      <c r="O57" s="61">
        <v>3000</v>
      </c>
      <c r="P57" s="62">
        <f>Table224523689101112131415161718192021222423456723456891011121314151617181920212223242526272829303132333435363738[[#This Row],[PEMBULATAN]]*O57</f>
        <v>156000</v>
      </c>
    </row>
    <row r="58" spans="1:16" ht="25.5" customHeight="1" x14ac:dyDescent="0.2">
      <c r="A58" s="108"/>
      <c r="B58" s="72"/>
      <c r="C58" s="84" t="s">
        <v>4012</v>
      </c>
      <c r="D58" s="75" t="s">
        <v>53</v>
      </c>
      <c r="E58" s="13">
        <v>44439</v>
      </c>
      <c r="F58" s="73" t="s">
        <v>4223</v>
      </c>
      <c r="G58" s="13">
        <v>44443</v>
      </c>
      <c r="H58" s="74" t="s">
        <v>3053</v>
      </c>
      <c r="I58" s="15">
        <v>60</v>
      </c>
      <c r="J58" s="15">
        <v>65</v>
      </c>
      <c r="K58" s="15">
        <v>17</v>
      </c>
      <c r="L58" s="15">
        <v>19</v>
      </c>
      <c r="M58" s="79">
        <v>16.574999999999999</v>
      </c>
      <c r="N58" s="69">
        <v>19</v>
      </c>
      <c r="O58" s="61">
        <v>3000</v>
      </c>
      <c r="P58" s="62">
        <f>Table224523689101112131415161718192021222423456723456891011121314151617181920212223242526272829303132333435363738[[#This Row],[PEMBULATAN]]*O58</f>
        <v>57000</v>
      </c>
    </row>
    <row r="59" spans="1:16" ht="25.5" customHeight="1" x14ac:dyDescent="0.2">
      <c r="A59" s="108"/>
      <c r="B59" s="72"/>
      <c r="C59" s="84" t="s">
        <v>4013</v>
      </c>
      <c r="D59" s="75" t="s">
        <v>53</v>
      </c>
      <c r="E59" s="13">
        <v>44439</v>
      </c>
      <c r="F59" s="73" t="s">
        <v>4223</v>
      </c>
      <c r="G59" s="13">
        <v>44443</v>
      </c>
      <c r="H59" s="74" t="s">
        <v>3053</v>
      </c>
      <c r="I59" s="15">
        <v>40</v>
      </c>
      <c r="J59" s="15">
        <v>37</v>
      </c>
      <c r="K59" s="15">
        <v>11</v>
      </c>
      <c r="L59" s="15">
        <v>2</v>
      </c>
      <c r="M59" s="79">
        <v>4.07</v>
      </c>
      <c r="N59" s="69">
        <v>4</v>
      </c>
      <c r="O59" s="61">
        <v>3000</v>
      </c>
      <c r="P59" s="62">
        <f>Table224523689101112131415161718192021222423456723456891011121314151617181920212223242526272829303132333435363738[[#This Row],[PEMBULATAN]]*O59</f>
        <v>12000</v>
      </c>
    </row>
    <row r="60" spans="1:16" ht="25.5" customHeight="1" x14ac:dyDescent="0.2">
      <c r="A60" s="108"/>
      <c r="B60" s="72"/>
      <c r="C60" s="89" t="s">
        <v>4014</v>
      </c>
      <c r="D60" s="90" t="s">
        <v>53</v>
      </c>
      <c r="E60" s="91">
        <v>44439</v>
      </c>
      <c r="F60" s="92" t="s">
        <v>4223</v>
      </c>
      <c r="G60" s="91">
        <v>44443</v>
      </c>
      <c r="H60" s="93" t="s">
        <v>3053</v>
      </c>
      <c r="I60" s="94">
        <v>52</v>
      </c>
      <c r="J60" s="94">
        <v>32</v>
      </c>
      <c r="K60" s="94">
        <v>20</v>
      </c>
      <c r="L60" s="94">
        <v>8</v>
      </c>
      <c r="M60" s="95">
        <v>8.32</v>
      </c>
      <c r="N60" s="96">
        <v>8</v>
      </c>
      <c r="O60" s="61">
        <v>3000</v>
      </c>
      <c r="P60" s="62">
        <f>Table224523689101112131415161718192021222423456723456891011121314151617181920212223242526272829303132333435363738[[#This Row],[PEMBULATAN]]*O60</f>
        <v>24000</v>
      </c>
    </row>
    <row r="61" spans="1:16" ht="25.5" customHeight="1" x14ac:dyDescent="0.2">
      <c r="A61" s="108"/>
      <c r="B61" s="72"/>
      <c r="C61" s="89" t="s">
        <v>4015</v>
      </c>
      <c r="D61" s="90" t="s">
        <v>53</v>
      </c>
      <c r="E61" s="91">
        <v>44439</v>
      </c>
      <c r="F61" s="92" t="s">
        <v>4223</v>
      </c>
      <c r="G61" s="91">
        <v>44443</v>
      </c>
      <c r="H61" s="93" t="s">
        <v>3053</v>
      </c>
      <c r="I61" s="94">
        <v>48</v>
      </c>
      <c r="J61" s="94">
        <v>30</v>
      </c>
      <c r="K61" s="94">
        <v>38</v>
      </c>
      <c r="L61" s="94">
        <v>11</v>
      </c>
      <c r="M61" s="95">
        <v>13.68</v>
      </c>
      <c r="N61" s="96">
        <v>14</v>
      </c>
      <c r="O61" s="61">
        <v>3000</v>
      </c>
      <c r="P61" s="62">
        <f>Table224523689101112131415161718192021222423456723456891011121314151617181920212223242526272829303132333435363738[[#This Row],[PEMBULATAN]]*O61</f>
        <v>42000</v>
      </c>
    </row>
    <row r="62" spans="1:16" ht="25.5" customHeight="1" x14ac:dyDescent="0.2">
      <c r="A62" s="108"/>
      <c r="B62" s="72"/>
      <c r="C62" s="89" t="s">
        <v>4016</v>
      </c>
      <c r="D62" s="90" t="s">
        <v>53</v>
      </c>
      <c r="E62" s="91">
        <v>44439</v>
      </c>
      <c r="F62" s="92" t="s">
        <v>4223</v>
      </c>
      <c r="G62" s="91">
        <v>44443</v>
      </c>
      <c r="H62" s="93" t="s">
        <v>3053</v>
      </c>
      <c r="I62" s="94">
        <v>30</v>
      </c>
      <c r="J62" s="94">
        <v>47</v>
      </c>
      <c r="K62" s="94">
        <v>27</v>
      </c>
      <c r="L62" s="94">
        <v>5</v>
      </c>
      <c r="M62" s="95">
        <v>9.5175000000000001</v>
      </c>
      <c r="N62" s="96">
        <v>10</v>
      </c>
      <c r="O62" s="61">
        <v>3000</v>
      </c>
      <c r="P62" s="62">
        <f>Table224523689101112131415161718192021222423456723456891011121314151617181920212223242526272829303132333435363738[[#This Row],[PEMBULATAN]]*O62</f>
        <v>30000</v>
      </c>
    </row>
    <row r="63" spans="1:16" ht="25.5" customHeight="1" x14ac:dyDescent="0.2">
      <c r="A63" s="108"/>
      <c r="B63" s="72"/>
      <c r="C63" s="89" t="s">
        <v>4017</v>
      </c>
      <c r="D63" s="90" t="s">
        <v>53</v>
      </c>
      <c r="E63" s="91">
        <v>44439</v>
      </c>
      <c r="F63" s="92" t="s">
        <v>4223</v>
      </c>
      <c r="G63" s="91">
        <v>44443</v>
      </c>
      <c r="H63" s="93" t="s">
        <v>3053</v>
      </c>
      <c r="I63" s="94">
        <v>93</v>
      </c>
      <c r="J63" s="94">
        <v>59</v>
      </c>
      <c r="K63" s="94">
        <v>22</v>
      </c>
      <c r="L63" s="94">
        <v>14</v>
      </c>
      <c r="M63" s="95">
        <v>30.1785</v>
      </c>
      <c r="N63" s="96">
        <v>30</v>
      </c>
      <c r="O63" s="61">
        <v>3000</v>
      </c>
      <c r="P63" s="62">
        <f>Table224523689101112131415161718192021222423456723456891011121314151617181920212223242526272829303132333435363738[[#This Row],[PEMBULATAN]]*O63</f>
        <v>90000</v>
      </c>
    </row>
    <row r="64" spans="1:16" ht="25.5" customHeight="1" x14ac:dyDescent="0.2">
      <c r="A64" s="108"/>
      <c r="B64" s="72"/>
      <c r="C64" s="89" t="s">
        <v>4018</v>
      </c>
      <c r="D64" s="90" t="s">
        <v>53</v>
      </c>
      <c r="E64" s="91">
        <v>44439</v>
      </c>
      <c r="F64" s="92" t="s">
        <v>4223</v>
      </c>
      <c r="G64" s="91">
        <v>44443</v>
      </c>
      <c r="H64" s="93" t="s">
        <v>3053</v>
      </c>
      <c r="I64" s="94">
        <v>42</v>
      </c>
      <c r="J64" s="94">
        <v>28</v>
      </c>
      <c r="K64" s="94">
        <v>30</v>
      </c>
      <c r="L64" s="94">
        <v>6</v>
      </c>
      <c r="M64" s="95">
        <v>8.82</v>
      </c>
      <c r="N64" s="96">
        <v>9</v>
      </c>
      <c r="O64" s="61">
        <v>3000</v>
      </c>
      <c r="P64" s="62">
        <f>Table224523689101112131415161718192021222423456723456891011121314151617181920212223242526272829303132333435363738[[#This Row],[PEMBULATAN]]*O64</f>
        <v>27000</v>
      </c>
    </row>
    <row r="65" spans="1:16" ht="25.5" customHeight="1" x14ac:dyDescent="0.2">
      <c r="A65" s="108"/>
      <c r="B65" s="72"/>
      <c r="C65" s="89" t="s">
        <v>4019</v>
      </c>
      <c r="D65" s="90" t="s">
        <v>53</v>
      </c>
      <c r="E65" s="91">
        <v>44439</v>
      </c>
      <c r="F65" s="92" t="s">
        <v>4223</v>
      </c>
      <c r="G65" s="91">
        <v>44443</v>
      </c>
      <c r="H65" s="93" t="s">
        <v>3053</v>
      </c>
      <c r="I65" s="94">
        <v>75</v>
      </c>
      <c r="J65" s="94">
        <v>10</v>
      </c>
      <c r="K65" s="94">
        <v>10</v>
      </c>
      <c r="L65" s="94">
        <v>2</v>
      </c>
      <c r="M65" s="95">
        <v>1.875</v>
      </c>
      <c r="N65" s="96">
        <v>2</v>
      </c>
      <c r="O65" s="61">
        <v>3000</v>
      </c>
      <c r="P65" s="62">
        <f>Table224523689101112131415161718192021222423456723456891011121314151617181920212223242526272829303132333435363738[[#This Row],[PEMBULATAN]]*O65</f>
        <v>6000</v>
      </c>
    </row>
    <row r="66" spans="1:16" ht="25.5" customHeight="1" x14ac:dyDescent="0.2">
      <c r="A66" s="108"/>
      <c r="B66" s="72"/>
      <c r="C66" s="89" t="s">
        <v>4020</v>
      </c>
      <c r="D66" s="90" t="s">
        <v>53</v>
      </c>
      <c r="E66" s="91">
        <v>44439</v>
      </c>
      <c r="F66" s="92" t="s">
        <v>4223</v>
      </c>
      <c r="G66" s="91">
        <v>44443</v>
      </c>
      <c r="H66" s="93" t="s">
        <v>3053</v>
      </c>
      <c r="I66" s="94">
        <v>55</v>
      </c>
      <c r="J66" s="94">
        <v>40</v>
      </c>
      <c r="K66" s="94">
        <v>12</v>
      </c>
      <c r="L66" s="94">
        <v>5</v>
      </c>
      <c r="M66" s="95">
        <v>6.6</v>
      </c>
      <c r="N66" s="96">
        <v>7</v>
      </c>
      <c r="O66" s="61">
        <v>3000</v>
      </c>
      <c r="P66" s="62">
        <f>Table224523689101112131415161718192021222423456723456891011121314151617181920212223242526272829303132333435363738[[#This Row],[PEMBULATAN]]*O66</f>
        <v>21000</v>
      </c>
    </row>
    <row r="67" spans="1:16" ht="25.5" customHeight="1" x14ac:dyDescent="0.2">
      <c r="A67" s="108"/>
      <c r="B67" s="72"/>
      <c r="C67" s="89" t="s">
        <v>4021</v>
      </c>
      <c r="D67" s="90" t="s">
        <v>53</v>
      </c>
      <c r="E67" s="91">
        <v>44439</v>
      </c>
      <c r="F67" s="92" t="s">
        <v>4223</v>
      </c>
      <c r="G67" s="91">
        <v>44443</v>
      </c>
      <c r="H67" s="93" t="s">
        <v>3053</v>
      </c>
      <c r="I67" s="94">
        <v>68</v>
      </c>
      <c r="J67" s="94">
        <v>46</v>
      </c>
      <c r="K67" s="94">
        <v>17</v>
      </c>
      <c r="L67" s="94">
        <v>3</v>
      </c>
      <c r="M67" s="95">
        <v>13.294</v>
      </c>
      <c r="N67" s="96">
        <v>13</v>
      </c>
      <c r="O67" s="61">
        <v>3000</v>
      </c>
      <c r="P67" s="62">
        <f>Table224523689101112131415161718192021222423456723456891011121314151617181920212223242526272829303132333435363738[[#This Row],[PEMBULATAN]]*O67</f>
        <v>39000</v>
      </c>
    </row>
    <row r="68" spans="1:16" ht="25.5" customHeight="1" x14ac:dyDescent="0.2">
      <c r="A68" s="108"/>
      <c r="B68" s="72"/>
      <c r="C68" s="89" t="s">
        <v>4022</v>
      </c>
      <c r="D68" s="90" t="s">
        <v>53</v>
      </c>
      <c r="E68" s="91">
        <v>44439</v>
      </c>
      <c r="F68" s="92" t="s">
        <v>4223</v>
      </c>
      <c r="G68" s="91">
        <v>44443</v>
      </c>
      <c r="H68" s="93" t="s">
        <v>3053</v>
      </c>
      <c r="I68" s="94">
        <v>95</v>
      </c>
      <c r="J68" s="94">
        <v>62</v>
      </c>
      <c r="K68" s="94">
        <v>32</v>
      </c>
      <c r="L68" s="94">
        <v>25</v>
      </c>
      <c r="M68" s="95">
        <v>47.12</v>
      </c>
      <c r="N68" s="96">
        <v>47</v>
      </c>
      <c r="O68" s="61">
        <v>3000</v>
      </c>
      <c r="P68" s="62">
        <f>Table224523689101112131415161718192021222423456723456891011121314151617181920212223242526272829303132333435363738[[#This Row],[PEMBULATAN]]*O68</f>
        <v>141000</v>
      </c>
    </row>
    <row r="69" spans="1:16" ht="25.5" customHeight="1" x14ac:dyDescent="0.2">
      <c r="A69" s="108"/>
      <c r="B69" s="72"/>
      <c r="C69" s="89" t="s">
        <v>4023</v>
      </c>
      <c r="D69" s="90" t="s">
        <v>53</v>
      </c>
      <c r="E69" s="91">
        <v>44439</v>
      </c>
      <c r="F69" s="92" t="s">
        <v>4223</v>
      </c>
      <c r="G69" s="91">
        <v>44443</v>
      </c>
      <c r="H69" s="93" t="s">
        <v>3053</v>
      </c>
      <c r="I69" s="94">
        <v>54</v>
      </c>
      <c r="J69" s="94">
        <v>39</v>
      </c>
      <c r="K69" s="94">
        <v>50</v>
      </c>
      <c r="L69" s="94">
        <v>20</v>
      </c>
      <c r="M69" s="95">
        <v>26.324999999999999</v>
      </c>
      <c r="N69" s="96">
        <v>26</v>
      </c>
      <c r="O69" s="61">
        <v>3000</v>
      </c>
      <c r="P69" s="62">
        <f>Table224523689101112131415161718192021222423456723456891011121314151617181920212223242526272829303132333435363738[[#This Row],[PEMBULATAN]]*O69</f>
        <v>78000</v>
      </c>
    </row>
    <row r="70" spans="1:16" ht="25.5" customHeight="1" x14ac:dyDescent="0.2">
      <c r="A70" s="108"/>
      <c r="B70" s="72"/>
      <c r="C70" s="89" t="s">
        <v>4024</v>
      </c>
      <c r="D70" s="90" t="s">
        <v>53</v>
      </c>
      <c r="E70" s="91">
        <v>44439</v>
      </c>
      <c r="F70" s="92" t="s">
        <v>4223</v>
      </c>
      <c r="G70" s="91">
        <v>44443</v>
      </c>
      <c r="H70" s="93" t="s">
        <v>3053</v>
      </c>
      <c r="I70" s="94">
        <v>52</v>
      </c>
      <c r="J70" s="94">
        <v>42</v>
      </c>
      <c r="K70" s="94">
        <v>15</v>
      </c>
      <c r="L70" s="94">
        <v>17</v>
      </c>
      <c r="M70" s="95">
        <v>8.19</v>
      </c>
      <c r="N70" s="96">
        <v>17</v>
      </c>
      <c r="O70" s="61">
        <v>3000</v>
      </c>
      <c r="P70" s="62">
        <f>Table224523689101112131415161718192021222423456723456891011121314151617181920212223242526272829303132333435363738[[#This Row],[PEMBULATAN]]*O70</f>
        <v>51000</v>
      </c>
    </row>
    <row r="71" spans="1:16" ht="25.5" customHeight="1" x14ac:dyDescent="0.2">
      <c r="A71" s="108"/>
      <c r="B71" s="72"/>
      <c r="C71" s="89" t="s">
        <v>4025</v>
      </c>
      <c r="D71" s="90" t="s">
        <v>53</v>
      </c>
      <c r="E71" s="91">
        <v>44439</v>
      </c>
      <c r="F71" s="92" t="s">
        <v>4223</v>
      </c>
      <c r="G71" s="91">
        <v>44443</v>
      </c>
      <c r="H71" s="93" t="s">
        <v>3053</v>
      </c>
      <c r="I71" s="94">
        <v>30</v>
      </c>
      <c r="J71" s="94">
        <v>35</v>
      </c>
      <c r="K71" s="94">
        <v>30</v>
      </c>
      <c r="L71" s="94">
        <v>6</v>
      </c>
      <c r="M71" s="95">
        <v>7.875</v>
      </c>
      <c r="N71" s="96">
        <v>8</v>
      </c>
      <c r="O71" s="61">
        <v>3000</v>
      </c>
      <c r="P71" s="62">
        <f>Table224523689101112131415161718192021222423456723456891011121314151617181920212223242526272829303132333435363738[[#This Row],[PEMBULATAN]]*O71</f>
        <v>24000</v>
      </c>
    </row>
    <row r="72" spans="1:16" ht="25.5" customHeight="1" x14ac:dyDescent="0.2">
      <c r="A72" s="108"/>
      <c r="B72" s="72"/>
      <c r="C72" s="89" t="s">
        <v>4026</v>
      </c>
      <c r="D72" s="90" t="s">
        <v>53</v>
      </c>
      <c r="E72" s="91">
        <v>44439</v>
      </c>
      <c r="F72" s="92" t="s">
        <v>4223</v>
      </c>
      <c r="G72" s="91">
        <v>44443</v>
      </c>
      <c r="H72" s="93" t="s">
        <v>3053</v>
      </c>
      <c r="I72" s="94">
        <v>69</v>
      </c>
      <c r="J72" s="94">
        <v>78</v>
      </c>
      <c r="K72" s="94">
        <v>10</v>
      </c>
      <c r="L72" s="94">
        <v>5</v>
      </c>
      <c r="M72" s="95">
        <v>13.455</v>
      </c>
      <c r="N72" s="96">
        <v>13</v>
      </c>
      <c r="O72" s="61">
        <v>3000</v>
      </c>
      <c r="P72" s="62">
        <f>Table224523689101112131415161718192021222423456723456891011121314151617181920212223242526272829303132333435363738[[#This Row],[PEMBULATAN]]*O72</f>
        <v>39000</v>
      </c>
    </row>
    <row r="73" spans="1:16" ht="25.5" customHeight="1" x14ac:dyDescent="0.2">
      <c r="A73" s="108"/>
      <c r="B73" s="72"/>
      <c r="C73" s="89" t="s">
        <v>4027</v>
      </c>
      <c r="D73" s="90" t="s">
        <v>53</v>
      </c>
      <c r="E73" s="91">
        <v>44439</v>
      </c>
      <c r="F73" s="92" t="s">
        <v>4223</v>
      </c>
      <c r="G73" s="91">
        <v>44443</v>
      </c>
      <c r="H73" s="93" t="s">
        <v>3053</v>
      </c>
      <c r="I73" s="94">
        <v>100</v>
      </c>
      <c r="J73" s="94">
        <v>10</v>
      </c>
      <c r="K73" s="94">
        <v>5</v>
      </c>
      <c r="L73" s="94">
        <v>1</v>
      </c>
      <c r="M73" s="95">
        <v>1.25</v>
      </c>
      <c r="N73" s="96">
        <v>1</v>
      </c>
      <c r="O73" s="61">
        <v>3000</v>
      </c>
      <c r="P73" s="62">
        <f>Table224523689101112131415161718192021222423456723456891011121314151617181920212223242526272829303132333435363738[[#This Row],[PEMBULATAN]]*O73</f>
        <v>3000</v>
      </c>
    </row>
    <row r="74" spans="1:16" ht="25.5" customHeight="1" x14ac:dyDescent="0.2">
      <c r="A74" s="108"/>
      <c r="B74" s="72"/>
      <c r="C74" s="89" t="s">
        <v>4028</v>
      </c>
      <c r="D74" s="90" t="s">
        <v>53</v>
      </c>
      <c r="E74" s="91">
        <v>44439</v>
      </c>
      <c r="F74" s="92" t="s">
        <v>4223</v>
      </c>
      <c r="G74" s="91">
        <v>44443</v>
      </c>
      <c r="H74" s="93" t="s">
        <v>3053</v>
      </c>
      <c r="I74" s="94">
        <v>34</v>
      </c>
      <c r="J74" s="94">
        <v>56</v>
      </c>
      <c r="K74" s="94">
        <v>20</v>
      </c>
      <c r="L74" s="94">
        <v>6</v>
      </c>
      <c r="M74" s="95">
        <v>9.52</v>
      </c>
      <c r="N74" s="96">
        <v>10</v>
      </c>
      <c r="O74" s="61">
        <v>3000</v>
      </c>
      <c r="P74" s="62">
        <f>Table224523689101112131415161718192021222423456723456891011121314151617181920212223242526272829303132333435363738[[#This Row],[PEMBULATAN]]*O74</f>
        <v>30000</v>
      </c>
    </row>
    <row r="75" spans="1:16" ht="25.5" customHeight="1" x14ac:dyDescent="0.2">
      <c r="A75" s="108"/>
      <c r="B75" s="72"/>
      <c r="C75" s="89" t="s">
        <v>4029</v>
      </c>
      <c r="D75" s="90" t="s">
        <v>53</v>
      </c>
      <c r="E75" s="91">
        <v>44439</v>
      </c>
      <c r="F75" s="92" t="s">
        <v>4223</v>
      </c>
      <c r="G75" s="91">
        <v>44443</v>
      </c>
      <c r="H75" s="93" t="s">
        <v>3053</v>
      </c>
      <c r="I75" s="94">
        <v>67</v>
      </c>
      <c r="J75" s="94">
        <v>37</v>
      </c>
      <c r="K75" s="94">
        <v>35</v>
      </c>
      <c r="L75" s="94">
        <v>14</v>
      </c>
      <c r="M75" s="95">
        <v>21.69125</v>
      </c>
      <c r="N75" s="96">
        <v>22</v>
      </c>
      <c r="O75" s="61">
        <v>3000</v>
      </c>
      <c r="P75" s="62">
        <f>Table224523689101112131415161718192021222423456723456891011121314151617181920212223242526272829303132333435363738[[#This Row],[PEMBULATAN]]*O75</f>
        <v>66000</v>
      </c>
    </row>
    <row r="76" spans="1:16" ht="25.5" customHeight="1" x14ac:dyDescent="0.2">
      <c r="A76" s="108"/>
      <c r="B76" s="72"/>
      <c r="C76" s="89" t="s">
        <v>4030</v>
      </c>
      <c r="D76" s="90" t="s">
        <v>53</v>
      </c>
      <c r="E76" s="91">
        <v>44439</v>
      </c>
      <c r="F76" s="92" t="s">
        <v>4223</v>
      </c>
      <c r="G76" s="91">
        <v>44443</v>
      </c>
      <c r="H76" s="93" t="s">
        <v>3053</v>
      </c>
      <c r="I76" s="94">
        <v>117</v>
      </c>
      <c r="J76" s="94">
        <v>23</v>
      </c>
      <c r="K76" s="94">
        <v>23</v>
      </c>
      <c r="L76" s="94">
        <v>8</v>
      </c>
      <c r="M76" s="95">
        <v>15.47325</v>
      </c>
      <c r="N76" s="96">
        <v>15</v>
      </c>
      <c r="O76" s="61">
        <v>3000</v>
      </c>
      <c r="P76" s="62">
        <f>Table224523689101112131415161718192021222423456723456891011121314151617181920212223242526272829303132333435363738[[#This Row],[PEMBULATAN]]*O76</f>
        <v>45000</v>
      </c>
    </row>
    <row r="77" spans="1:16" ht="25.5" customHeight="1" x14ac:dyDescent="0.2">
      <c r="A77" s="108"/>
      <c r="B77" s="72"/>
      <c r="C77" s="89" t="s">
        <v>4031</v>
      </c>
      <c r="D77" s="90" t="s">
        <v>53</v>
      </c>
      <c r="E77" s="91">
        <v>44439</v>
      </c>
      <c r="F77" s="92" t="s">
        <v>4223</v>
      </c>
      <c r="G77" s="91">
        <v>44443</v>
      </c>
      <c r="H77" s="93" t="s">
        <v>3053</v>
      </c>
      <c r="I77" s="94">
        <v>72</v>
      </c>
      <c r="J77" s="94">
        <v>52</v>
      </c>
      <c r="K77" s="94">
        <v>30</v>
      </c>
      <c r="L77" s="94">
        <v>13</v>
      </c>
      <c r="M77" s="95">
        <v>28.08</v>
      </c>
      <c r="N77" s="96">
        <v>28</v>
      </c>
      <c r="O77" s="61">
        <v>3000</v>
      </c>
      <c r="P77" s="62">
        <f>Table224523689101112131415161718192021222423456723456891011121314151617181920212223242526272829303132333435363738[[#This Row],[PEMBULATAN]]*O77</f>
        <v>84000</v>
      </c>
    </row>
    <row r="78" spans="1:16" ht="25.5" customHeight="1" x14ac:dyDescent="0.2">
      <c r="A78" s="108"/>
      <c r="B78" s="72"/>
      <c r="C78" s="89" t="s">
        <v>4032</v>
      </c>
      <c r="D78" s="90" t="s">
        <v>53</v>
      </c>
      <c r="E78" s="91">
        <v>44439</v>
      </c>
      <c r="F78" s="92" t="s">
        <v>4223</v>
      </c>
      <c r="G78" s="91">
        <v>44443</v>
      </c>
      <c r="H78" s="93" t="s">
        <v>3053</v>
      </c>
      <c r="I78" s="94">
        <v>88</v>
      </c>
      <c r="J78" s="94">
        <v>54</v>
      </c>
      <c r="K78" s="94">
        <v>22</v>
      </c>
      <c r="L78" s="94">
        <v>16</v>
      </c>
      <c r="M78" s="95">
        <v>26.135999999999999</v>
      </c>
      <c r="N78" s="96">
        <v>26</v>
      </c>
      <c r="O78" s="61">
        <v>3000</v>
      </c>
      <c r="P78" s="62">
        <f>Table224523689101112131415161718192021222423456723456891011121314151617181920212223242526272829303132333435363738[[#This Row],[PEMBULATAN]]*O78</f>
        <v>78000</v>
      </c>
    </row>
    <row r="79" spans="1:16" ht="25.5" customHeight="1" x14ac:dyDescent="0.2">
      <c r="A79" s="108"/>
      <c r="B79" s="72"/>
      <c r="C79" s="89" t="s">
        <v>4033</v>
      </c>
      <c r="D79" s="90" t="s">
        <v>53</v>
      </c>
      <c r="E79" s="91">
        <v>44439</v>
      </c>
      <c r="F79" s="92" t="s">
        <v>4223</v>
      </c>
      <c r="G79" s="91">
        <v>44443</v>
      </c>
      <c r="H79" s="93" t="s">
        <v>3053</v>
      </c>
      <c r="I79" s="94">
        <v>92</v>
      </c>
      <c r="J79" s="94">
        <v>60</v>
      </c>
      <c r="K79" s="94">
        <v>35</v>
      </c>
      <c r="L79" s="94">
        <v>20</v>
      </c>
      <c r="M79" s="95">
        <v>48.3</v>
      </c>
      <c r="N79" s="96">
        <v>48</v>
      </c>
      <c r="O79" s="61">
        <v>3000</v>
      </c>
      <c r="P79" s="62">
        <f>Table224523689101112131415161718192021222423456723456891011121314151617181920212223242526272829303132333435363738[[#This Row],[PEMBULATAN]]*O79</f>
        <v>144000</v>
      </c>
    </row>
    <row r="80" spans="1:16" ht="25.5" customHeight="1" x14ac:dyDescent="0.2">
      <c r="A80" s="108"/>
      <c r="B80" s="72"/>
      <c r="C80" s="89" t="s">
        <v>4034</v>
      </c>
      <c r="D80" s="90" t="s">
        <v>53</v>
      </c>
      <c r="E80" s="91">
        <v>44439</v>
      </c>
      <c r="F80" s="92" t="s">
        <v>4223</v>
      </c>
      <c r="G80" s="91">
        <v>44443</v>
      </c>
      <c r="H80" s="93" t="s">
        <v>3053</v>
      </c>
      <c r="I80" s="94">
        <v>93</v>
      </c>
      <c r="J80" s="94">
        <v>54</v>
      </c>
      <c r="K80" s="94">
        <v>42</v>
      </c>
      <c r="L80" s="94">
        <v>23</v>
      </c>
      <c r="M80" s="95">
        <v>52.731000000000002</v>
      </c>
      <c r="N80" s="96">
        <v>53</v>
      </c>
      <c r="O80" s="61">
        <v>3000</v>
      </c>
      <c r="P80" s="62">
        <f>Table224523689101112131415161718192021222423456723456891011121314151617181920212223242526272829303132333435363738[[#This Row],[PEMBULATAN]]*O80</f>
        <v>159000</v>
      </c>
    </row>
    <row r="81" spans="1:16" ht="25.5" customHeight="1" x14ac:dyDescent="0.2">
      <c r="A81" s="108"/>
      <c r="B81" s="72"/>
      <c r="C81" s="89" t="s">
        <v>4035</v>
      </c>
      <c r="D81" s="90" t="s">
        <v>53</v>
      </c>
      <c r="E81" s="91">
        <v>44439</v>
      </c>
      <c r="F81" s="92" t="s">
        <v>4223</v>
      </c>
      <c r="G81" s="91">
        <v>44443</v>
      </c>
      <c r="H81" s="93" t="s">
        <v>3053</v>
      </c>
      <c r="I81" s="94">
        <v>73</v>
      </c>
      <c r="J81" s="94">
        <v>62</v>
      </c>
      <c r="K81" s="94">
        <v>21</v>
      </c>
      <c r="L81" s="94">
        <v>7</v>
      </c>
      <c r="M81" s="95">
        <v>23.761500000000002</v>
      </c>
      <c r="N81" s="96">
        <v>24</v>
      </c>
      <c r="O81" s="61">
        <v>3000</v>
      </c>
      <c r="P81" s="62">
        <f>Table224523689101112131415161718192021222423456723456891011121314151617181920212223242526272829303132333435363738[[#This Row],[PEMBULATAN]]*O81</f>
        <v>72000</v>
      </c>
    </row>
    <row r="82" spans="1:16" ht="25.5" customHeight="1" x14ac:dyDescent="0.2">
      <c r="A82" s="108"/>
      <c r="B82" s="72"/>
      <c r="C82" s="89" t="s">
        <v>4036</v>
      </c>
      <c r="D82" s="90" t="s">
        <v>53</v>
      </c>
      <c r="E82" s="91">
        <v>44439</v>
      </c>
      <c r="F82" s="92" t="s">
        <v>4223</v>
      </c>
      <c r="G82" s="91">
        <v>44443</v>
      </c>
      <c r="H82" s="93" t="s">
        <v>3053</v>
      </c>
      <c r="I82" s="94">
        <v>62</v>
      </c>
      <c r="J82" s="94">
        <v>50</v>
      </c>
      <c r="K82" s="94">
        <v>19</v>
      </c>
      <c r="L82" s="94">
        <v>5</v>
      </c>
      <c r="M82" s="95">
        <v>14.725</v>
      </c>
      <c r="N82" s="96">
        <v>15</v>
      </c>
      <c r="O82" s="61">
        <v>3000</v>
      </c>
      <c r="P82" s="62">
        <f>Table224523689101112131415161718192021222423456723456891011121314151617181920212223242526272829303132333435363738[[#This Row],[PEMBULATAN]]*O82</f>
        <v>45000</v>
      </c>
    </row>
    <row r="83" spans="1:16" ht="25.5" customHeight="1" x14ac:dyDescent="0.2">
      <c r="A83" s="108"/>
      <c r="B83" s="72"/>
      <c r="C83" s="89" t="s">
        <v>4037</v>
      </c>
      <c r="D83" s="90" t="s">
        <v>53</v>
      </c>
      <c r="E83" s="91">
        <v>44439</v>
      </c>
      <c r="F83" s="92" t="s">
        <v>4223</v>
      </c>
      <c r="G83" s="91">
        <v>44443</v>
      </c>
      <c r="H83" s="93" t="s">
        <v>3053</v>
      </c>
      <c r="I83" s="94">
        <v>74</v>
      </c>
      <c r="J83" s="94">
        <v>56</v>
      </c>
      <c r="K83" s="94">
        <v>28</v>
      </c>
      <c r="L83" s="94">
        <v>17</v>
      </c>
      <c r="M83" s="95">
        <v>29.007999999999999</v>
      </c>
      <c r="N83" s="96">
        <v>29</v>
      </c>
      <c r="O83" s="61">
        <v>3000</v>
      </c>
      <c r="P83" s="62">
        <f>Table224523689101112131415161718192021222423456723456891011121314151617181920212223242526272829303132333435363738[[#This Row],[PEMBULATAN]]*O83</f>
        <v>87000</v>
      </c>
    </row>
    <row r="84" spans="1:16" ht="25.5" customHeight="1" x14ac:dyDescent="0.2">
      <c r="A84" s="108"/>
      <c r="B84" s="72"/>
      <c r="C84" s="89" t="s">
        <v>4038</v>
      </c>
      <c r="D84" s="90" t="s">
        <v>53</v>
      </c>
      <c r="E84" s="91">
        <v>44439</v>
      </c>
      <c r="F84" s="92" t="s">
        <v>4223</v>
      </c>
      <c r="G84" s="91">
        <v>44443</v>
      </c>
      <c r="H84" s="93" t="s">
        <v>3053</v>
      </c>
      <c r="I84" s="94">
        <v>33</v>
      </c>
      <c r="J84" s="94">
        <v>26</v>
      </c>
      <c r="K84" s="94">
        <v>16</v>
      </c>
      <c r="L84" s="94">
        <v>1</v>
      </c>
      <c r="M84" s="95">
        <v>3.4319999999999999</v>
      </c>
      <c r="N84" s="96">
        <v>3</v>
      </c>
      <c r="O84" s="61">
        <v>3000</v>
      </c>
      <c r="P84" s="62">
        <f>Table224523689101112131415161718192021222423456723456891011121314151617181920212223242526272829303132333435363738[[#This Row],[PEMBULATAN]]*O84</f>
        <v>9000</v>
      </c>
    </row>
    <row r="85" spans="1:16" ht="25.5" customHeight="1" x14ac:dyDescent="0.2">
      <c r="A85" s="108"/>
      <c r="B85" s="72"/>
      <c r="C85" s="89" t="s">
        <v>4039</v>
      </c>
      <c r="D85" s="90" t="s">
        <v>53</v>
      </c>
      <c r="E85" s="91">
        <v>44439</v>
      </c>
      <c r="F85" s="92" t="s">
        <v>4223</v>
      </c>
      <c r="G85" s="91">
        <v>44443</v>
      </c>
      <c r="H85" s="93" t="s">
        <v>3053</v>
      </c>
      <c r="I85" s="94">
        <v>77</v>
      </c>
      <c r="J85" s="94">
        <v>52</v>
      </c>
      <c r="K85" s="94">
        <v>14</v>
      </c>
      <c r="L85" s="94">
        <v>5</v>
      </c>
      <c r="M85" s="95">
        <v>14.013999999999999</v>
      </c>
      <c r="N85" s="96">
        <v>14</v>
      </c>
      <c r="O85" s="61">
        <v>3000</v>
      </c>
      <c r="P85" s="62">
        <f>Table224523689101112131415161718192021222423456723456891011121314151617181920212223242526272829303132333435363738[[#This Row],[PEMBULATAN]]*O85</f>
        <v>42000</v>
      </c>
    </row>
    <row r="86" spans="1:16" ht="25.5" customHeight="1" x14ac:dyDescent="0.2">
      <c r="A86" s="108"/>
      <c r="B86" s="72"/>
      <c r="C86" s="89" t="s">
        <v>4040</v>
      </c>
      <c r="D86" s="90" t="s">
        <v>53</v>
      </c>
      <c r="E86" s="91">
        <v>44439</v>
      </c>
      <c r="F86" s="92" t="s">
        <v>4223</v>
      </c>
      <c r="G86" s="91">
        <v>44443</v>
      </c>
      <c r="H86" s="93" t="s">
        <v>3053</v>
      </c>
      <c r="I86" s="94">
        <v>50</v>
      </c>
      <c r="J86" s="94">
        <v>34</v>
      </c>
      <c r="K86" s="94">
        <v>10</v>
      </c>
      <c r="L86" s="94">
        <v>3</v>
      </c>
      <c r="M86" s="95">
        <v>4.25</v>
      </c>
      <c r="N86" s="96">
        <v>4</v>
      </c>
      <c r="O86" s="61">
        <v>3000</v>
      </c>
      <c r="P86" s="62">
        <f>Table224523689101112131415161718192021222423456723456891011121314151617181920212223242526272829303132333435363738[[#This Row],[PEMBULATAN]]*O86</f>
        <v>12000</v>
      </c>
    </row>
    <row r="87" spans="1:16" ht="25.5" customHeight="1" x14ac:dyDescent="0.2">
      <c r="A87" s="108"/>
      <c r="B87" s="72"/>
      <c r="C87" s="89" t="s">
        <v>4041</v>
      </c>
      <c r="D87" s="90" t="s">
        <v>53</v>
      </c>
      <c r="E87" s="91">
        <v>44439</v>
      </c>
      <c r="F87" s="92" t="s">
        <v>4223</v>
      </c>
      <c r="G87" s="91">
        <v>44443</v>
      </c>
      <c r="H87" s="93" t="s">
        <v>3053</v>
      </c>
      <c r="I87" s="94">
        <v>44</v>
      </c>
      <c r="J87" s="94">
        <v>34</v>
      </c>
      <c r="K87" s="94">
        <v>10</v>
      </c>
      <c r="L87" s="94">
        <v>5</v>
      </c>
      <c r="M87" s="95">
        <v>3.74</v>
      </c>
      <c r="N87" s="96">
        <v>5</v>
      </c>
      <c r="O87" s="61">
        <v>3000</v>
      </c>
      <c r="P87" s="62">
        <f>Table224523689101112131415161718192021222423456723456891011121314151617181920212223242526272829303132333435363738[[#This Row],[PEMBULATAN]]*O87</f>
        <v>15000</v>
      </c>
    </row>
    <row r="88" spans="1:16" ht="25.5" customHeight="1" x14ac:dyDescent="0.2">
      <c r="A88" s="108"/>
      <c r="B88" s="72"/>
      <c r="C88" s="89" t="s">
        <v>4042</v>
      </c>
      <c r="D88" s="90" t="s">
        <v>53</v>
      </c>
      <c r="E88" s="91">
        <v>44439</v>
      </c>
      <c r="F88" s="92" t="s">
        <v>4223</v>
      </c>
      <c r="G88" s="91">
        <v>44443</v>
      </c>
      <c r="H88" s="93" t="s">
        <v>3053</v>
      </c>
      <c r="I88" s="94">
        <v>52</v>
      </c>
      <c r="J88" s="94">
        <v>55</v>
      </c>
      <c r="K88" s="94">
        <v>14</v>
      </c>
      <c r="L88" s="94">
        <v>7</v>
      </c>
      <c r="M88" s="95">
        <v>10.01</v>
      </c>
      <c r="N88" s="96">
        <v>10</v>
      </c>
      <c r="O88" s="61">
        <v>3000</v>
      </c>
      <c r="P88" s="62">
        <f>Table224523689101112131415161718192021222423456723456891011121314151617181920212223242526272829303132333435363738[[#This Row],[PEMBULATAN]]*O88</f>
        <v>30000</v>
      </c>
    </row>
    <row r="89" spans="1:16" ht="25.5" customHeight="1" x14ac:dyDescent="0.2">
      <c r="A89" s="108"/>
      <c r="B89" s="72"/>
      <c r="C89" s="89" t="s">
        <v>4043</v>
      </c>
      <c r="D89" s="90" t="s">
        <v>53</v>
      </c>
      <c r="E89" s="91">
        <v>44439</v>
      </c>
      <c r="F89" s="92" t="s">
        <v>4223</v>
      </c>
      <c r="G89" s="91">
        <v>44443</v>
      </c>
      <c r="H89" s="93" t="s">
        <v>3053</v>
      </c>
      <c r="I89" s="94">
        <v>92</v>
      </c>
      <c r="J89" s="94">
        <v>57</v>
      </c>
      <c r="K89" s="94">
        <v>22</v>
      </c>
      <c r="L89" s="94">
        <v>11</v>
      </c>
      <c r="M89" s="95">
        <v>28.841999999999999</v>
      </c>
      <c r="N89" s="96">
        <v>29</v>
      </c>
      <c r="O89" s="61">
        <v>3000</v>
      </c>
      <c r="P89" s="62">
        <f>Table224523689101112131415161718192021222423456723456891011121314151617181920212223242526272829303132333435363738[[#This Row],[PEMBULATAN]]*O89</f>
        <v>87000</v>
      </c>
    </row>
    <row r="90" spans="1:16" ht="25.5" customHeight="1" x14ac:dyDescent="0.2">
      <c r="A90" s="108"/>
      <c r="B90" s="72"/>
      <c r="C90" s="89" t="s">
        <v>4044</v>
      </c>
      <c r="D90" s="90" t="s">
        <v>53</v>
      </c>
      <c r="E90" s="91">
        <v>44439</v>
      </c>
      <c r="F90" s="92" t="s">
        <v>4223</v>
      </c>
      <c r="G90" s="91">
        <v>44443</v>
      </c>
      <c r="H90" s="93" t="s">
        <v>3053</v>
      </c>
      <c r="I90" s="94">
        <v>43</v>
      </c>
      <c r="J90" s="94">
        <v>31</v>
      </c>
      <c r="K90" s="94">
        <v>35</v>
      </c>
      <c r="L90" s="94">
        <v>4</v>
      </c>
      <c r="M90" s="95">
        <v>11.66375</v>
      </c>
      <c r="N90" s="96">
        <v>12</v>
      </c>
      <c r="O90" s="61">
        <v>3000</v>
      </c>
      <c r="P90" s="62">
        <f>Table224523689101112131415161718192021222423456723456891011121314151617181920212223242526272829303132333435363738[[#This Row],[PEMBULATAN]]*O90</f>
        <v>36000</v>
      </c>
    </row>
    <row r="91" spans="1:16" ht="25.5" customHeight="1" x14ac:dyDescent="0.2">
      <c r="A91" s="108"/>
      <c r="B91" s="72"/>
      <c r="C91" s="89" t="s">
        <v>4045</v>
      </c>
      <c r="D91" s="90" t="s">
        <v>53</v>
      </c>
      <c r="E91" s="91">
        <v>44439</v>
      </c>
      <c r="F91" s="92" t="s">
        <v>4223</v>
      </c>
      <c r="G91" s="91">
        <v>44443</v>
      </c>
      <c r="H91" s="93" t="s">
        <v>3053</v>
      </c>
      <c r="I91" s="94">
        <v>39</v>
      </c>
      <c r="J91" s="94">
        <v>65</v>
      </c>
      <c r="K91" s="94">
        <v>33</v>
      </c>
      <c r="L91" s="94">
        <v>18</v>
      </c>
      <c r="M91" s="95">
        <v>20.91375</v>
      </c>
      <c r="N91" s="96">
        <v>21</v>
      </c>
      <c r="O91" s="61">
        <v>3000</v>
      </c>
      <c r="P91" s="62">
        <f>Table224523689101112131415161718192021222423456723456891011121314151617181920212223242526272829303132333435363738[[#This Row],[PEMBULATAN]]*O91</f>
        <v>63000</v>
      </c>
    </row>
    <row r="92" spans="1:16" ht="25.5" customHeight="1" x14ac:dyDescent="0.2">
      <c r="A92" s="108"/>
      <c r="B92" s="72"/>
      <c r="C92" s="89" t="s">
        <v>4046</v>
      </c>
      <c r="D92" s="90" t="s">
        <v>53</v>
      </c>
      <c r="E92" s="91">
        <v>44439</v>
      </c>
      <c r="F92" s="92" t="s">
        <v>4223</v>
      </c>
      <c r="G92" s="91">
        <v>44443</v>
      </c>
      <c r="H92" s="93" t="s">
        <v>3053</v>
      </c>
      <c r="I92" s="94">
        <v>56</v>
      </c>
      <c r="J92" s="94">
        <v>45</v>
      </c>
      <c r="K92" s="94">
        <v>34</v>
      </c>
      <c r="L92" s="94">
        <v>14</v>
      </c>
      <c r="M92" s="95">
        <v>21.42</v>
      </c>
      <c r="N92" s="96">
        <v>21</v>
      </c>
      <c r="O92" s="61">
        <v>3000</v>
      </c>
      <c r="P92" s="62">
        <f>Table224523689101112131415161718192021222423456723456891011121314151617181920212223242526272829303132333435363738[[#This Row],[PEMBULATAN]]*O92</f>
        <v>63000</v>
      </c>
    </row>
    <row r="93" spans="1:16" ht="25.5" customHeight="1" x14ac:dyDescent="0.2">
      <c r="A93" s="108"/>
      <c r="B93" s="72"/>
      <c r="C93" s="89" t="s">
        <v>4047</v>
      </c>
      <c r="D93" s="90" t="s">
        <v>53</v>
      </c>
      <c r="E93" s="91">
        <v>44439</v>
      </c>
      <c r="F93" s="92" t="s">
        <v>4223</v>
      </c>
      <c r="G93" s="91">
        <v>44443</v>
      </c>
      <c r="H93" s="93" t="s">
        <v>3053</v>
      </c>
      <c r="I93" s="94">
        <v>85</v>
      </c>
      <c r="J93" s="94">
        <v>60</v>
      </c>
      <c r="K93" s="94">
        <v>22</v>
      </c>
      <c r="L93" s="94">
        <v>25</v>
      </c>
      <c r="M93" s="95">
        <v>28.05</v>
      </c>
      <c r="N93" s="96">
        <v>28</v>
      </c>
      <c r="O93" s="61">
        <v>3000</v>
      </c>
      <c r="P93" s="62">
        <f>Table224523689101112131415161718192021222423456723456891011121314151617181920212223242526272829303132333435363738[[#This Row],[PEMBULATAN]]*O93</f>
        <v>84000</v>
      </c>
    </row>
    <row r="94" spans="1:16" ht="25.5" customHeight="1" x14ac:dyDescent="0.2">
      <c r="A94" s="108"/>
      <c r="B94" s="72"/>
      <c r="C94" s="89" t="s">
        <v>4048</v>
      </c>
      <c r="D94" s="90" t="s">
        <v>53</v>
      </c>
      <c r="E94" s="91">
        <v>44439</v>
      </c>
      <c r="F94" s="92" t="s">
        <v>4223</v>
      </c>
      <c r="G94" s="91">
        <v>44443</v>
      </c>
      <c r="H94" s="93" t="s">
        <v>3053</v>
      </c>
      <c r="I94" s="94">
        <v>30</v>
      </c>
      <c r="J94" s="94">
        <v>40</v>
      </c>
      <c r="K94" s="94">
        <v>19</v>
      </c>
      <c r="L94" s="94">
        <v>4</v>
      </c>
      <c r="M94" s="95">
        <v>5.7</v>
      </c>
      <c r="N94" s="96">
        <v>6</v>
      </c>
      <c r="O94" s="61">
        <v>3000</v>
      </c>
      <c r="P94" s="62">
        <f>Table224523689101112131415161718192021222423456723456891011121314151617181920212223242526272829303132333435363738[[#This Row],[PEMBULATAN]]*O94</f>
        <v>18000</v>
      </c>
    </row>
    <row r="95" spans="1:16" ht="25.5" customHeight="1" x14ac:dyDescent="0.2">
      <c r="A95" s="108"/>
      <c r="B95" s="72"/>
      <c r="C95" s="89" t="s">
        <v>4049</v>
      </c>
      <c r="D95" s="90" t="s">
        <v>53</v>
      </c>
      <c r="E95" s="91">
        <v>44439</v>
      </c>
      <c r="F95" s="92" t="s">
        <v>4223</v>
      </c>
      <c r="G95" s="91">
        <v>44443</v>
      </c>
      <c r="H95" s="93" t="s">
        <v>3053</v>
      </c>
      <c r="I95" s="94">
        <v>58</v>
      </c>
      <c r="J95" s="94">
        <v>36</v>
      </c>
      <c r="K95" s="94">
        <v>22</v>
      </c>
      <c r="L95" s="94">
        <v>6</v>
      </c>
      <c r="M95" s="95">
        <v>11.484</v>
      </c>
      <c r="N95" s="96">
        <v>11</v>
      </c>
      <c r="O95" s="61">
        <v>3000</v>
      </c>
      <c r="P95" s="62">
        <f>Table224523689101112131415161718192021222423456723456891011121314151617181920212223242526272829303132333435363738[[#This Row],[PEMBULATAN]]*O95</f>
        <v>33000</v>
      </c>
    </row>
    <row r="96" spans="1:16" ht="25.5" customHeight="1" x14ac:dyDescent="0.2">
      <c r="A96" s="108"/>
      <c r="B96" s="72"/>
      <c r="C96" s="89" t="s">
        <v>4050</v>
      </c>
      <c r="D96" s="90" t="s">
        <v>53</v>
      </c>
      <c r="E96" s="91">
        <v>44439</v>
      </c>
      <c r="F96" s="92" t="s">
        <v>4223</v>
      </c>
      <c r="G96" s="91">
        <v>44443</v>
      </c>
      <c r="H96" s="93" t="s">
        <v>3053</v>
      </c>
      <c r="I96" s="94">
        <v>45</v>
      </c>
      <c r="J96" s="94">
        <v>45</v>
      </c>
      <c r="K96" s="94">
        <v>30</v>
      </c>
      <c r="L96" s="94">
        <v>2</v>
      </c>
      <c r="M96" s="95">
        <v>15.1875</v>
      </c>
      <c r="N96" s="96">
        <v>15</v>
      </c>
      <c r="O96" s="61">
        <v>3000</v>
      </c>
      <c r="P96" s="62">
        <f>Table224523689101112131415161718192021222423456723456891011121314151617181920212223242526272829303132333435363738[[#This Row],[PEMBULATAN]]*O96</f>
        <v>45000</v>
      </c>
    </row>
    <row r="97" spans="1:16" ht="25.5" customHeight="1" x14ac:dyDescent="0.2">
      <c r="A97" s="108"/>
      <c r="B97" s="72"/>
      <c r="C97" s="89" t="s">
        <v>4051</v>
      </c>
      <c r="D97" s="90" t="s">
        <v>53</v>
      </c>
      <c r="E97" s="91">
        <v>44439</v>
      </c>
      <c r="F97" s="92" t="s">
        <v>4223</v>
      </c>
      <c r="G97" s="91">
        <v>44443</v>
      </c>
      <c r="H97" s="93" t="s">
        <v>3053</v>
      </c>
      <c r="I97" s="94">
        <v>83</v>
      </c>
      <c r="J97" s="94">
        <v>50</v>
      </c>
      <c r="K97" s="94">
        <v>20</v>
      </c>
      <c r="L97" s="94">
        <v>9</v>
      </c>
      <c r="M97" s="95">
        <v>20.75</v>
      </c>
      <c r="N97" s="96">
        <v>21</v>
      </c>
      <c r="O97" s="61">
        <v>3000</v>
      </c>
      <c r="P97" s="62">
        <f>Table224523689101112131415161718192021222423456723456891011121314151617181920212223242526272829303132333435363738[[#This Row],[PEMBULATAN]]*O97</f>
        <v>63000</v>
      </c>
    </row>
    <row r="98" spans="1:16" ht="25.5" customHeight="1" x14ac:dyDescent="0.2">
      <c r="A98" s="108"/>
      <c r="B98" s="72"/>
      <c r="C98" s="89" t="s">
        <v>4052</v>
      </c>
      <c r="D98" s="90" t="s">
        <v>53</v>
      </c>
      <c r="E98" s="91">
        <v>44439</v>
      </c>
      <c r="F98" s="92" t="s">
        <v>4223</v>
      </c>
      <c r="G98" s="91">
        <v>44443</v>
      </c>
      <c r="H98" s="93" t="s">
        <v>3053</v>
      </c>
      <c r="I98" s="94">
        <v>61</v>
      </c>
      <c r="J98" s="94">
        <v>59</v>
      </c>
      <c r="K98" s="94">
        <v>18</v>
      </c>
      <c r="L98" s="94">
        <v>7</v>
      </c>
      <c r="M98" s="95">
        <v>16.195499999999999</v>
      </c>
      <c r="N98" s="96">
        <v>16</v>
      </c>
      <c r="O98" s="61">
        <v>3000</v>
      </c>
      <c r="P98" s="62">
        <f>Table224523689101112131415161718192021222423456723456891011121314151617181920212223242526272829303132333435363738[[#This Row],[PEMBULATAN]]*O98</f>
        <v>48000</v>
      </c>
    </row>
    <row r="99" spans="1:16" ht="25.5" customHeight="1" x14ac:dyDescent="0.2">
      <c r="A99" s="108"/>
      <c r="B99" s="72"/>
      <c r="C99" s="89" t="s">
        <v>4053</v>
      </c>
      <c r="D99" s="90" t="s">
        <v>53</v>
      </c>
      <c r="E99" s="91">
        <v>44439</v>
      </c>
      <c r="F99" s="92" t="s">
        <v>4223</v>
      </c>
      <c r="G99" s="91">
        <v>44443</v>
      </c>
      <c r="H99" s="93" t="s">
        <v>3053</v>
      </c>
      <c r="I99" s="94">
        <v>53</v>
      </c>
      <c r="J99" s="94">
        <v>40</v>
      </c>
      <c r="K99" s="94">
        <v>22</v>
      </c>
      <c r="L99" s="94">
        <v>8</v>
      </c>
      <c r="M99" s="95">
        <v>11.66</v>
      </c>
      <c r="N99" s="96">
        <v>12</v>
      </c>
      <c r="O99" s="61">
        <v>3000</v>
      </c>
      <c r="P99" s="62">
        <f>Table224523689101112131415161718192021222423456723456891011121314151617181920212223242526272829303132333435363738[[#This Row],[PEMBULATAN]]*O99</f>
        <v>36000</v>
      </c>
    </row>
    <row r="100" spans="1:16" ht="25.5" customHeight="1" x14ac:dyDescent="0.2">
      <c r="A100" s="108"/>
      <c r="B100" s="72"/>
      <c r="C100" s="89" t="s">
        <v>4054</v>
      </c>
      <c r="D100" s="90" t="s">
        <v>53</v>
      </c>
      <c r="E100" s="91">
        <v>44439</v>
      </c>
      <c r="F100" s="92" t="s">
        <v>4223</v>
      </c>
      <c r="G100" s="91">
        <v>44443</v>
      </c>
      <c r="H100" s="93" t="s">
        <v>3053</v>
      </c>
      <c r="I100" s="94">
        <v>96</v>
      </c>
      <c r="J100" s="94">
        <v>46</v>
      </c>
      <c r="K100" s="94">
        <v>30</v>
      </c>
      <c r="L100" s="94">
        <v>39</v>
      </c>
      <c r="M100" s="95">
        <v>33.119999999999997</v>
      </c>
      <c r="N100" s="96">
        <v>39</v>
      </c>
      <c r="O100" s="61">
        <v>3000</v>
      </c>
      <c r="P100" s="62">
        <f>Table224523689101112131415161718192021222423456723456891011121314151617181920212223242526272829303132333435363738[[#This Row],[PEMBULATAN]]*O100</f>
        <v>117000</v>
      </c>
    </row>
    <row r="101" spans="1:16" ht="25.5" customHeight="1" x14ac:dyDescent="0.2">
      <c r="A101" s="108"/>
      <c r="B101" s="72"/>
      <c r="C101" s="89" t="s">
        <v>4055</v>
      </c>
      <c r="D101" s="90" t="s">
        <v>53</v>
      </c>
      <c r="E101" s="91">
        <v>44439</v>
      </c>
      <c r="F101" s="92" t="s">
        <v>4223</v>
      </c>
      <c r="G101" s="91">
        <v>44443</v>
      </c>
      <c r="H101" s="93" t="s">
        <v>3053</v>
      </c>
      <c r="I101" s="94">
        <v>50</v>
      </c>
      <c r="J101" s="94">
        <v>36</v>
      </c>
      <c r="K101" s="94">
        <v>18</v>
      </c>
      <c r="L101" s="94">
        <v>3</v>
      </c>
      <c r="M101" s="95">
        <v>8.1</v>
      </c>
      <c r="N101" s="96">
        <v>8</v>
      </c>
      <c r="O101" s="61">
        <v>3000</v>
      </c>
      <c r="P101" s="62">
        <f>Table224523689101112131415161718192021222423456723456891011121314151617181920212223242526272829303132333435363738[[#This Row],[PEMBULATAN]]*O101</f>
        <v>24000</v>
      </c>
    </row>
    <row r="102" spans="1:16" ht="25.5" customHeight="1" x14ac:dyDescent="0.2">
      <c r="A102" s="108"/>
      <c r="B102" s="72"/>
      <c r="C102" s="89" t="s">
        <v>4056</v>
      </c>
      <c r="D102" s="90" t="s">
        <v>53</v>
      </c>
      <c r="E102" s="91">
        <v>44439</v>
      </c>
      <c r="F102" s="92" t="s">
        <v>4223</v>
      </c>
      <c r="G102" s="91">
        <v>44443</v>
      </c>
      <c r="H102" s="93" t="s">
        <v>3053</v>
      </c>
      <c r="I102" s="94">
        <v>94</v>
      </c>
      <c r="J102" s="94">
        <v>51</v>
      </c>
      <c r="K102" s="94">
        <v>30</v>
      </c>
      <c r="L102" s="94">
        <v>21</v>
      </c>
      <c r="M102" s="95">
        <v>35.954999999999998</v>
      </c>
      <c r="N102" s="96">
        <v>36</v>
      </c>
      <c r="O102" s="61">
        <v>3000</v>
      </c>
      <c r="P102" s="62">
        <f>Table224523689101112131415161718192021222423456723456891011121314151617181920212223242526272829303132333435363738[[#This Row],[PEMBULATAN]]*O102</f>
        <v>108000</v>
      </c>
    </row>
    <row r="103" spans="1:16" ht="25.5" customHeight="1" x14ac:dyDescent="0.2">
      <c r="A103" s="108"/>
      <c r="B103" s="72"/>
      <c r="C103" s="89" t="s">
        <v>4057</v>
      </c>
      <c r="D103" s="90" t="s">
        <v>53</v>
      </c>
      <c r="E103" s="91">
        <v>44439</v>
      </c>
      <c r="F103" s="92" t="s">
        <v>4223</v>
      </c>
      <c r="G103" s="91">
        <v>44443</v>
      </c>
      <c r="H103" s="93" t="s">
        <v>3053</v>
      </c>
      <c r="I103" s="94">
        <v>90</v>
      </c>
      <c r="J103" s="94">
        <v>63</v>
      </c>
      <c r="K103" s="94">
        <v>20</v>
      </c>
      <c r="L103" s="94">
        <v>12</v>
      </c>
      <c r="M103" s="95">
        <v>28.35</v>
      </c>
      <c r="N103" s="96">
        <v>28</v>
      </c>
      <c r="O103" s="61">
        <v>3000</v>
      </c>
      <c r="P103" s="62">
        <f>Table224523689101112131415161718192021222423456723456891011121314151617181920212223242526272829303132333435363738[[#This Row],[PEMBULATAN]]*O103</f>
        <v>84000</v>
      </c>
    </row>
    <row r="104" spans="1:16" ht="25.5" customHeight="1" x14ac:dyDescent="0.2">
      <c r="A104" s="108"/>
      <c r="B104" s="72"/>
      <c r="C104" s="89" t="s">
        <v>4058</v>
      </c>
      <c r="D104" s="90" t="s">
        <v>53</v>
      </c>
      <c r="E104" s="91">
        <v>44439</v>
      </c>
      <c r="F104" s="92" t="s">
        <v>4223</v>
      </c>
      <c r="G104" s="91">
        <v>44443</v>
      </c>
      <c r="H104" s="93" t="s">
        <v>3053</v>
      </c>
      <c r="I104" s="94">
        <v>64</v>
      </c>
      <c r="J104" s="94">
        <v>62</v>
      </c>
      <c r="K104" s="94">
        <v>22</v>
      </c>
      <c r="L104" s="94">
        <v>8</v>
      </c>
      <c r="M104" s="95">
        <v>21.824000000000002</v>
      </c>
      <c r="N104" s="96">
        <v>22</v>
      </c>
      <c r="O104" s="61">
        <v>3000</v>
      </c>
      <c r="P104" s="62">
        <f>Table224523689101112131415161718192021222423456723456891011121314151617181920212223242526272829303132333435363738[[#This Row],[PEMBULATAN]]*O104</f>
        <v>66000</v>
      </c>
    </row>
    <row r="105" spans="1:16" ht="25.5" customHeight="1" x14ac:dyDescent="0.2">
      <c r="A105" s="108"/>
      <c r="B105" s="72"/>
      <c r="C105" s="89" t="s">
        <v>4059</v>
      </c>
      <c r="D105" s="90" t="s">
        <v>53</v>
      </c>
      <c r="E105" s="91">
        <v>44439</v>
      </c>
      <c r="F105" s="92" t="s">
        <v>4223</v>
      </c>
      <c r="G105" s="91">
        <v>44443</v>
      </c>
      <c r="H105" s="93" t="s">
        <v>3053</v>
      </c>
      <c r="I105" s="94">
        <v>86</v>
      </c>
      <c r="J105" s="94">
        <v>78</v>
      </c>
      <c r="K105" s="94">
        <v>35</v>
      </c>
      <c r="L105" s="94">
        <v>19</v>
      </c>
      <c r="M105" s="95">
        <v>58.695</v>
      </c>
      <c r="N105" s="96">
        <v>59</v>
      </c>
      <c r="O105" s="61">
        <v>3000</v>
      </c>
      <c r="P105" s="62">
        <f>Table224523689101112131415161718192021222423456723456891011121314151617181920212223242526272829303132333435363738[[#This Row],[PEMBULATAN]]*O105</f>
        <v>177000</v>
      </c>
    </row>
    <row r="106" spans="1:16" ht="25.5" customHeight="1" x14ac:dyDescent="0.2">
      <c r="A106" s="108"/>
      <c r="B106" s="72"/>
      <c r="C106" s="89" t="s">
        <v>4060</v>
      </c>
      <c r="D106" s="90" t="s">
        <v>53</v>
      </c>
      <c r="E106" s="91">
        <v>44439</v>
      </c>
      <c r="F106" s="92" t="s">
        <v>4223</v>
      </c>
      <c r="G106" s="91">
        <v>44443</v>
      </c>
      <c r="H106" s="93" t="s">
        <v>3053</v>
      </c>
      <c r="I106" s="94">
        <v>120</v>
      </c>
      <c r="J106" s="94">
        <v>6</v>
      </c>
      <c r="K106" s="94">
        <v>6</v>
      </c>
      <c r="L106" s="94">
        <v>2</v>
      </c>
      <c r="M106" s="95">
        <v>1.08</v>
      </c>
      <c r="N106" s="96">
        <v>2</v>
      </c>
      <c r="O106" s="61">
        <v>3000</v>
      </c>
      <c r="P106" s="62">
        <f>Table224523689101112131415161718192021222423456723456891011121314151617181920212223242526272829303132333435363738[[#This Row],[PEMBULATAN]]*O106</f>
        <v>6000</v>
      </c>
    </row>
    <row r="107" spans="1:16" ht="25.5" customHeight="1" x14ac:dyDescent="0.2">
      <c r="A107" s="108"/>
      <c r="B107" s="72"/>
      <c r="C107" s="89" t="s">
        <v>4061</v>
      </c>
      <c r="D107" s="90" t="s">
        <v>53</v>
      </c>
      <c r="E107" s="91">
        <v>44439</v>
      </c>
      <c r="F107" s="92" t="s">
        <v>4223</v>
      </c>
      <c r="G107" s="91">
        <v>44443</v>
      </c>
      <c r="H107" s="93" t="s">
        <v>3053</v>
      </c>
      <c r="I107" s="94">
        <v>64</v>
      </c>
      <c r="J107" s="94">
        <v>21</v>
      </c>
      <c r="K107" s="94">
        <v>41</v>
      </c>
      <c r="L107" s="94">
        <v>20</v>
      </c>
      <c r="M107" s="95">
        <v>13.776</v>
      </c>
      <c r="N107" s="96">
        <v>20</v>
      </c>
      <c r="O107" s="61">
        <v>3000</v>
      </c>
      <c r="P107" s="62">
        <f>Table224523689101112131415161718192021222423456723456891011121314151617181920212223242526272829303132333435363738[[#This Row],[PEMBULATAN]]*O107</f>
        <v>60000</v>
      </c>
    </row>
    <row r="108" spans="1:16" ht="25.5" customHeight="1" x14ac:dyDescent="0.2">
      <c r="A108" s="108"/>
      <c r="B108" s="72"/>
      <c r="C108" s="89" t="s">
        <v>4062</v>
      </c>
      <c r="D108" s="90" t="s">
        <v>53</v>
      </c>
      <c r="E108" s="91">
        <v>44439</v>
      </c>
      <c r="F108" s="92" t="s">
        <v>4223</v>
      </c>
      <c r="G108" s="91">
        <v>44443</v>
      </c>
      <c r="H108" s="93" t="s">
        <v>3053</v>
      </c>
      <c r="I108" s="94">
        <v>70</v>
      </c>
      <c r="J108" s="94">
        <v>52</v>
      </c>
      <c r="K108" s="94">
        <v>22</v>
      </c>
      <c r="L108" s="94">
        <v>9</v>
      </c>
      <c r="M108" s="95">
        <v>20.02</v>
      </c>
      <c r="N108" s="96">
        <v>20</v>
      </c>
      <c r="O108" s="61">
        <v>3000</v>
      </c>
      <c r="P108" s="62">
        <f>Table224523689101112131415161718192021222423456723456891011121314151617181920212223242526272829303132333435363738[[#This Row],[PEMBULATAN]]*O108</f>
        <v>60000</v>
      </c>
    </row>
    <row r="109" spans="1:16" ht="25.5" customHeight="1" x14ac:dyDescent="0.2">
      <c r="A109" s="108"/>
      <c r="B109" s="72"/>
      <c r="C109" s="89" t="s">
        <v>4063</v>
      </c>
      <c r="D109" s="90" t="s">
        <v>53</v>
      </c>
      <c r="E109" s="91">
        <v>44439</v>
      </c>
      <c r="F109" s="92" t="s">
        <v>4223</v>
      </c>
      <c r="G109" s="91">
        <v>44443</v>
      </c>
      <c r="H109" s="93" t="s">
        <v>3053</v>
      </c>
      <c r="I109" s="94">
        <v>20</v>
      </c>
      <c r="J109" s="94">
        <v>50</v>
      </c>
      <c r="K109" s="94">
        <v>30</v>
      </c>
      <c r="L109" s="94">
        <v>10</v>
      </c>
      <c r="M109" s="95">
        <v>7.5</v>
      </c>
      <c r="N109" s="96">
        <v>10</v>
      </c>
      <c r="O109" s="61">
        <v>3000</v>
      </c>
      <c r="P109" s="62">
        <f>Table224523689101112131415161718192021222423456723456891011121314151617181920212223242526272829303132333435363738[[#This Row],[PEMBULATAN]]*O109</f>
        <v>30000</v>
      </c>
    </row>
    <row r="110" spans="1:16" ht="25.5" customHeight="1" x14ac:dyDescent="0.2">
      <c r="A110" s="108"/>
      <c r="B110" s="72"/>
      <c r="C110" s="89" t="s">
        <v>4064</v>
      </c>
      <c r="D110" s="90" t="s">
        <v>53</v>
      </c>
      <c r="E110" s="91">
        <v>44439</v>
      </c>
      <c r="F110" s="92" t="s">
        <v>4223</v>
      </c>
      <c r="G110" s="91">
        <v>44443</v>
      </c>
      <c r="H110" s="93" t="s">
        <v>3053</v>
      </c>
      <c r="I110" s="94">
        <v>108</v>
      </c>
      <c r="J110" s="94">
        <v>52</v>
      </c>
      <c r="K110" s="94">
        <v>36</v>
      </c>
      <c r="L110" s="94">
        <v>28</v>
      </c>
      <c r="M110" s="95">
        <v>50.543999999999997</v>
      </c>
      <c r="N110" s="96">
        <v>51</v>
      </c>
      <c r="O110" s="61">
        <v>3000</v>
      </c>
      <c r="P110" s="62">
        <f>Table224523689101112131415161718192021222423456723456891011121314151617181920212223242526272829303132333435363738[[#This Row],[PEMBULATAN]]*O110</f>
        <v>153000</v>
      </c>
    </row>
    <row r="111" spans="1:16" ht="25.5" customHeight="1" x14ac:dyDescent="0.2">
      <c r="A111" s="108"/>
      <c r="B111" s="72"/>
      <c r="C111" s="89" t="s">
        <v>4065</v>
      </c>
      <c r="D111" s="90" t="s">
        <v>53</v>
      </c>
      <c r="E111" s="91">
        <v>44439</v>
      </c>
      <c r="F111" s="92" t="s">
        <v>4223</v>
      </c>
      <c r="G111" s="91">
        <v>44443</v>
      </c>
      <c r="H111" s="93" t="s">
        <v>3053</v>
      </c>
      <c r="I111" s="94">
        <v>36</v>
      </c>
      <c r="J111" s="94">
        <v>30</v>
      </c>
      <c r="K111" s="94">
        <v>45</v>
      </c>
      <c r="L111" s="94">
        <v>12</v>
      </c>
      <c r="M111" s="95">
        <v>12.15</v>
      </c>
      <c r="N111" s="96">
        <v>12</v>
      </c>
      <c r="O111" s="61">
        <v>3000</v>
      </c>
      <c r="P111" s="62">
        <f>Table224523689101112131415161718192021222423456723456891011121314151617181920212223242526272829303132333435363738[[#This Row],[PEMBULATAN]]*O111</f>
        <v>36000</v>
      </c>
    </row>
    <row r="112" spans="1:16" ht="25.5" customHeight="1" x14ac:dyDescent="0.2">
      <c r="A112" s="108"/>
      <c r="B112" s="72"/>
      <c r="C112" s="89" t="s">
        <v>4066</v>
      </c>
      <c r="D112" s="90" t="s">
        <v>53</v>
      </c>
      <c r="E112" s="91">
        <v>44439</v>
      </c>
      <c r="F112" s="92" t="s">
        <v>4223</v>
      </c>
      <c r="G112" s="91">
        <v>44443</v>
      </c>
      <c r="H112" s="93" t="s">
        <v>3053</v>
      </c>
      <c r="I112" s="94">
        <v>90</v>
      </c>
      <c r="J112" s="94">
        <v>53</v>
      </c>
      <c r="K112" s="94">
        <v>52</v>
      </c>
      <c r="L112" s="94">
        <v>20</v>
      </c>
      <c r="M112" s="95">
        <v>62.01</v>
      </c>
      <c r="N112" s="96">
        <v>62</v>
      </c>
      <c r="O112" s="61">
        <v>3000</v>
      </c>
      <c r="P112" s="62">
        <f>Table224523689101112131415161718192021222423456723456891011121314151617181920212223242526272829303132333435363738[[#This Row],[PEMBULATAN]]*O112</f>
        <v>186000</v>
      </c>
    </row>
    <row r="113" spans="1:16" ht="25.5" customHeight="1" x14ac:dyDescent="0.2">
      <c r="A113" s="108"/>
      <c r="B113" s="72"/>
      <c r="C113" s="89" t="s">
        <v>4067</v>
      </c>
      <c r="D113" s="90" t="s">
        <v>53</v>
      </c>
      <c r="E113" s="91">
        <v>44439</v>
      </c>
      <c r="F113" s="92" t="s">
        <v>4223</v>
      </c>
      <c r="G113" s="91">
        <v>44443</v>
      </c>
      <c r="H113" s="93" t="s">
        <v>3053</v>
      </c>
      <c r="I113" s="94">
        <v>20</v>
      </c>
      <c r="J113" s="94">
        <v>40</v>
      </c>
      <c r="K113" s="94">
        <v>40</v>
      </c>
      <c r="L113" s="94">
        <v>6</v>
      </c>
      <c r="M113" s="95">
        <v>8</v>
      </c>
      <c r="N113" s="96">
        <v>8</v>
      </c>
      <c r="O113" s="61">
        <v>3000</v>
      </c>
      <c r="P113" s="62">
        <f>Table224523689101112131415161718192021222423456723456891011121314151617181920212223242526272829303132333435363738[[#This Row],[PEMBULATAN]]*O113</f>
        <v>24000</v>
      </c>
    </row>
    <row r="114" spans="1:16" ht="25.5" customHeight="1" x14ac:dyDescent="0.2">
      <c r="A114" s="108"/>
      <c r="B114" s="72"/>
      <c r="C114" s="89" t="s">
        <v>4068</v>
      </c>
      <c r="D114" s="90" t="s">
        <v>53</v>
      </c>
      <c r="E114" s="91">
        <v>44439</v>
      </c>
      <c r="F114" s="92" t="s">
        <v>4223</v>
      </c>
      <c r="G114" s="91">
        <v>44443</v>
      </c>
      <c r="H114" s="93" t="s">
        <v>3053</v>
      </c>
      <c r="I114" s="94">
        <v>50</v>
      </c>
      <c r="J114" s="94">
        <v>50</v>
      </c>
      <c r="K114" s="94">
        <v>30</v>
      </c>
      <c r="L114" s="94">
        <v>10</v>
      </c>
      <c r="M114" s="95">
        <v>18.75</v>
      </c>
      <c r="N114" s="96">
        <v>19</v>
      </c>
      <c r="O114" s="61">
        <v>3000</v>
      </c>
      <c r="P114" s="62">
        <f>Table224523689101112131415161718192021222423456723456891011121314151617181920212223242526272829303132333435363738[[#This Row],[PEMBULATAN]]*O114</f>
        <v>57000</v>
      </c>
    </row>
    <row r="115" spans="1:16" ht="25.5" customHeight="1" x14ac:dyDescent="0.2">
      <c r="A115" s="108"/>
      <c r="B115" s="72"/>
      <c r="C115" s="89" t="s">
        <v>4069</v>
      </c>
      <c r="D115" s="90" t="s">
        <v>53</v>
      </c>
      <c r="E115" s="91">
        <v>44439</v>
      </c>
      <c r="F115" s="92" t="s">
        <v>4223</v>
      </c>
      <c r="G115" s="91">
        <v>44443</v>
      </c>
      <c r="H115" s="93" t="s">
        <v>3053</v>
      </c>
      <c r="I115" s="94">
        <v>58</v>
      </c>
      <c r="J115" s="94">
        <v>52</v>
      </c>
      <c r="K115" s="94">
        <v>25</v>
      </c>
      <c r="L115" s="94">
        <v>9</v>
      </c>
      <c r="M115" s="95">
        <v>18.850000000000001</v>
      </c>
      <c r="N115" s="96">
        <v>19</v>
      </c>
      <c r="O115" s="61">
        <v>3000</v>
      </c>
      <c r="P115" s="62">
        <f>Table224523689101112131415161718192021222423456723456891011121314151617181920212223242526272829303132333435363738[[#This Row],[PEMBULATAN]]*O115</f>
        <v>57000</v>
      </c>
    </row>
    <row r="116" spans="1:16" ht="25.5" customHeight="1" x14ac:dyDescent="0.2">
      <c r="A116" s="108"/>
      <c r="B116" s="72"/>
      <c r="C116" s="89" t="s">
        <v>4070</v>
      </c>
      <c r="D116" s="90" t="s">
        <v>53</v>
      </c>
      <c r="E116" s="91">
        <v>44439</v>
      </c>
      <c r="F116" s="92" t="s">
        <v>4223</v>
      </c>
      <c r="G116" s="91">
        <v>44443</v>
      </c>
      <c r="H116" s="93" t="s">
        <v>3053</v>
      </c>
      <c r="I116" s="94">
        <v>80</v>
      </c>
      <c r="J116" s="94">
        <v>59</v>
      </c>
      <c r="K116" s="94">
        <v>18</v>
      </c>
      <c r="L116" s="94">
        <v>9</v>
      </c>
      <c r="M116" s="95">
        <v>21.24</v>
      </c>
      <c r="N116" s="96">
        <v>21</v>
      </c>
      <c r="O116" s="61">
        <v>3000</v>
      </c>
      <c r="P116" s="62">
        <f>Table224523689101112131415161718192021222423456723456891011121314151617181920212223242526272829303132333435363738[[#This Row],[PEMBULATAN]]*O116</f>
        <v>63000</v>
      </c>
    </row>
    <row r="117" spans="1:16" ht="25.5" customHeight="1" x14ac:dyDescent="0.2">
      <c r="A117" s="108"/>
      <c r="B117" s="72"/>
      <c r="C117" s="89" t="s">
        <v>4071</v>
      </c>
      <c r="D117" s="90" t="s">
        <v>53</v>
      </c>
      <c r="E117" s="91">
        <v>44439</v>
      </c>
      <c r="F117" s="92" t="s">
        <v>4223</v>
      </c>
      <c r="G117" s="91">
        <v>44443</v>
      </c>
      <c r="H117" s="93" t="s">
        <v>3053</v>
      </c>
      <c r="I117" s="94">
        <v>93</v>
      </c>
      <c r="J117" s="94">
        <v>56</v>
      </c>
      <c r="K117" s="94">
        <v>35</v>
      </c>
      <c r="L117" s="94">
        <v>17</v>
      </c>
      <c r="M117" s="95">
        <v>45.57</v>
      </c>
      <c r="N117" s="96">
        <v>46</v>
      </c>
      <c r="O117" s="61">
        <v>3000</v>
      </c>
      <c r="P117" s="62">
        <f>Table224523689101112131415161718192021222423456723456891011121314151617181920212223242526272829303132333435363738[[#This Row],[PEMBULATAN]]*O117</f>
        <v>138000</v>
      </c>
    </row>
    <row r="118" spans="1:16" ht="25.5" customHeight="1" x14ac:dyDescent="0.2">
      <c r="A118" s="108"/>
      <c r="B118" s="72"/>
      <c r="C118" s="89" t="s">
        <v>4072</v>
      </c>
      <c r="D118" s="90" t="s">
        <v>53</v>
      </c>
      <c r="E118" s="91">
        <v>44439</v>
      </c>
      <c r="F118" s="92" t="s">
        <v>4223</v>
      </c>
      <c r="G118" s="91">
        <v>44443</v>
      </c>
      <c r="H118" s="93" t="s">
        <v>3053</v>
      </c>
      <c r="I118" s="94">
        <v>58</v>
      </c>
      <c r="J118" s="94">
        <v>37</v>
      </c>
      <c r="K118" s="94">
        <v>18</v>
      </c>
      <c r="L118" s="94">
        <v>7</v>
      </c>
      <c r="M118" s="95">
        <v>9.657</v>
      </c>
      <c r="N118" s="96">
        <v>10</v>
      </c>
      <c r="O118" s="61">
        <v>3000</v>
      </c>
      <c r="P118" s="62">
        <f>Table224523689101112131415161718192021222423456723456891011121314151617181920212223242526272829303132333435363738[[#This Row],[PEMBULATAN]]*O118</f>
        <v>30000</v>
      </c>
    </row>
    <row r="119" spans="1:16" ht="25.5" customHeight="1" x14ac:dyDescent="0.2">
      <c r="A119" s="108"/>
      <c r="B119" s="72"/>
      <c r="C119" s="89" t="s">
        <v>4073</v>
      </c>
      <c r="D119" s="90" t="s">
        <v>53</v>
      </c>
      <c r="E119" s="91">
        <v>44439</v>
      </c>
      <c r="F119" s="92" t="s">
        <v>4223</v>
      </c>
      <c r="G119" s="91">
        <v>44443</v>
      </c>
      <c r="H119" s="93" t="s">
        <v>3053</v>
      </c>
      <c r="I119" s="94">
        <v>100</v>
      </c>
      <c r="J119" s="94">
        <v>7</v>
      </c>
      <c r="K119" s="94">
        <v>5</v>
      </c>
      <c r="L119" s="94">
        <v>2</v>
      </c>
      <c r="M119" s="95">
        <v>0.875</v>
      </c>
      <c r="N119" s="96">
        <v>2</v>
      </c>
      <c r="O119" s="61">
        <v>3000</v>
      </c>
      <c r="P119" s="62">
        <f>Table224523689101112131415161718192021222423456723456891011121314151617181920212223242526272829303132333435363738[[#This Row],[PEMBULATAN]]*O119</f>
        <v>6000</v>
      </c>
    </row>
    <row r="120" spans="1:16" ht="25.5" customHeight="1" x14ac:dyDescent="0.2">
      <c r="A120" s="108"/>
      <c r="B120" s="72"/>
      <c r="C120" s="89" t="s">
        <v>4074</v>
      </c>
      <c r="D120" s="90" t="s">
        <v>53</v>
      </c>
      <c r="E120" s="91">
        <v>44439</v>
      </c>
      <c r="F120" s="92" t="s">
        <v>4223</v>
      </c>
      <c r="G120" s="91">
        <v>44443</v>
      </c>
      <c r="H120" s="93" t="s">
        <v>3053</v>
      </c>
      <c r="I120" s="94">
        <v>33</v>
      </c>
      <c r="J120" s="94">
        <v>46</v>
      </c>
      <c r="K120" s="94">
        <v>30</v>
      </c>
      <c r="L120" s="94">
        <v>11</v>
      </c>
      <c r="M120" s="95">
        <v>11.385</v>
      </c>
      <c r="N120" s="96">
        <v>11</v>
      </c>
      <c r="O120" s="61">
        <v>3000</v>
      </c>
      <c r="P120" s="62">
        <f>Table224523689101112131415161718192021222423456723456891011121314151617181920212223242526272829303132333435363738[[#This Row],[PEMBULATAN]]*O120</f>
        <v>33000</v>
      </c>
    </row>
    <row r="121" spans="1:16" ht="25.5" customHeight="1" x14ac:dyDescent="0.2">
      <c r="A121" s="108"/>
      <c r="B121" s="72"/>
      <c r="C121" s="89" t="s">
        <v>4075</v>
      </c>
      <c r="D121" s="90" t="s">
        <v>53</v>
      </c>
      <c r="E121" s="91">
        <v>44439</v>
      </c>
      <c r="F121" s="92" t="s">
        <v>4223</v>
      </c>
      <c r="G121" s="91">
        <v>44443</v>
      </c>
      <c r="H121" s="93" t="s">
        <v>3053</v>
      </c>
      <c r="I121" s="94">
        <v>205</v>
      </c>
      <c r="J121" s="94">
        <v>16</v>
      </c>
      <c r="K121" s="94">
        <v>10</v>
      </c>
      <c r="L121" s="94">
        <v>10</v>
      </c>
      <c r="M121" s="95">
        <v>8.1999999999999993</v>
      </c>
      <c r="N121" s="96">
        <v>10</v>
      </c>
      <c r="O121" s="61">
        <v>3000</v>
      </c>
      <c r="P121" s="62">
        <f>Table224523689101112131415161718192021222423456723456891011121314151617181920212223242526272829303132333435363738[[#This Row],[PEMBULATAN]]*O121</f>
        <v>30000</v>
      </c>
    </row>
    <row r="122" spans="1:16" ht="25.5" customHeight="1" x14ac:dyDescent="0.2">
      <c r="A122" s="108"/>
      <c r="B122" s="72"/>
      <c r="C122" s="89" t="s">
        <v>4076</v>
      </c>
      <c r="D122" s="90" t="s">
        <v>53</v>
      </c>
      <c r="E122" s="91">
        <v>44439</v>
      </c>
      <c r="F122" s="92" t="s">
        <v>4223</v>
      </c>
      <c r="G122" s="91">
        <v>44443</v>
      </c>
      <c r="H122" s="93" t="s">
        <v>3053</v>
      </c>
      <c r="I122" s="94">
        <v>82</v>
      </c>
      <c r="J122" s="94">
        <v>54</v>
      </c>
      <c r="K122" s="94">
        <v>20</v>
      </c>
      <c r="L122" s="94">
        <v>6</v>
      </c>
      <c r="M122" s="95">
        <v>22.14</v>
      </c>
      <c r="N122" s="96">
        <v>22</v>
      </c>
      <c r="O122" s="61">
        <v>3000</v>
      </c>
      <c r="P122" s="62">
        <f>Table224523689101112131415161718192021222423456723456891011121314151617181920212223242526272829303132333435363738[[#This Row],[PEMBULATAN]]*O122</f>
        <v>66000</v>
      </c>
    </row>
    <row r="123" spans="1:16" ht="25.5" customHeight="1" x14ac:dyDescent="0.2">
      <c r="A123" s="108"/>
      <c r="B123" s="72"/>
      <c r="C123" s="89" t="s">
        <v>4077</v>
      </c>
      <c r="D123" s="90" t="s">
        <v>53</v>
      </c>
      <c r="E123" s="91">
        <v>44439</v>
      </c>
      <c r="F123" s="92" t="s">
        <v>4223</v>
      </c>
      <c r="G123" s="91">
        <v>44443</v>
      </c>
      <c r="H123" s="93" t="s">
        <v>3053</v>
      </c>
      <c r="I123" s="94">
        <v>62</v>
      </c>
      <c r="J123" s="94">
        <v>43</v>
      </c>
      <c r="K123" s="94">
        <v>25</v>
      </c>
      <c r="L123" s="94">
        <v>5</v>
      </c>
      <c r="M123" s="95">
        <v>16.662500000000001</v>
      </c>
      <c r="N123" s="96">
        <v>17</v>
      </c>
      <c r="O123" s="61">
        <v>3000</v>
      </c>
      <c r="P123" s="62">
        <f>Table224523689101112131415161718192021222423456723456891011121314151617181920212223242526272829303132333435363738[[#This Row],[PEMBULATAN]]*O123</f>
        <v>51000</v>
      </c>
    </row>
    <row r="124" spans="1:16" ht="25.5" customHeight="1" x14ac:dyDescent="0.2">
      <c r="A124" s="108"/>
      <c r="B124" s="72"/>
      <c r="C124" s="89" t="s">
        <v>4078</v>
      </c>
      <c r="D124" s="90" t="s">
        <v>53</v>
      </c>
      <c r="E124" s="91">
        <v>44439</v>
      </c>
      <c r="F124" s="92" t="s">
        <v>4223</v>
      </c>
      <c r="G124" s="91">
        <v>44443</v>
      </c>
      <c r="H124" s="93" t="s">
        <v>3053</v>
      </c>
      <c r="I124" s="94">
        <v>72</v>
      </c>
      <c r="J124" s="94">
        <v>58</v>
      </c>
      <c r="K124" s="94">
        <v>22</v>
      </c>
      <c r="L124" s="94">
        <v>8</v>
      </c>
      <c r="M124" s="95">
        <v>22.968</v>
      </c>
      <c r="N124" s="96">
        <v>23</v>
      </c>
      <c r="O124" s="61">
        <v>3000</v>
      </c>
      <c r="P124" s="62">
        <f>Table224523689101112131415161718192021222423456723456891011121314151617181920212223242526272829303132333435363738[[#This Row],[PEMBULATAN]]*O124</f>
        <v>69000</v>
      </c>
    </row>
    <row r="125" spans="1:16" ht="25.5" customHeight="1" x14ac:dyDescent="0.2">
      <c r="A125" s="108"/>
      <c r="B125" s="72"/>
      <c r="C125" s="89" t="s">
        <v>4079</v>
      </c>
      <c r="D125" s="90" t="s">
        <v>53</v>
      </c>
      <c r="E125" s="91">
        <v>44439</v>
      </c>
      <c r="F125" s="92" t="s">
        <v>4223</v>
      </c>
      <c r="G125" s="91">
        <v>44443</v>
      </c>
      <c r="H125" s="93" t="s">
        <v>3053</v>
      </c>
      <c r="I125" s="94">
        <v>95</v>
      </c>
      <c r="J125" s="94">
        <v>58</v>
      </c>
      <c r="K125" s="94">
        <v>32</v>
      </c>
      <c r="L125" s="94">
        <v>26</v>
      </c>
      <c r="M125" s="95">
        <v>44.08</v>
      </c>
      <c r="N125" s="96">
        <v>44</v>
      </c>
      <c r="O125" s="61">
        <v>3000</v>
      </c>
      <c r="P125" s="62">
        <f>Table224523689101112131415161718192021222423456723456891011121314151617181920212223242526272829303132333435363738[[#This Row],[PEMBULATAN]]*O125</f>
        <v>132000</v>
      </c>
    </row>
    <row r="126" spans="1:16" ht="25.5" customHeight="1" x14ac:dyDescent="0.2">
      <c r="A126" s="108"/>
      <c r="B126" s="72"/>
      <c r="C126" s="89" t="s">
        <v>4080</v>
      </c>
      <c r="D126" s="90" t="s">
        <v>53</v>
      </c>
      <c r="E126" s="91">
        <v>44439</v>
      </c>
      <c r="F126" s="92" t="s">
        <v>4223</v>
      </c>
      <c r="G126" s="91">
        <v>44443</v>
      </c>
      <c r="H126" s="93" t="s">
        <v>3053</v>
      </c>
      <c r="I126" s="94">
        <v>70</v>
      </c>
      <c r="J126" s="94">
        <v>52</v>
      </c>
      <c r="K126" s="94">
        <v>23</v>
      </c>
      <c r="L126" s="94">
        <v>8</v>
      </c>
      <c r="M126" s="95">
        <v>20.93</v>
      </c>
      <c r="N126" s="96">
        <v>21</v>
      </c>
      <c r="O126" s="61">
        <v>3000</v>
      </c>
      <c r="P126" s="62">
        <f>Table224523689101112131415161718192021222423456723456891011121314151617181920212223242526272829303132333435363738[[#This Row],[PEMBULATAN]]*O126</f>
        <v>63000</v>
      </c>
    </row>
    <row r="127" spans="1:16" ht="25.5" customHeight="1" x14ac:dyDescent="0.2">
      <c r="A127" s="108"/>
      <c r="B127" s="72"/>
      <c r="C127" s="84" t="s">
        <v>4081</v>
      </c>
      <c r="D127" s="75" t="s">
        <v>53</v>
      </c>
      <c r="E127" s="13">
        <v>44439</v>
      </c>
      <c r="F127" s="73" t="s">
        <v>4223</v>
      </c>
      <c r="G127" s="13">
        <v>44443</v>
      </c>
      <c r="H127" s="74" t="s">
        <v>3053</v>
      </c>
      <c r="I127" s="15">
        <v>100</v>
      </c>
      <c r="J127" s="15">
        <v>10</v>
      </c>
      <c r="K127" s="15">
        <v>10</v>
      </c>
      <c r="L127" s="15">
        <v>4</v>
      </c>
      <c r="M127" s="79">
        <v>2.5</v>
      </c>
      <c r="N127" s="69">
        <v>4</v>
      </c>
      <c r="O127" s="61">
        <v>3000</v>
      </c>
      <c r="P127" s="62">
        <f>Table224523689101112131415161718192021222423456723456891011121314151617181920212223242526272829303132333435363738[[#This Row],[PEMBULATAN]]*O127</f>
        <v>12000</v>
      </c>
    </row>
    <row r="128" spans="1:16" ht="25.5" customHeight="1" x14ac:dyDescent="0.2">
      <c r="A128" s="108"/>
      <c r="B128" s="72"/>
      <c r="C128" s="84" t="s">
        <v>4082</v>
      </c>
      <c r="D128" s="75" t="s">
        <v>53</v>
      </c>
      <c r="E128" s="13">
        <v>44439</v>
      </c>
      <c r="F128" s="73" t="s">
        <v>4223</v>
      </c>
      <c r="G128" s="13">
        <v>44443</v>
      </c>
      <c r="H128" s="74" t="s">
        <v>3053</v>
      </c>
      <c r="I128" s="15">
        <v>46</v>
      </c>
      <c r="J128" s="15">
        <v>32</v>
      </c>
      <c r="K128" s="15">
        <v>14</v>
      </c>
      <c r="L128" s="15">
        <v>3</v>
      </c>
      <c r="M128" s="79">
        <v>5.1520000000000001</v>
      </c>
      <c r="N128" s="69">
        <v>5</v>
      </c>
      <c r="O128" s="61">
        <v>3000</v>
      </c>
      <c r="P128" s="62">
        <f>Table224523689101112131415161718192021222423456723456891011121314151617181920212223242526272829303132333435363738[[#This Row],[PEMBULATAN]]*O128</f>
        <v>15000</v>
      </c>
    </row>
    <row r="129" spans="1:16" ht="25.5" customHeight="1" x14ac:dyDescent="0.2">
      <c r="A129" s="108"/>
      <c r="B129" s="72"/>
      <c r="C129" s="84" t="s">
        <v>4083</v>
      </c>
      <c r="D129" s="75" t="s">
        <v>53</v>
      </c>
      <c r="E129" s="13">
        <v>44439</v>
      </c>
      <c r="F129" s="73" t="s">
        <v>4223</v>
      </c>
      <c r="G129" s="13">
        <v>44443</v>
      </c>
      <c r="H129" s="74" t="s">
        <v>3053</v>
      </c>
      <c r="I129" s="15">
        <v>43</v>
      </c>
      <c r="J129" s="15">
        <v>62</v>
      </c>
      <c r="K129" s="15">
        <v>33</v>
      </c>
      <c r="L129" s="15">
        <v>5</v>
      </c>
      <c r="M129" s="79">
        <v>21.994499999999999</v>
      </c>
      <c r="N129" s="69">
        <v>22</v>
      </c>
      <c r="O129" s="61">
        <v>3000</v>
      </c>
      <c r="P129" s="62">
        <f>Table224523689101112131415161718192021222423456723456891011121314151617181920212223242526272829303132333435363738[[#This Row],[PEMBULATAN]]*O129</f>
        <v>66000</v>
      </c>
    </row>
    <row r="130" spans="1:16" ht="25.5" customHeight="1" x14ac:dyDescent="0.2">
      <c r="A130" s="108"/>
      <c r="B130" s="72"/>
      <c r="C130" s="84" t="s">
        <v>4084</v>
      </c>
      <c r="D130" s="75" t="s">
        <v>53</v>
      </c>
      <c r="E130" s="13">
        <v>44439</v>
      </c>
      <c r="F130" s="73" t="s">
        <v>4223</v>
      </c>
      <c r="G130" s="13">
        <v>44443</v>
      </c>
      <c r="H130" s="74" t="s">
        <v>3053</v>
      </c>
      <c r="I130" s="15">
        <v>94</v>
      </c>
      <c r="J130" s="15">
        <v>47</v>
      </c>
      <c r="K130" s="15">
        <v>36</v>
      </c>
      <c r="L130" s="15">
        <v>14</v>
      </c>
      <c r="M130" s="79">
        <v>39.762</v>
      </c>
      <c r="N130" s="69">
        <v>40</v>
      </c>
      <c r="O130" s="61">
        <v>3000</v>
      </c>
      <c r="P130" s="62">
        <f>Table224523689101112131415161718192021222423456723456891011121314151617181920212223242526272829303132333435363738[[#This Row],[PEMBULATAN]]*O130</f>
        <v>120000</v>
      </c>
    </row>
    <row r="131" spans="1:16" ht="25.5" customHeight="1" x14ac:dyDescent="0.2">
      <c r="A131" s="108"/>
      <c r="B131" s="72"/>
      <c r="C131" s="84" t="s">
        <v>4085</v>
      </c>
      <c r="D131" s="75" t="s">
        <v>53</v>
      </c>
      <c r="E131" s="13">
        <v>44439</v>
      </c>
      <c r="F131" s="73" t="s">
        <v>4223</v>
      </c>
      <c r="G131" s="13">
        <v>44443</v>
      </c>
      <c r="H131" s="74" t="s">
        <v>3053</v>
      </c>
      <c r="I131" s="15">
        <v>102</v>
      </c>
      <c r="J131" s="15">
        <v>55</v>
      </c>
      <c r="K131" s="15">
        <v>34</v>
      </c>
      <c r="L131" s="15">
        <v>25</v>
      </c>
      <c r="M131" s="79">
        <v>47.685000000000002</v>
      </c>
      <c r="N131" s="69">
        <v>48</v>
      </c>
      <c r="O131" s="61">
        <v>3000</v>
      </c>
      <c r="P131" s="62">
        <f>Table224523689101112131415161718192021222423456723456891011121314151617181920212223242526272829303132333435363738[[#This Row],[PEMBULATAN]]*O131</f>
        <v>144000</v>
      </c>
    </row>
    <row r="132" spans="1:16" ht="25.5" customHeight="1" x14ac:dyDescent="0.2">
      <c r="A132" s="108"/>
      <c r="B132" s="72"/>
      <c r="C132" s="84" t="s">
        <v>4086</v>
      </c>
      <c r="D132" s="75" t="s">
        <v>53</v>
      </c>
      <c r="E132" s="13">
        <v>44439</v>
      </c>
      <c r="F132" s="73" t="s">
        <v>4223</v>
      </c>
      <c r="G132" s="13">
        <v>44443</v>
      </c>
      <c r="H132" s="74" t="s">
        <v>3053</v>
      </c>
      <c r="I132" s="15">
        <v>61</v>
      </c>
      <c r="J132" s="15">
        <v>40</v>
      </c>
      <c r="K132" s="15">
        <v>15</v>
      </c>
      <c r="L132" s="15">
        <v>7</v>
      </c>
      <c r="M132" s="79">
        <v>9.15</v>
      </c>
      <c r="N132" s="69">
        <v>9</v>
      </c>
      <c r="O132" s="61">
        <v>3000</v>
      </c>
      <c r="P132" s="62">
        <f>Table224523689101112131415161718192021222423456723456891011121314151617181920212223242526272829303132333435363738[[#This Row],[PEMBULATAN]]*O132</f>
        <v>27000</v>
      </c>
    </row>
    <row r="133" spans="1:16" ht="25.5" customHeight="1" x14ac:dyDescent="0.2">
      <c r="A133" s="108"/>
      <c r="B133" s="72"/>
      <c r="C133" s="84" t="s">
        <v>4087</v>
      </c>
      <c r="D133" s="75" t="s">
        <v>53</v>
      </c>
      <c r="E133" s="13">
        <v>44439</v>
      </c>
      <c r="F133" s="73" t="s">
        <v>4223</v>
      </c>
      <c r="G133" s="13">
        <v>44443</v>
      </c>
      <c r="H133" s="74" t="s">
        <v>3053</v>
      </c>
      <c r="I133" s="15">
        <v>41</v>
      </c>
      <c r="J133" s="15">
        <v>35</v>
      </c>
      <c r="K133" s="15">
        <v>17</v>
      </c>
      <c r="L133" s="15">
        <v>4</v>
      </c>
      <c r="M133" s="79">
        <v>6.0987499999999999</v>
      </c>
      <c r="N133" s="69">
        <v>6</v>
      </c>
      <c r="O133" s="61">
        <v>3000</v>
      </c>
      <c r="P133" s="62">
        <f>Table224523689101112131415161718192021222423456723456891011121314151617181920212223242526272829303132333435363738[[#This Row],[PEMBULATAN]]*O133</f>
        <v>18000</v>
      </c>
    </row>
    <row r="134" spans="1:16" ht="25.5" customHeight="1" x14ac:dyDescent="0.2">
      <c r="A134" s="108"/>
      <c r="B134" s="72"/>
      <c r="C134" s="84" t="s">
        <v>4088</v>
      </c>
      <c r="D134" s="75" t="s">
        <v>53</v>
      </c>
      <c r="E134" s="13">
        <v>44439</v>
      </c>
      <c r="F134" s="73" t="s">
        <v>4223</v>
      </c>
      <c r="G134" s="13">
        <v>44443</v>
      </c>
      <c r="H134" s="74" t="s">
        <v>3053</v>
      </c>
      <c r="I134" s="15">
        <v>88</v>
      </c>
      <c r="J134" s="15">
        <v>54</v>
      </c>
      <c r="K134" s="15">
        <v>32</v>
      </c>
      <c r="L134" s="15">
        <v>15</v>
      </c>
      <c r="M134" s="79">
        <v>38.015999999999998</v>
      </c>
      <c r="N134" s="69">
        <v>38</v>
      </c>
      <c r="O134" s="61">
        <v>3000</v>
      </c>
      <c r="P134" s="62">
        <f>Table224523689101112131415161718192021222423456723456891011121314151617181920212223242526272829303132333435363738[[#This Row],[PEMBULATAN]]*O134</f>
        <v>114000</v>
      </c>
    </row>
    <row r="135" spans="1:16" ht="25.5" customHeight="1" x14ac:dyDescent="0.2">
      <c r="A135" s="108"/>
      <c r="B135" s="72"/>
      <c r="C135" s="84" t="s">
        <v>4089</v>
      </c>
      <c r="D135" s="75" t="s">
        <v>53</v>
      </c>
      <c r="E135" s="13">
        <v>44439</v>
      </c>
      <c r="F135" s="73" t="s">
        <v>4223</v>
      </c>
      <c r="G135" s="13">
        <v>44443</v>
      </c>
      <c r="H135" s="74" t="s">
        <v>3053</v>
      </c>
      <c r="I135" s="15">
        <v>38</v>
      </c>
      <c r="J135" s="15">
        <v>30</v>
      </c>
      <c r="K135" s="15">
        <v>12</v>
      </c>
      <c r="L135" s="15">
        <v>3</v>
      </c>
      <c r="M135" s="79">
        <v>3.42</v>
      </c>
      <c r="N135" s="69">
        <v>3</v>
      </c>
      <c r="O135" s="61">
        <v>3000</v>
      </c>
      <c r="P135" s="62">
        <f>Table224523689101112131415161718192021222423456723456891011121314151617181920212223242526272829303132333435363738[[#This Row],[PEMBULATAN]]*O135</f>
        <v>9000</v>
      </c>
    </row>
    <row r="136" spans="1:16" ht="25.5" customHeight="1" x14ac:dyDescent="0.2">
      <c r="A136" s="108"/>
      <c r="B136" s="72"/>
      <c r="C136" s="84" t="s">
        <v>4090</v>
      </c>
      <c r="D136" s="75" t="s">
        <v>53</v>
      </c>
      <c r="E136" s="13">
        <v>44439</v>
      </c>
      <c r="F136" s="73" t="s">
        <v>4223</v>
      </c>
      <c r="G136" s="13">
        <v>44443</v>
      </c>
      <c r="H136" s="74" t="s">
        <v>3053</v>
      </c>
      <c r="I136" s="15">
        <v>84</v>
      </c>
      <c r="J136" s="15">
        <v>34</v>
      </c>
      <c r="K136" s="15">
        <v>36</v>
      </c>
      <c r="L136" s="15">
        <v>15</v>
      </c>
      <c r="M136" s="79">
        <v>25.704000000000001</v>
      </c>
      <c r="N136" s="69">
        <v>26</v>
      </c>
      <c r="O136" s="61">
        <v>3000</v>
      </c>
      <c r="P136" s="62">
        <f>Table224523689101112131415161718192021222423456723456891011121314151617181920212223242526272829303132333435363738[[#This Row],[PEMBULATAN]]*O136</f>
        <v>78000</v>
      </c>
    </row>
    <row r="137" spans="1:16" ht="25.5" customHeight="1" x14ac:dyDescent="0.2">
      <c r="A137" s="108"/>
      <c r="B137" s="72"/>
      <c r="C137" s="84" t="s">
        <v>4091</v>
      </c>
      <c r="D137" s="75" t="s">
        <v>53</v>
      </c>
      <c r="E137" s="13">
        <v>44439</v>
      </c>
      <c r="F137" s="73" t="s">
        <v>4223</v>
      </c>
      <c r="G137" s="13">
        <v>44443</v>
      </c>
      <c r="H137" s="74" t="s">
        <v>3053</v>
      </c>
      <c r="I137" s="15">
        <v>34</v>
      </c>
      <c r="J137" s="15">
        <v>41</v>
      </c>
      <c r="K137" s="15">
        <v>24</v>
      </c>
      <c r="L137" s="15">
        <v>6</v>
      </c>
      <c r="M137" s="79">
        <v>8.3640000000000008</v>
      </c>
      <c r="N137" s="69">
        <v>8</v>
      </c>
      <c r="O137" s="61">
        <v>3000</v>
      </c>
      <c r="P137" s="62">
        <f>Table224523689101112131415161718192021222423456723456891011121314151617181920212223242526272829303132333435363738[[#This Row],[PEMBULATAN]]*O137</f>
        <v>24000</v>
      </c>
    </row>
    <row r="138" spans="1:16" ht="25.5" customHeight="1" x14ac:dyDescent="0.2">
      <c r="A138" s="108"/>
      <c r="B138" s="72"/>
      <c r="C138" s="84" t="s">
        <v>4092</v>
      </c>
      <c r="D138" s="75" t="s">
        <v>53</v>
      </c>
      <c r="E138" s="13">
        <v>44439</v>
      </c>
      <c r="F138" s="73" t="s">
        <v>4223</v>
      </c>
      <c r="G138" s="13">
        <v>44443</v>
      </c>
      <c r="H138" s="74" t="s">
        <v>3053</v>
      </c>
      <c r="I138" s="15">
        <v>54</v>
      </c>
      <c r="J138" s="15">
        <v>75</v>
      </c>
      <c r="K138" s="15">
        <v>18</v>
      </c>
      <c r="L138" s="15">
        <v>15</v>
      </c>
      <c r="M138" s="79">
        <v>18.225000000000001</v>
      </c>
      <c r="N138" s="69">
        <v>18</v>
      </c>
      <c r="O138" s="61">
        <v>3000</v>
      </c>
      <c r="P138" s="62">
        <f>Table224523689101112131415161718192021222423456723456891011121314151617181920212223242526272829303132333435363738[[#This Row],[PEMBULATAN]]*O138</f>
        <v>54000</v>
      </c>
    </row>
    <row r="139" spans="1:16" ht="25.5" customHeight="1" x14ac:dyDescent="0.2">
      <c r="A139" s="108"/>
      <c r="B139" s="72"/>
      <c r="C139" s="84" t="s">
        <v>4093</v>
      </c>
      <c r="D139" s="75" t="s">
        <v>53</v>
      </c>
      <c r="E139" s="13">
        <v>44439</v>
      </c>
      <c r="F139" s="73" t="s">
        <v>4223</v>
      </c>
      <c r="G139" s="13">
        <v>44443</v>
      </c>
      <c r="H139" s="74" t="s">
        <v>3053</v>
      </c>
      <c r="I139" s="15">
        <v>64</v>
      </c>
      <c r="J139" s="15">
        <v>94</v>
      </c>
      <c r="K139" s="15">
        <v>32</v>
      </c>
      <c r="L139" s="15">
        <v>9</v>
      </c>
      <c r="M139" s="79">
        <v>48.128</v>
      </c>
      <c r="N139" s="69">
        <v>48</v>
      </c>
      <c r="O139" s="61">
        <v>3000</v>
      </c>
      <c r="P139" s="62">
        <f>Table224523689101112131415161718192021222423456723456891011121314151617181920212223242526272829303132333435363738[[#This Row],[PEMBULATAN]]*O139</f>
        <v>144000</v>
      </c>
    </row>
    <row r="140" spans="1:16" ht="25.5" customHeight="1" x14ac:dyDescent="0.2">
      <c r="A140" s="108"/>
      <c r="B140" s="72"/>
      <c r="C140" s="84" t="s">
        <v>4094</v>
      </c>
      <c r="D140" s="75" t="s">
        <v>53</v>
      </c>
      <c r="E140" s="13">
        <v>44439</v>
      </c>
      <c r="F140" s="73" t="s">
        <v>4223</v>
      </c>
      <c r="G140" s="13">
        <v>44443</v>
      </c>
      <c r="H140" s="74" t="s">
        <v>3053</v>
      </c>
      <c r="I140" s="15">
        <v>53</v>
      </c>
      <c r="J140" s="15">
        <v>68</v>
      </c>
      <c r="K140" s="15">
        <v>31</v>
      </c>
      <c r="L140" s="15">
        <v>6</v>
      </c>
      <c r="M140" s="79">
        <v>27.931000000000001</v>
      </c>
      <c r="N140" s="69">
        <v>28</v>
      </c>
      <c r="O140" s="61">
        <v>3000</v>
      </c>
      <c r="P140" s="62">
        <f>Table224523689101112131415161718192021222423456723456891011121314151617181920212223242526272829303132333435363738[[#This Row],[PEMBULATAN]]*O140</f>
        <v>84000</v>
      </c>
    </row>
    <row r="141" spans="1:16" ht="25.5" customHeight="1" x14ac:dyDescent="0.2">
      <c r="A141" s="108"/>
      <c r="B141" s="72"/>
      <c r="C141" s="84" t="s">
        <v>4095</v>
      </c>
      <c r="D141" s="75" t="s">
        <v>53</v>
      </c>
      <c r="E141" s="13">
        <v>44439</v>
      </c>
      <c r="F141" s="73" t="s">
        <v>4223</v>
      </c>
      <c r="G141" s="13">
        <v>44443</v>
      </c>
      <c r="H141" s="74" t="s">
        <v>3053</v>
      </c>
      <c r="I141" s="15">
        <v>84</v>
      </c>
      <c r="J141" s="15">
        <v>53</v>
      </c>
      <c r="K141" s="15">
        <v>34</v>
      </c>
      <c r="L141" s="15">
        <v>20</v>
      </c>
      <c r="M141" s="79">
        <v>37.841999999999999</v>
      </c>
      <c r="N141" s="69">
        <v>38</v>
      </c>
      <c r="O141" s="61">
        <v>3000</v>
      </c>
      <c r="P141" s="62">
        <f>Table224523689101112131415161718192021222423456723456891011121314151617181920212223242526272829303132333435363738[[#This Row],[PEMBULATAN]]*O141</f>
        <v>114000</v>
      </c>
    </row>
    <row r="142" spans="1:16" ht="25.5" customHeight="1" x14ac:dyDescent="0.2">
      <c r="A142" s="108"/>
      <c r="B142" s="72"/>
      <c r="C142" s="84" t="s">
        <v>4096</v>
      </c>
      <c r="D142" s="75" t="s">
        <v>53</v>
      </c>
      <c r="E142" s="13">
        <v>44439</v>
      </c>
      <c r="F142" s="73" t="s">
        <v>4223</v>
      </c>
      <c r="G142" s="13">
        <v>44443</v>
      </c>
      <c r="H142" s="74" t="s">
        <v>3053</v>
      </c>
      <c r="I142" s="15">
        <v>100</v>
      </c>
      <c r="J142" s="15">
        <v>57</v>
      </c>
      <c r="K142" s="15">
        <v>26</v>
      </c>
      <c r="L142" s="15">
        <v>21</v>
      </c>
      <c r="M142" s="79">
        <v>37.049999999999997</v>
      </c>
      <c r="N142" s="69">
        <v>37</v>
      </c>
      <c r="O142" s="61">
        <v>3000</v>
      </c>
      <c r="P142" s="62">
        <f>Table224523689101112131415161718192021222423456723456891011121314151617181920212223242526272829303132333435363738[[#This Row],[PEMBULATAN]]*O142</f>
        <v>111000</v>
      </c>
    </row>
    <row r="143" spans="1:16" ht="25.5" customHeight="1" x14ac:dyDescent="0.2">
      <c r="A143" s="108"/>
      <c r="B143" s="72"/>
      <c r="C143" s="84" t="s">
        <v>4097</v>
      </c>
      <c r="D143" s="75" t="s">
        <v>53</v>
      </c>
      <c r="E143" s="13">
        <v>44439</v>
      </c>
      <c r="F143" s="73" t="s">
        <v>4223</v>
      </c>
      <c r="G143" s="13">
        <v>44443</v>
      </c>
      <c r="H143" s="74" t="s">
        <v>3053</v>
      </c>
      <c r="I143" s="15">
        <v>93</v>
      </c>
      <c r="J143" s="15">
        <v>54</v>
      </c>
      <c r="K143" s="15">
        <v>34</v>
      </c>
      <c r="L143" s="15">
        <v>16</v>
      </c>
      <c r="M143" s="79">
        <v>42.686999999999998</v>
      </c>
      <c r="N143" s="69">
        <v>43</v>
      </c>
      <c r="O143" s="61">
        <v>3000</v>
      </c>
      <c r="P143" s="62">
        <f>Table224523689101112131415161718192021222423456723456891011121314151617181920212223242526272829303132333435363738[[#This Row],[PEMBULATAN]]*O143</f>
        <v>129000</v>
      </c>
    </row>
    <row r="144" spans="1:16" ht="25.5" customHeight="1" x14ac:dyDescent="0.2">
      <c r="A144" s="108"/>
      <c r="B144" s="72"/>
      <c r="C144" s="84" t="s">
        <v>4098</v>
      </c>
      <c r="D144" s="75" t="s">
        <v>53</v>
      </c>
      <c r="E144" s="13">
        <v>44439</v>
      </c>
      <c r="F144" s="73" t="s">
        <v>4223</v>
      </c>
      <c r="G144" s="13">
        <v>44443</v>
      </c>
      <c r="H144" s="74" t="s">
        <v>3053</v>
      </c>
      <c r="I144" s="15">
        <v>84</v>
      </c>
      <c r="J144" s="15">
        <v>45</v>
      </c>
      <c r="K144" s="15">
        <v>25</v>
      </c>
      <c r="L144" s="15">
        <v>13</v>
      </c>
      <c r="M144" s="79">
        <v>23.625</v>
      </c>
      <c r="N144" s="69">
        <v>24</v>
      </c>
      <c r="O144" s="61">
        <v>3000</v>
      </c>
      <c r="P144" s="62">
        <f>Table224523689101112131415161718192021222423456723456891011121314151617181920212223242526272829303132333435363738[[#This Row],[PEMBULATAN]]*O144</f>
        <v>72000</v>
      </c>
    </row>
    <row r="145" spans="1:16" ht="25.5" customHeight="1" x14ac:dyDescent="0.2">
      <c r="A145" s="108"/>
      <c r="B145" s="72"/>
      <c r="C145" s="84" t="s">
        <v>4099</v>
      </c>
      <c r="D145" s="75" t="s">
        <v>53</v>
      </c>
      <c r="E145" s="13">
        <v>44439</v>
      </c>
      <c r="F145" s="73" t="s">
        <v>4223</v>
      </c>
      <c r="G145" s="13">
        <v>44443</v>
      </c>
      <c r="H145" s="74" t="s">
        <v>3053</v>
      </c>
      <c r="I145" s="15">
        <v>78</v>
      </c>
      <c r="J145" s="15">
        <v>55</v>
      </c>
      <c r="K145" s="15">
        <v>25</v>
      </c>
      <c r="L145" s="15">
        <v>18</v>
      </c>
      <c r="M145" s="79">
        <v>26.8125</v>
      </c>
      <c r="N145" s="69">
        <v>27</v>
      </c>
      <c r="O145" s="61">
        <v>3000</v>
      </c>
      <c r="P145" s="62">
        <f>Table224523689101112131415161718192021222423456723456891011121314151617181920212223242526272829303132333435363738[[#This Row],[PEMBULATAN]]*O145</f>
        <v>81000</v>
      </c>
    </row>
    <row r="146" spans="1:16" ht="25.5" customHeight="1" x14ac:dyDescent="0.2">
      <c r="A146" s="108"/>
      <c r="B146" s="72"/>
      <c r="C146" s="84" t="s">
        <v>4100</v>
      </c>
      <c r="D146" s="75" t="s">
        <v>53</v>
      </c>
      <c r="E146" s="13">
        <v>44439</v>
      </c>
      <c r="F146" s="73" t="s">
        <v>4223</v>
      </c>
      <c r="G146" s="13">
        <v>44443</v>
      </c>
      <c r="H146" s="74" t="s">
        <v>3053</v>
      </c>
      <c r="I146" s="15">
        <v>96</v>
      </c>
      <c r="J146" s="15">
        <v>64</v>
      </c>
      <c r="K146" s="15">
        <v>22</v>
      </c>
      <c r="L146" s="15">
        <v>19</v>
      </c>
      <c r="M146" s="79">
        <v>33.792000000000002</v>
      </c>
      <c r="N146" s="69">
        <v>34</v>
      </c>
      <c r="O146" s="61">
        <v>3000</v>
      </c>
      <c r="P146" s="62">
        <f>Table224523689101112131415161718192021222423456723456891011121314151617181920212223242526272829303132333435363738[[#This Row],[PEMBULATAN]]*O146</f>
        <v>102000</v>
      </c>
    </row>
    <row r="147" spans="1:16" ht="25.5" customHeight="1" x14ac:dyDescent="0.2">
      <c r="A147" s="108"/>
      <c r="B147" s="72"/>
      <c r="C147" s="84" t="s">
        <v>4101</v>
      </c>
      <c r="D147" s="75" t="s">
        <v>53</v>
      </c>
      <c r="E147" s="13">
        <v>44439</v>
      </c>
      <c r="F147" s="73" t="s">
        <v>4223</v>
      </c>
      <c r="G147" s="13">
        <v>44443</v>
      </c>
      <c r="H147" s="74" t="s">
        <v>3053</v>
      </c>
      <c r="I147" s="15">
        <v>82</v>
      </c>
      <c r="J147" s="15">
        <v>54</v>
      </c>
      <c r="K147" s="15">
        <v>13</v>
      </c>
      <c r="L147" s="15">
        <v>9</v>
      </c>
      <c r="M147" s="79">
        <v>14.391</v>
      </c>
      <c r="N147" s="69">
        <v>14</v>
      </c>
      <c r="O147" s="61">
        <v>3000</v>
      </c>
      <c r="P147" s="62">
        <f>Table224523689101112131415161718192021222423456723456891011121314151617181920212223242526272829303132333435363738[[#This Row],[PEMBULATAN]]*O147</f>
        <v>42000</v>
      </c>
    </row>
    <row r="148" spans="1:16" ht="25.5" customHeight="1" x14ac:dyDescent="0.2">
      <c r="A148" s="108"/>
      <c r="B148" s="72"/>
      <c r="C148" s="84" t="s">
        <v>4102</v>
      </c>
      <c r="D148" s="75" t="s">
        <v>53</v>
      </c>
      <c r="E148" s="13">
        <v>44439</v>
      </c>
      <c r="F148" s="73" t="s">
        <v>4223</v>
      </c>
      <c r="G148" s="13">
        <v>44443</v>
      </c>
      <c r="H148" s="74" t="s">
        <v>3053</v>
      </c>
      <c r="I148" s="15">
        <v>45</v>
      </c>
      <c r="J148" s="15">
        <v>40</v>
      </c>
      <c r="K148" s="15">
        <v>14</v>
      </c>
      <c r="L148" s="15">
        <v>6</v>
      </c>
      <c r="M148" s="79">
        <v>6.3</v>
      </c>
      <c r="N148" s="69">
        <v>6</v>
      </c>
      <c r="O148" s="61">
        <v>3000</v>
      </c>
      <c r="P148" s="62">
        <f>Table224523689101112131415161718192021222423456723456891011121314151617181920212223242526272829303132333435363738[[#This Row],[PEMBULATAN]]*O148</f>
        <v>18000</v>
      </c>
    </row>
    <row r="149" spans="1:16" ht="25.5" customHeight="1" x14ac:dyDescent="0.2">
      <c r="A149" s="108"/>
      <c r="B149" s="72"/>
      <c r="C149" s="84" t="s">
        <v>4103</v>
      </c>
      <c r="D149" s="75" t="s">
        <v>53</v>
      </c>
      <c r="E149" s="13">
        <v>44439</v>
      </c>
      <c r="F149" s="73" t="s">
        <v>4223</v>
      </c>
      <c r="G149" s="13">
        <v>44443</v>
      </c>
      <c r="H149" s="74" t="s">
        <v>3053</v>
      </c>
      <c r="I149" s="15">
        <v>88</v>
      </c>
      <c r="J149" s="15">
        <v>69</v>
      </c>
      <c r="K149" s="15">
        <v>33</v>
      </c>
      <c r="L149" s="15">
        <v>19</v>
      </c>
      <c r="M149" s="79">
        <v>50.094000000000001</v>
      </c>
      <c r="N149" s="69">
        <v>50</v>
      </c>
      <c r="O149" s="61">
        <v>3000</v>
      </c>
      <c r="P149" s="62">
        <f>Table224523689101112131415161718192021222423456723456891011121314151617181920212223242526272829303132333435363738[[#This Row],[PEMBULATAN]]*O149</f>
        <v>150000</v>
      </c>
    </row>
    <row r="150" spans="1:16" ht="25.5" customHeight="1" x14ac:dyDescent="0.2">
      <c r="A150" s="108"/>
      <c r="B150" s="72"/>
      <c r="C150" s="84" t="s">
        <v>4104</v>
      </c>
      <c r="D150" s="75" t="s">
        <v>53</v>
      </c>
      <c r="E150" s="13">
        <v>44439</v>
      </c>
      <c r="F150" s="73" t="s">
        <v>4223</v>
      </c>
      <c r="G150" s="13">
        <v>44443</v>
      </c>
      <c r="H150" s="74" t="s">
        <v>3053</v>
      </c>
      <c r="I150" s="15">
        <v>57</v>
      </c>
      <c r="J150" s="15">
        <v>32</v>
      </c>
      <c r="K150" s="15">
        <v>36</v>
      </c>
      <c r="L150" s="15">
        <v>18</v>
      </c>
      <c r="M150" s="79">
        <v>16.416</v>
      </c>
      <c r="N150" s="69">
        <v>18</v>
      </c>
      <c r="O150" s="61">
        <v>3000</v>
      </c>
      <c r="P150" s="62">
        <f>Table224523689101112131415161718192021222423456723456891011121314151617181920212223242526272829303132333435363738[[#This Row],[PEMBULATAN]]*O150</f>
        <v>54000</v>
      </c>
    </row>
    <row r="151" spans="1:16" ht="25.5" customHeight="1" x14ac:dyDescent="0.2">
      <c r="A151" s="108"/>
      <c r="B151" s="72"/>
      <c r="C151" s="84" t="s">
        <v>4105</v>
      </c>
      <c r="D151" s="75" t="s">
        <v>53</v>
      </c>
      <c r="E151" s="13">
        <v>44439</v>
      </c>
      <c r="F151" s="73" t="s">
        <v>4223</v>
      </c>
      <c r="G151" s="13">
        <v>44443</v>
      </c>
      <c r="H151" s="74" t="s">
        <v>3053</v>
      </c>
      <c r="I151" s="15">
        <v>66</v>
      </c>
      <c r="J151" s="15">
        <v>57</v>
      </c>
      <c r="K151" s="15">
        <v>30</v>
      </c>
      <c r="L151" s="15">
        <v>5</v>
      </c>
      <c r="M151" s="79">
        <v>28.215</v>
      </c>
      <c r="N151" s="69">
        <v>28</v>
      </c>
      <c r="O151" s="61">
        <v>3000</v>
      </c>
      <c r="P151" s="62">
        <f>Table224523689101112131415161718192021222423456723456891011121314151617181920212223242526272829303132333435363738[[#This Row],[PEMBULATAN]]*O151</f>
        <v>84000</v>
      </c>
    </row>
    <row r="152" spans="1:16" ht="25.5" customHeight="1" x14ac:dyDescent="0.2">
      <c r="A152" s="108"/>
      <c r="B152" s="72"/>
      <c r="C152" s="84" t="s">
        <v>4106</v>
      </c>
      <c r="D152" s="75" t="s">
        <v>53</v>
      </c>
      <c r="E152" s="13">
        <v>44439</v>
      </c>
      <c r="F152" s="73" t="s">
        <v>4223</v>
      </c>
      <c r="G152" s="13">
        <v>44443</v>
      </c>
      <c r="H152" s="74" t="s">
        <v>3053</v>
      </c>
      <c r="I152" s="15">
        <v>80</v>
      </c>
      <c r="J152" s="15">
        <v>65</v>
      </c>
      <c r="K152" s="15">
        <v>24</v>
      </c>
      <c r="L152" s="15">
        <v>15</v>
      </c>
      <c r="M152" s="79">
        <v>31.2</v>
      </c>
      <c r="N152" s="69">
        <v>31</v>
      </c>
      <c r="O152" s="61">
        <v>3000</v>
      </c>
      <c r="P152" s="62">
        <f>Table224523689101112131415161718192021222423456723456891011121314151617181920212223242526272829303132333435363738[[#This Row],[PEMBULATAN]]*O152</f>
        <v>93000</v>
      </c>
    </row>
    <row r="153" spans="1:16" ht="25.5" customHeight="1" x14ac:dyDescent="0.2">
      <c r="A153" s="108"/>
      <c r="B153" s="72"/>
      <c r="C153" s="84" t="s">
        <v>4107</v>
      </c>
      <c r="D153" s="75" t="s">
        <v>53</v>
      </c>
      <c r="E153" s="13">
        <v>44439</v>
      </c>
      <c r="F153" s="73" t="s">
        <v>4223</v>
      </c>
      <c r="G153" s="13">
        <v>44443</v>
      </c>
      <c r="H153" s="74" t="s">
        <v>3053</v>
      </c>
      <c r="I153" s="15">
        <v>68</v>
      </c>
      <c r="J153" s="15">
        <v>62</v>
      </c>
      <c r="K153" s="15">
        <v>12</v>
      </c>
      <c r="L153" s="15">
        <v>11</v>
      </c>
      <c r="M153" s="79">
        <v>12.648</v>
      </c>
      <c r="N153" s="69">
        <v>13</v>
      </c>
      <c r="O153" s="61">
        <v>3000</v>
      </c>
      <c r="P153" s="62">
        <f>Table224523689101112131415161718192021222423456723456891011121314151617181920212223242526272829303132333435363738[[#This Row],[PEMBULATAN]]*O153</f>
        <v>39000</v>
      </c>
    </row>
    <row r="154" spans="1:16" ht="25.5" customHeight="1" x14ac:dyDescent="0.2">
      <c r="A154" s="108"/>
      <c r="B154" s="72"/>
      <c r="C154" s="84" t="s">
        <v>4108</v>
      </c>
      <c r="D154" s="75" t="s">
        <v>53</v>
      </c>
      <c r="E154" s="13">
        <v>44439</v>
      </c>
      <c r="F154" s="73" t="s">
        <v>4223</v>
      </c>
      <c r="G154" s="13">
        <v>44443</v>
      </c>
      <c r="H154" s="74" t="s">
        <v>3053</v>
      </c>
      <c r="I154" s="15">
        <v>114</v>
      </c>
      <c r="J154" s="15">
        <v>52</v>
      </c>
      <c r="K154" s="15">
        <v>42</v>
      </c>
      <c r="L154" s="15">
        <v>24</v>
      </c>
      <c r="M154" s="79">
        <v>62.244</v>
      </c>
      <c r="N154" s="69">
        <v>62</v>
      </c>
      <c r="O154" s="61">
        <v>3000</v>
      </c>
      <c r="P154" s="62">
        <f>Table224523689101112131415161718192021222423456723456891011121314151617181920212223242526272829303132333435363738[[#This Row],[PEMBULATAN]]*O154</f>
        <v>186000</v>
      </c>
    </row>
    <row r="155" spans="1:16" ht="25.5" customHeight="1" x14ac:dyDescent="0.2">
      <c r="A155" s="108"/>
      <c r="B155" s="72"/>
      <c r="C155" s="84" t="s">
        <v>4109</v>
      </c>
      <c r="D155" s="75" t="s">
        <v>53</v>
      </c>
      <c r="E155" s="13">
        <v>44439</v>
      </c>
      <c r="F155" s="73" t="s">
        <v>4223</v>
      </c>
      <c r="G155" s="13">
        <v>44443</v>
      </c>
      <c r="H155" s="74" t="s">
        <v>3053</v>
      </c>
      <c r="I155" s="15">
        <v>105</v>
      </c>
      <c r="J155" s="15">
        <v>64</v>
      </c>
      <c r="K155" s="15">
        <v>28</v>
      </c>
      <c r="L155" s="15">
        <v>28</v>
      </c>
      <c r="M155" s="79">
        <v>47.04</v>
      </c>
      <c r="N155" s="69">
        <v>47</v>
      </c>
      <c r="O155" s="61">
        <v>3000</v>
      </c>
      <c r="P155" s="62">
        <f>Table224523689101112131415161718192021222423456723456891011121314151617181920212223242526272829303132333435363738[[#This Row],[PEMBULATAN]]*O155</f>
        <v>141000</v>
      </c>
    </row>
    <row r="156" spans="1:16" ht="25.5" customHeight="1" x14ac:dyDescent="0.2">
      <c r="A156" s="108"/>
      <c r="B156" s="72"/>
      <c r="C156" s="84" t="s">
        <v>4110</v>
      </c>
      <c r="D156" s="75" t="s">
        <v>53</v>
      </c>
      <c r="E156" s="13">
        <v>44439</v>
      </c>
      <c r="F156" s="73" t="s">
        <v>4223</v>
      </c>
      <c r="G156" s="13">
        <v>44443</v>
      </c>
      <c r="H156" s="74" t="s">
        <v>3053</v>
      </c>
      <c r="I156" s="15">
        <v>74</v>
      </c>
      <c r="J156" s="15">
        <v>18</v>
      </c>
      <c r="K156" s="15">
        <v>11</v>
      </c>
      <c r="L156" s="15">
        <v>2</v>
      </c>
      <c r="M156" s="79">
        <v>3.6629999999999998</v>
      </c>
      <c r="N156" s="69">
        <v>4</v>
      </c>
      <c r="O156" s="61">
        <v>3000</v>
      </c>
      <c r="P156" s="62">
        <f>Table224523689101112131415161718192021222423456723456891011121314151617181920212223242526272829303132333435363738[[#This Row],[PEMBULATAN]]*O156</f>
        <v>12000</v>
      </c>
    </row>
    <row r="157" spans="1:16" ht="25.5" customHeight="1" x14ac:dyDescent="0.2">
      <c r="A157" s="108"/>
      <c r="B157" s="72"/>
      <c r="C157" s="84" t="s">
        <v>4111</v>
      </c>
      <c r="D157" s="75" t="s">
        <v>53</v>
      </c>
      <c r="E157" s="13">
        <v>44439</v>
      </c>
      <c r="F157" s="73" t="s">
        <v>4223</v>
      </c>
      <c r="G157" s="13">
        <v>44443</v>
      </c>
      <c r="H157" s="74" t="s">
        <v>3053</v>
      </c>
      <c r="I157" s="15">
        <v>65</v>
      </c>
      <c r="J157" s="15">
        <v>45</v>
      </c>
      <c r="K157" s="15">
        <v>26</v>
      </c>
      <c r="L157" s="15">
        <v>4</v>
      </c>
      <c r="M157" s="79">
        <v>19.012499999999999</v>
      </c>
      <c r="N157" s="69">
        <v>19</v>
      </c>
      <c r="O157" s="61">
        <v>3000</v>
      </c>
      <c r="P157" s="62">
        <f>Table224523689101112131415161718192021222423456723456891011121314151617181920212223242526272829303132333435363738[[#This Row],[PEMBULATAN]]*O157</f>
        <v>57000</v>
      </c>
    </row>
    <row r="158" spans="1:16" ht="25.5" customHeight="1" x14ac:dyDescent="0.2">
      <c r="A158" s="108"/>
      <c r="B158" s="72"/>
      <c r="C158" s="84" t="s">
        <v>4112</v>
      </c>
      <c r="D158" s="75" t="s">
        <v>53</v>
      </c>
      <c r="E158" s="13">
        <v>44439</v>
      </c>
      <c r="F158" s="73" t="s">
        <v>4223</v>
      </c>
      <c r="G158" s="13">
        <v>44443</v>
      </c>
      <c r="H158" s="74" t="s">
        <v>3053</v>
      </c>
      <c r="I158" s="15">
        <v>90</v>
      </c>
      <c r="J158" s="15">
        <v>52</v>
      </c>
      <c r="K158" s="15">
        <v>32</v>
      </c>
      <c r="L158" s="15">
        <v>20</v>
      </c>
      <c r="M158" s="79">
        <v>37.44</v>
      </c>
      <c r="N158" s="69">
        <v>37</v>
      </c>
      <c r="O158" s="61">
        <v>3000</v>
      </c>
      <c r="P158" s="62">
        <f>Table224523689101112131415161718192021222423456723456891011121314151617181920212223242526272829303132333435363738[[#This Row],[PEMBULATAN]]*O158</f>
        <v>111000</v>
      </c>
    </row>
    <row r="159" spans="1:16" ht="25.5" customHeight="1" x14ac:dyDescent="0.2">
      <c r="A159" s="108"/>
      <c r="B159" s="72"/>
      <c r="C159" s="84" t="s">
        <v>4113</v>
      </c>
      <c r="D159" s="75" t="s">
        <v>53</v>
      </c>
      <c r="E159" s="13">
        <v>44439</v>
      </c>
      <c r="F159" s="73" t="s">
        <v>4223</v>
      </c>
      <c r="G159" s="13">
        <v>44443</v>
      </c>
      <c r="H159" s="74" t="s">
        <v>3053</v>
      </c>
      <c r="I159" s="15">
        <v>42</v>
      </c>
      <c r="J159" s="15">
        <v>33</v>
      </c>
      <c r="K159" s="15">
        <v>33</v>
      </c>
      <c r="L159" s="15">
        <v>5</v>
      </c>
      <c r="M159" s="79">
        <v>11.4345</v>
      </c>
      <c r="N159" s="69">
        <v>11</v>
      </c>
      <c r="O159" s="61">
        <v>3000</v>
      </c>
      <c r="P159" s="62">
        <f>Table224523689101112131415161718192021222423456723456891011121314151617181920212223242526272829303132333435363738[[#This Row],[PEMBULATAN]]*O159</f>
        <v>33000</v>
      </c>
    </row>
    <row r="160" spans="1:16" ht="25.5" customHeight="1" x14ac:dyDescent="0.2">
      <c r="A160" s="108"/>
      <c r="B160" s="72"/>
      <c r="C160" s="84" t="s">
        <v>4114</v>
      </c>
      <c r="D160" s="75" t="s">
        <v>53</v>
      </c>
      <c r="E160" s="13">
        <v>44439</v>
      </c>
      <c r="F160" s="73" t="s">
        <v>4223</v>
      </c>
      <c r="G160" s="13">
        <v>44443</v>
      </c>
      <c r="H160" s="74" t="s">
        <v>3053</v>
      </c>
      <c r="I160" s="15">
        <v>20</v>
      </c>
      <c r="J160" s="15">
        <v>22</v>
      </c>
      <c r="K160" s="15">
        <v>37</v>
      </c>
      <c r="L160" s="15">
        <v>2</v>
      </c>
      <c r="M160" s="79">
        <v>4.07</v>
      </c>
      <c r="N160" s="69">
        <v>4</v>
      </c>
      <c r="O160" s="61">
        <v>3000</v>
      </c>
      <c r="P160" s="62">
        <f>Table224523689101112131415161718192021222423456723456891011121314151617181920212223242526272829303132333435363738[[#This Row],[PEMBULATAN]]*O160</f>
        <v>12000</v>
      </c>
    </row>
    <row r="161" spans="1:16" ht="25.5" customHeight="1" x14ac:dyDescent="0.2">
      <c r="A161" s="108"/>
      <c r="B161" s="72"/>
      <c r="C161" s="84" t="s">
        <v>4115</v>
      </c>
      <c r="D161" s="75" t="s">
        <v>53</v>
      </c>
      <c r="E161" s="13">
        <v>44439</v>
      </c>
      <c r="F161" s="73" t="s">
        <v>4223</v>
      </c>
      <c r="G161" s="13">
        <v>44443</v>
      </c>
      <c r="H161" s="74" t="s">
        <v>3053</v>
      </c>
      <c r="I161" s="15">
        <v>55</v>
      </c>
      <c r="J161" s="15">
        <v>73</v>
      </c>
      <c r="K161" s="15">
        <v>43</v>
      </c>
      <c r="L161" s="15">
        <v>7</v>
      </c>
      <c r="M161" s="79">
        <v>43.161250000000003</v>
      </c>
      <c r="N161" s="69">
        <v>43</v>
      </c>
      <c r="O161" s="61">
        <v>3000</v>
      </c>
      <c r="P161" s="62">
        <f>Table224523689101112131415161718192021222423456723456891011121314151617181920212223242526272829303132333435363738[[#This Row],[PEMBULATAN]]*O161</f>
        <v>129000</v>
      </c>
    </row>
    <row r="162" spans="1:16" ht="25.5" customHeight="1" x14ac:dyDescent="0.2">
      <c r="A162" s="108"/>
      <c r="B162" s="72"/>
      <c r="C162" s="84" t="s">
        <v>4116</v>
      </c>
      <c r="D162" s="75" t="s">
        <v>53</v>
      </c>
      <c r="E162" s="13">
        <v>44439</v>
      </c>
      <c r="F162" s="73" t="s">
        <v>4223</v>
      </c>
      <c r="G162" s="13">
        <v>44443</v>
      </c>
      <c r="H162" s="74" t="s">
        <v>3053</v>
      </c>
      <c r="I162" s="15">
        <v>72</v>
      </c>
      <c r="J162" s="15">
        <v>62</v>
      </c>
      <c r="K162" s="15">
        <v>25</v>
      </c>
      <c r="L162" s="15">
        <v>11</v>
      </c>
      <c r="M162" s="79">
        <v>27.9</v>
      </c>
      <c r="N162" s="69">
        <v>28</v>
      </c>
      <c r="O162" s="61">
        <v>3000</v>
      </c>
      <c r="P162" s="62">
        <f>Table224523689101112131415161718192021222423456723456891011121314151617181920212223242526272829303132333435363738[[#This Row],[PEMBULATAN]]*O162</f>
        <v>84000</v>
      </c>
    </row>
    <row r="163" spans="1:16" ht="25.5" customHeight="1" x14ac:dyDescent="0.2">
      <c r="A163" s="108"/>
      <c r="B163" s="72"/>
      <c r="C163" s="84" t="s">
        <v>4117</v>
      </c>
      <c r="D163" s="75" t="s">
        <v>53</v>
      </c>
      <c r="E163" s="13">
        <v>44439</v>
      </c>
      <c r="F163" s="73" t="s">
        <v>4223</v>
      </c>
      <c r="G163" s="13">
        <v>44443</v>
      </c>
      <c r="H163" s="74" t="s">
        <v>3053</v>
      </c>
      <c r="I163" s="15">
        <v>90</v>
      </c>
      <c r="J163" s="15">
        <v>60</v>
      </c>
      <c r="K163" s="15">
        <v>28</v>
      </c>
      <c r="L163" s="15">
        <v>8</v>
      </c>
      <c r="M163" s="79">
        <v>37.799999999999997</v>
      </c>
      <c r="N163" s="69">
        <v>38</v>
      </c>
      <c r="O163" s="61">
        <v>3000</v>
      </c>
      <c r="P163" s="62">
        <f>Table224523689101112131415161718192021222423456723456891011121314151617181920212223242526272829303132333435363738[[#This Row],[PEMBULATAN]]*O163</f>
        <v>114000</v>
      </c>
    </row>
    <row r="164" spans="1:16" ht="25.5" customHeight="1" x14ac:dyDescent="0.2">
      <c r="A164" s="108"/>
      <c r="B164" s="72"/>
      <c r="C164" s="84" t="s">
        <v>4118</v>
      </c>
      <c r="D164" s="75" t="s">
        <v>53</v>
      </c>
      <c r="E164" s="13">
        <v>44439</v>
      </c>
      <c r="F164" s="73" t="s">
        <v>4223</v>
      </c>
      <c r="G164" s="13">
        <v>44443</v>
      </c>
      <c r="H164" s="74" t="s">
        <v>3053</v>
      </c>
      <c r="I164" s="15">
        <v>97</v>
      </c>
      <c r="J164" s="15">
        <v>62</v>
      </c>
      <c r="K164" s="15">
        <v>24</v>
      </c>
      <c r="L164" s="15">
        <v>15</v>
      </c>
      <c r="M164" s="79">
        <v>36.084000000000003</v>
      </c>
      <c r="N164" s="69">
        <v>36</v>
      </c>
      <c r="O164" s="61">
        <v>3000</v>
      </c>
      <c r="P164" s="62">
        <f>Table224523689101112131415161718192021222423456723456891011121314151617181920212223242526272829303132333435363738[[#This Row],[PEMBULATAN]]*O164</f>
        <v>108000</v>
      </c>
    </row>
    <row r="165" spans="1:16" ht="25.5" customHeight="1" x14ac:dyDescent="0.2">
      <c r="A165" s="108"/>
      <c r="B165" s="72"/>
      <c r="C165" s="84" t="s">
        <v>4119</v>
      </c>
      <c r="D165" s="75" t="s">
        <v>53</v>
      </c>
      <c r="E165" s="13">
        <v>44439</v>
      </c>
      <c r="F165" s="73" t="s">
        <v>4223</v>
      </c>
      <c r="G165" s="13">
        <v>44443</v>
      </c>
      <c r="H165" s="74" t="s">
        <v>3053</v>
      </c>
      <c r="I165" s="15">
        <v>133</v>
      </c>
      <c r="J165" s="15">
        <v>38</v>
      </c>
      <c r="K165" s="15">
        <v>28</v>
      </c>
      <c r="L165" s="15">
        <v>10</v>
      </c>
      <c r="M165" s="79">
        <v>35.378</v>
      </c>
      <c r="N165" s="69">
        <v>35</v>
      </c>
      <c r="O165" s="61">
        <v>3000</v>
      </c>
      <c r="P165" s="62">
        <f>Table224523689101112131415161718192021222423456723456891011121314151617181920212223242526272829303132333435363738[[#This Row],[PEMBULATAN]]*O165</f>
        <v>105000</v>
      </c>
    </row>
    <row r="166" spans="1:16" ht="25.5" customHeight="1" x14ac:dyDescent="0.2">
      <c r="A166" s="108"/>
      <c r="B166" s="72"/>
      <c r="C166" s="84" t="s">
        <v>4120</v>
      </c>
      <c r="D166" s="75" t="s">
        <v>53</v>
      </c>
      <c r="E166" s="13">
        <v>44439</v>
      </c>
      <c r="F166" s="73" t="s">
        <v>4223</v>
      </c>
      <c r="G166" s="13">
        <v>44443</v>
      </c>
      <c r="H166" s="74" t="s">
        <v>3053</v>
      </c>
      <c r="I166" s="15">
        <v>109</v>
      </c>
      <c r="J166" s="15">
        <v>29</v>
      </c>
      <c r="K166" s="15">
        <v>30</v>
      </c>
      <c r="L166" s="15">
        <v>10</v>
      </c>
      <c r="M166" s="79">
        <v>23.7075</v>
      </c>
      <c r="N166" s="69">
        <v>24</v>
      </c>
      <c r="O166" s="61">
        <v>3000</v>
      </c>
      <c r="P166" s="62">
        <f>Table224523689101112131415161718192021222423456723456891011121314151617181920212223242526272829303132333435363738[[#This Row],[PEMBULATAN]]*O166</f>
        <v>72000</v>
      </c>
    </row>
    <row r="167" spans="1:16" ht="25.5" customHeight="1" x14ac:dyDescent="0.2">
      <c r="A167" s="108"/>
      <c r="B167" s="72"/>
      <c r="C167" s="84" t="s">
        <v>4121</v>
      </c>
      <c r="D167" s="75" t="s">
        <v>53</v>
      </c>
      <c r="E167" s="13">
        <v>44439</v>
      </c>
      <c r="F167" s="73" t="s">
        <v>4223</v>
      </c>
      <c r="G167" s="13">
        <v>44443</v>
      </c>
      <c r="H167" s="74" t="s">
        <v>3053</v>
      </c>
      <c r="I167" s="15">
        <v>53</v>
      </c>
      <c r="J167" s="15">
        <v>76</v>
      </c>
      <c r="K167" s="15">
        <v>24</v>
      </c>
      <c r="L167" s="15">
        <v>8</v>
      </c>
      <c r="M167" s="79">
        <v>24.167999999999999</v>
      </c>
      <c r="N167" s="69">
        <v>24</v>
      </c>
      <c r="O167" s="61">
        <v>3000</v>
      </c>
      <c r="P167" s="62">
        <f>Table224523689101112131415161718192021222423456723456891011121314151617181920212223242526272829303132333435363738[[#This Row],[PEMBULATAN]]*O167</f>
        <v>72000</v>
      </c>
    </row>
    <row r="168" spans="1:16" ht="25.5" customHeight="1" x14ac:dyDescent="0.2">
      <c r="A168" s="108"/>
      <c r="B168" s="72"/>
      <c r="C168" s="84" t="s">
        <v>4122</v>
      </c>
      <c r="D168" s="75" t="s">
        <v>53</v>
      </c>
      <c r="E168" s="13">
        <v>44439</v>
      </c>
      <c r="F168" s="73" t="s">
        <v>4223</v>
      </c>
      <c r="G168" s="13">
        <v>44443</v>
      </c>
      <c r="H168" s="74" t="s">
        <v>3053</v>
      </c>
      <c r="I168" s="15">
        <v>96</v>
      </c>
      <c r="J168" s="15">
        <v>58</v>
      </c>
      <c r="K168" s="15">
        <v>25</v>
      </c>
      <c r="L168" s="15">
        <v>15</v>
      </c>
      <c r="M168" s="79">
        <v>34.799999999999997</v>
      </c>
      <c r="N168" s="69">
        <v>35</v>
      </c>
      <c r="O168" s="61">
        <v>3000</v>
      </c>
      <c r="P168" s="62">
        <f>Table224523689101112131415161718192021222423456723456891011121314151617181920212223242526272829303132333435363738[[#This Row],[PEMBULATAN]]*O168</f>
        <v>105000</v>
      </c>
    </row>
    <row r="169" spans="1:16" ht="25.5" customHeight="1" x14ac:dyDescent="0.2">
      <c r="A169" s="108"/>
      <c r="B169" s="72"/>
      <c r="C169" s="84" t="s">
        <v>4123</v>
      </c>
      <c r="D169" s="75" t="s">
        <v>53</v>
      </c>
      <c r="E169" s="13">
        <v>44439</v>
      </c>
      <c r="F169" s="73" t="s">
        <v>4223</v>
      </c>
      <c r="G169" s="13">
        <v>44443</v>
      </c>
      <c r="H169" s="74" t="s">
        <v>3053</v>
      </c>
      <c r="I169" s="15">
        <v>39</v>
      </c>
      <c r="J169" s="15">
        <v>56</v>
      </c>
      <c r="K169" s="15">
        <v>20</v>
      </c>
      <c r="L169" s="15">
        <v>5</v>
      </c>
      <c r="M169" s="79">
        <v>10.92</v>
      </c>
      <c r="N169" s="69">
        <v>11</v>
      </c>
      <c r="O169" s="61">
        <v>3000</v>
      </c>
      <c r="P169" s="62">
        <f>Table224523689101112131415161718192021222423456723456891011121314151617181920212223242526272829303132333435363738[[#This Row],[PEMBULATAN]]*O169</f>
        <v>33000</v>
      </c>
    </row>
    <row r="170" spans="1:16" ht="25.5" customHeight="1" x14ac:dyDescent="0.2">
      <c r="A170" s="108"/>
      <c r="B170" s="72"/>
      <c r="C170" s="84" t="s">
        <v>4124</v>
      </c>
      <c r="D170" s="75" t="s">
        <v>53</v>
      </c>
      <c r="E170" s="13">
        <v>44439</v>
      </c>
      <c r="F170" s="73" t="s">
        <v>4223</v>
      </c>
      <c r="G170" s="13">
        <v>44443</v>
      </c>
      <c r="H170" s="74" t="s">
        <v>3053</v>
      </c>
      <c r="I170" s="15">
        <v>75</v>
      </c>
      <c r="J170" s="15">
        <v>63</v>
      </c>
      <c r="K170" s="15">
        <v>28</v>
      </c>
      <c r="L170" s="15">
        <v>9</v>
      </c>
      <c r="M170" s="79">
        <v>33.075000000000003</v>
      </c>
      <c r="N170" s="69">
        <v>33</v>
      </c>
      <c r="O170" s="61">
        <v>3000</v>
      </c>
      <c r="P170" s="62">
        <f>Table224523689101112131415161718192021222423456723456891011121314151617181920212223242526272829303132333435363738[[#This Row],[PEMBULATAN]]*O170</f>
        <v>99000</v>
      </c>
    </row>
    <row r="171" spans="1:16" ht="25.5" customHeight="1" x14ac:dyDescent="0.2">
      <c r="A171" s="108"/>
      <c r="B171" s="72"/>
      <c r="C171" s="84" t="s">
        <v>4125</v>
      </c>
      <c r="D171" s="75" t="s">
        <v>53</v>
      </c>
      <c r="E171" s="13">
        <v>44439</v>
      </c>
      <c r="F171" s="73" t="s">
        <v>4223</v>
      </c>
      <c r="G171" s="13">
        <v>44443</v>
      </c>
      <c r="H171" s="74" t="s">
        <v>3053</v>
      </c>
      <c r="I171" s="15">
        <v>85</v>
      </c>
      <c r="J171" s="15">
        <v>58</v>
      </c>
      <c r="K171" s="15">
        <v>23</v>
      </c>
      <c r="L171" s="15">
        <v>13</v>
      </c>
      <c r="M171" s="79">
        <v>28.3475</v>
      </c>
      <c r="N171" s="69">
        <v>28</v>
      </c>
      <c r="O171" s="61">
        <v>3000</v>
      </c>
      <c r="P171" s="62">
        <f>Table224523689101112131415161718192021222423456723456891011121314151617181920212223242526272829303132333435363738[[#This Row],[PEMBULATAN]]*O171</f>
        <v>84000</v>
      </c>
    </row>
    <row r="172" spans="1:16" ht="25.5" customHeight="1" x14ac:dyDescent="0.2">
      <c r="A172" s="108"/>
      <c r="B172" s="72"/>
      <c r="C172" s="84" t="s">
        <v>4126</v>
      </c>
      <c r="D172" s="75" t="s">
        <v>53</v>
      </c>
      <c r="E172" s="13">
        <v>44439</v>
      </c>
      <c r="F172" s="73" t="s">
        <v>4223</v>
      </c>
      <c r="G172" s="13">
        <v>44443</v>
      </c>
      <c r="H172" s="74" t="s">
        <v>3053</v>
      </c>
      <c r="I172" s="15">
        <v>86</v>
      </c>
      <c r="J172" s="15">
        <v>56</v>
      </c>
      <c r="K172" s="15">
        <v>29</v>
      </c>
      <c r="L172" s="15">
        <v>15</v>
      </c>
      <c r="M172" s="79">
        <v>34.915999999999997</v>
      </c>
      <c r="N172" s="69">
        <v>35</v>
      </c>
      <c r="O172" s="61">
        <v>3000</v>
      </c>
      <c r="P172" s="62">
        <f>Table224523689101112131415161718192021222423456723456891011121314151617181920212223242526272829303132333435363738[[#This Row],[PEMBULATAN]]*O172</f>
        <v>105000</v>
      </c>
    </row>
    <row r="173" spans="1:16" ht="25.5" customHeight="1" x14ac:dyDescent="0.2">
      <c r="A173" s="108"/>
      <c r="B173" s="72"/>
      <c r="C173" s="84" t="s">
        <v>4127</v>
      </c>
      <c r="D173" s="75" t="s">
        <v>53</v>
      </c>
      <c r="E173" s="13">
        <v>44439</v>
      </c>
      <c r="F173" s="73" t="s">
        <v>4223</v>
      </c>
      <c r="G173" s="13">
        <v>44443</v>
      </c>
      <c r="H173" s="74" t="s">
        <v>3053</v>
      </c>
      <c r="I173" s="15">
        <v>60</v>
      </c>
      <c r="J173" s="15">
        <v>90</v>
      </c>
      <c r="K173" s="15">
        <v>21</v>
      </c>
      <c r="L173" s="15">
        <v>13</v>
      </c>
      <c r="M173" s="79">
        <v>28.35</v>
      </c>
      <c r="N173" s="69">
        <v>28</v>
      </c>
      <c r="O173" s="61">
        <v>3000</v>
      </c>
      <c r="P173" s="62">
        <f>Table224523689101112131415161718192021222423456723456891011121314151617181920212223242526272829303132333435363738[[#This Row],[PEMBULATAN]]*O173</f>
        <v>84000</v>
      </c>
    </row>
    <row r="174" spans="1:16" ht="25.5" customHeight="1" x14ac:dyDescent="0.2">
      <c r="A174" s="108"/>
      <c r="B174" s="72"/>
      <c r="C174" s="84" t="s">
        <v>4128</v>
      </c>
      <c r="D174" s="75" t="s">
        <v>53</v>
      </c>
      <c r="E174" s="13">
        <v>44439</v>
      </c>
      <c r="F174" s="73" t="s">
        <v>4223</v>
      </c>
      <c r="G174" s="13">
        <v>44443</v>
      </c>
      <c r="H174" s="74" t="s">
        <v>3053</v>
      </c>
      <c r="I174" s="15">
        <v>70</v>
      </c>
      <c r="J174" s="15">
        <v>38</v>
      </c>
      <c r="K174" s="15">
        <v>58</v>
      </c>
      <c r="L174" s="15">
        <v>13</v>
      </c>
      <c r="M174" s="79">
        <v>38.57</v>
      </c>
      <c r="N174" s="69">
        <v>39</v>
      </c>
      <c r="O174" s="61">
        <v>3000</v>
      </c>
      <c r="P174" s="62">
        <f>Table224523689101112131415161718192021222423456723456891011121314151617181920212223242526272829303132333435363738[[#This Row],[PEMBULATAN]]*O174</f>
        <v>117000</v>
      </c>
    </row>
    <row r="175" spans="1:16" ht="25.5" customHeight="1" x14ac:dyDescent="0.2">
      <c r="A175" s="108"/>
      <c r="B175" s="72"/>
      <c r="C175" s="84" t="s">
        <v>4129</v>
      </c>
      <c r="D175" s="75" t="s">
        <v>53</v>
      </c>
      <c r="E175" s="13">
        <v>44439</v>
      </c>
      <c r="F175" s="73" t="s">
        <v>4223</v>
      </c>
      <c r="G175" s="13">
        <v>44443</v>
      </c>
      <c r="H175" s="74" t="s">
        <v>3053</v>
      </c>
      <c r="I175" s="15">
        <v>76</v>
      </c>
      <c r="J175" s="15">
        <v>63</v>
      </c>
      <c r="K175" s="15">
        <v>23</v>
      </c>
      <c r="L175" s="15">
        <v>12</v>
      </c>
      <c r="M175" s="79">
        <v>27.530999999999999</v>
      </c>
      <c r="N175" s="69">
        <v>28</v>
      </c>
      <c r="O175" s="61">
        <v>3000</v>
      </c>
      <c r="P175" s="62">
        <f>Table224523689101112131415161718192021222423456723456891011121314151617181920212223242526272829303132333435363738[[#This Row],[PEMBULATAN]]*O175</f>
        <v>84000</v>
      </c>
    </row>
    <row r="176" spans="1:16" ht="25.5" customHeight="1" x14ac:dyDescent="0.2">
      <c r="A176" s="108"/>
      <c r="B176" s="72"/>
      <c r="C176" s="84" t="s">
        <v>4130</v>
      </c>
      <c r="D176" s="75" t="s">
        <v>53</v>
      </c>
      <c r="E176" s="13">
        <v>44439</v>
      </c>
      <c r="F176" s="73" t="s">
        <v>4223</v>
      </c>
      <c r="G176" s="13">
        <v>44443</v>
      </c>
      <c r="H176" s="74" t="s">
        <v>3053</v>
      </c>
      <c r="I176" s="15">
        <v>70</v>
      </c>
      <c r="J176" s="15">
        <v>18</v>
      </c>
      <c r="K176" s="15">
        <v>8</v>
      </c>
      <c r="L176" s="15">
        <v>2</v>
      </c>
      <c r="M176" s="79">
        <v>2.52</v>
      </c>
      <c r="N176" s="69">
        <v>3</v>
      </c>
      <c r="O176" s="61">
        <v>3000</v>
      </c>
      <c r="P176" s="62">
        <f>Table224523689101112131415161718192021222423456723456891011121314151617181920212223242526272829303132333435363738[[#This Row],[PEMBULATAN]]*O176</f>
        <v>9000</v>
      </c>
    </row>
    <row r="177" spans="1:16" ht="25.5" customHeight="1" x14ac:dyDescent="0.2">
      <c r="A177" s="108"/>
      <c r="B177" s="72"/>
      <c r="C177" s="84" t="s">
        <v>4131</v>
      </c>
      <c r="D177" s="75" t="s">
        <v>53</v>
      </c>
      <c r="E177" s="13">
        <v>44439</v>
      </c>
      <c r="F177" s="73" t="s">
        <v>4223</v>
      </c>
      <c r="G177" s="13">
        <v>44443</v>
      </c>
      <c r="H177" s="74" t="s">
        <v>3053</v>
      </c>
      <c r="I177" s="15">
        <v>52</v>
      </c>
      <c r="J177" s="15">
        <v>34</v>
      </c>
      <c r="K177" s="15">
        <v>24</v>
      </c>
      <c r="L177" s="15">
        <v>5</v>
      </c>
      <c r="M177" s="79">
        <v>10.608000000000001</v>
      </c>
      <c r="N177" s="69">
        <v>11</v>
      </c>
      <c r="O177" s="61">
        <v>3000</v>
      </c>
      <c r="P177" s="62">
        <f>Table224523689101112131415161718192021222423456723456891011121314151617181920212223242526272829303132333435363738[[#This Row],[PEMBULATAN]]*O177</f>
        <v>33000</v>
      </c>
    </row>
    <row r="178" spans="1:16" ht="25.5" customHeight="1" x14ac:dyDescent="0.2">
      <c r="A178" s="108"/>
      <c r="B178" s="72"/>
      <c r="C178" s="84" t="s">
        <v>4132</v>
      </c>
      <c r="D178" s="75" t="s">
        <v>53</v>
      </c>
      <c r="E178" s="13">
        <v>44439</v>
      </c>
      <c r="F178" s="73" t="s">
        <v>4223</v>
      </c>
      <c r="G178" s="13">
        <v>44443</v>
      </c>
      <c r="H178" s="74" t="s">
        <v>3053</v>
      </c>
      <c r="I178" s="15">
        <v>62</v>
      </c>
      <c r="J178" s="15">
        <v>86</v>
      </c>
      <c r="K178" s="15">
        <v>21</v>
      </c>
      <c r="L178" s="15">
        <v>8</v>
      </c>
      <c r="M178" s="79">
        <v>27.992999999999999</v>
      </c>
      <c r="N178" s="69">
        <v>28</v>
      </c>
      <c r="O178" s="61">
        <v>3000</v>
      </c>
      <c r="P178" s="62">
        <f>Table224523689101112131415161718192021222423456723456891011121314151617181920212223242526272829303132333435363738[[#This Row],[PEMBULATAN]]*O178</f>
        <v>84000</v>
      </c>
    </row>
    <row r="179" spans="1:16" ht="25.5" customHeight="1" x14ac:dyDescent="0.2">
      <c r="A179" s="108"/>
      <c r="B179" s="72"/>
      <c r="C179" s="84" t="s">
        <v>4133</v>
      </c>
      <c r="D179" s="75" t="s">
        <v>53</v>
      </c>
      <c r="E179" s="13">
        <v>44439</v>
      </c>
      <c r="F179" s="73" t="s">
        <v>4223</v>
      </c>
      <c r="G179" s="13">
        <v>44443</v>
      </c>
      <c r="H179" s="74" t="s">
        <v>3053</v>
      </c>
      <c r="I179" s="15">
        <v>96</v>
      </c>
      <c r="J179" s="15">
        <v>57</v>
      </c>
      <c r="K179" s="15">
        <v>31</v>
      </c>
      <c r="L179" s="15">
        <v>10</v>
      </c>
      <c r="M179" s="79">
        <v>42.408000000000001</v>
      </c>
      <c r="N179" s="69">
        <v>42</v>
      </c>
      <c r="O179" s="61">
        <v>3000</v>
      </c>
      <c r="P179" s="62">
        <f>Table224523689101112131415161718192021222423456723456891011121314151617181920212223242526272829303132333435363738[[#This Row],[PEMBULATAN]]*O179</f>
        <v>126000</v>
      </c>
    </row>
    <row r="180" spans="1:16" ht="25.5" customHeight="1" x14ac:dyDescent="0.2">
      <c r="A180" s="108"/>
      <c r="B180" s="72"/>
      <c r="C180" s="84" t="s">
        <v>4134</v>
      </c>
      <c r="D180" s="75" t="s">
        <v>53</v>
      </c>
      <c r="E180" s="13">
        <v>44439</v>
      </c>
      <c r="F180" s="73" t="s">
        <v>4223</v>
      </c>
      <c r="G180" s="13">
        <v>44443</v>
      </c>
      <c r="H180" s="74" t="s">
        <v>3053</v>
      </c>
      <c r="I180" s="15">
        <v>90</v>
      </c>
      <c r="J180" s="15">
        <v>60</v>
      </c>
      <c r="K180" s="15">
        <v>24</v>
      </c>
      <c r="L180" s="15">
        <v>14</v>
      </c>
      <c r="M180" s="79">
        <v>32.4</v>
      </c>
      <c r="N180" s="69">
        <v>32</v>
      </c>
      <c r="O180" s="61">
        <v>3000</v>
      </c>
      <c r="P180" s="62">
        <f>Table224523689101112131415161718192021222423456723456891011121314151617181920212223242526272829303132333435363738[[#This Row],[PEMBULATAN]]*O180</f>
        <v>96000</v>
      </c>
    </row>
    <row r="181" spans="1:16" ht="25.5" customHeight="1" x14ac:dyDescent="0.2">
      <c r="A181" s="108"/>
      <c r="B181" s="72"/>
      <c r="C181" s="84" t="s">
        <v>4135</v>
      </c>
      <c r="D181" s="75" t="s">
        <v>53</v>
      </c>
      <c r="E181" s="13">
        <v>44439</v>
      </c>
      <c r="F181" s="73" t="s">
        <v>4223</v>
      </c>
      <c r="G181" s="13">
        <v>44443</v>
      </c>
      <c r="H181" s="74" t="s">
        <v>3053</v>
      </c>
      <c r="I181" s="15">
        <v>76</v>
      </c>
      <c r="J181" s="15">
        <v>65</v>
      </c>
      <c r="K181" s="15">
        <v>33</v>
      </c>
      <c r="L181" s="15">
        <v>9</v>
      </c>
      <c r="M181" s="79">
        <v>40.755000000000003</v>
      </c>
      <c r="N181" s="69">
        <v>41</v>
      </c>
      <c r="O181" s="61">
        <v>3000</v>
      </c>
      <c r="P181" s="62">
        <f>Table224523689101112131415161718192021222423456723456891011121314151617181920212223242526272829303132333435363738[[#This Row],[PEMBULATAN]]*O181</f>
        <v>123000</v>
      </c>
    </row>
    <row r="182" spans="1:16" ht="25.5" customHeight="1" x14ac:dyDescent="0.2">
      <c r="A182" s="108"/>
      <c r="B182" s="72"/>
      <c r="C182" s="84" t="s">
        <v>4136</v>
      </c>
      <c r="D182" s="75" t="s">
        <v>53</v>
      </c>
      <c r="E182" s="13">
        <v>44439</v>
      </c>
      <c r="F182" s="73" t="s">
        <v>4223</v>
      </c>
      <c r="G182" s="13">
        <v>44443</v>
      </c>
      <c r="H182" s="74" t="s">
        <v>3053</v>
      </c>
      <c r="I182" s="15">
        <v>88</v>
      </c>
      <c r="J182" s="15">
        <v>64</v>
      </c>
      <c r="K182" s="15">
        <v>38</v>
      </c>
      <c r="L182" s="15">
        <v>15</v>
      </c>
      <c r="M182" s="79">
        <v>53.503999999999998</v>
      </c>
      <c r="N182" s="69">
        <v>54</v>
      </c>
      <c r="O182" s="61">
        <v>3000</v>
      </c>
      <c r="P182" s="62">
        <f>Table224523689101112131415161718192021222423456723456891011121314151617181920212223242526272829303132333435363738[[#This Row],[PEMBULATAN]]*O182</f>
        <v>162000</v>
      </c>
    </row>
    <row r="183" spans="1:16" ht="25.5" customHeight="1" x14ac:dyDescent="0.2">
      <c r="A183" s="108"/>
      <c r="B183" s="72"/>
      <c r="C183" s="84" t="s">
        <v>4137</v>
      </c>
      <c r="D183" s="75" t="s">
        <v>53</v>
      </c>
      <c r="E183" s="13">
        <v>44439</v>
      </c>
      <c r="F183" s="73" t="s">
        <v>4223</v>
      </c>
      <c r="G183" s="13">
        <v>44443</v>
      </c>
      <c r="H183" s="74" t="s">
        <v>3053</v>
      </c>
      <c r="I183" s="15">
        <v>92</v>
      </c>
      <c r="J183" s="15">
        <v>62</v>
      </c>
      <c r="K183" s="15">
        <v>18</v>
      </c>
      <c r="L183" s="15">
        <v>15</v>
      </c>
      <c r="M183" s="79">
        <v>25.667999999999999</v>
      </c>
      <c r="N183" s="69">
        <v>26</v>
      </c>
      <c r="O183" s="61">
        <v>3000</v>
      </c>
      <c r="P183" s="62">
        <f>Table224523689101112131415161718192021222423456723456891011121314151617181920212223242526272829303132333435363738[[#This Row],[PEMBULATAN]]*O183</f>
        <v>78000</v>
      </c>
    </row>
    <row r="184" spans="1:16" ht="25.5" customHeight="1" x14ac:dyDescent="0.2">
      <c r="A184" s="108"/>
      <c r="B184" s="72"/>
      <c r="C184" s="84" t="s">
        <v>4138</v>
      </c>
      <c r="D184" s="75" t="s">
        <v>53</v>
      </c>
      <c r="E184" s="13">
        <v>44439</v>
      </c>
      <c r="F184" s="73" t="s">
        <v>4223</v>
      </c>
      <c r="G184" s="13">
        <v>44443</v>
      </c>
      <c r="H184" s="74" t="s">
        <v>3053</v>
      </c>
      <c r="I184" s="15">
        <v>92</v>
      </c>
      <c r="J184" s="15">
        <v>56</v>
      </c>
      <c r="K184" s="15">
        <v>20</v>
      </c>
      <c r="L184" s="15">
        <v>10</v>
      </c>
      <c r="M184" s="79">
        <v>25.76</v>
      </c>
      <c r="N184" s="69">
        <v>26</v>
      </c>
      <c r="O184" s="61">
        <v>3000</v>
      </c>
      <c r="P184" s="62">
        <f>Table224523689101112131415161718192021222423456723456891011121314151617181920212223242526272829303132333435363738[[#This Row],[PEMBULATAN]]*O184</f>
        <v>78000</v>
      </c>
    </row>
    <row r="185" spans="1:16" ht="25.5" customHeight="1" x14ac:dyDescent="0.2">
      <c r="A185" s="108"/>
      <c r="B185" s="72"/>
      <c r="C185" s="84" t="s">
        <v>4139</v>
      </c>
      <c r="D185" s="75" t="s">
        <v>53</v>
      </c>
      <c r="E185" s="13">
        <v>44439</v>
      </c>
      <c r="F185" s="73" t="s">
        <v>4223</v>
      </c>
      <c r="G185" s="13">
        <v>44443</v>
      </c>
      <c r="H185" s="74" t="s">
        <v>3053</v>
      </c>
      <c r="I185" s="15">
        <v>90</v>
      </c>
      <c r="J185" s="15">
        <v>48</v>
      </c>
      <c r="K185" s="15">
        <v>26</v>
      </c>
      <c r="L185" s="15">
        <v>9</v>
      </c>
      <c r="M185" s="79">
        <v>28.08</v>
      </c>
      <c r="N185" s="69">
        <v>28</v>
      </c>
      <c r="O185" s="61">
        <v>3000</v>
      </c>
      <c r="P185" s="62">
        <f>Table224523689101112131415161718192021222423456723456891011121314151617181920212223242526272829303132333435363738[[#This Row],[PEMBULATAN]]*O185</f>
        <v>84000</v>
      </c>
    </row>
    <row r="186" spans="1:16" ht="25.5" customHeight="1" x14ac:dyDescent="0.2">
      <c r="A186" s="108"/>
      <c r="B186" s="72"/>
      <c r="C186" s="84" t="s">
        <v>4140</v>
      </c>
      <c r="D186" s="75" t="s">
        <v>53</v>
      </c>
      <c r="E186" s="13">
        <v>44439</v>
      </c>
      <c r="F186" s="73" t="s">
        <v>4223</v>
      </c>
      <c r="G186" s="13">
        <v>44443</v>
      </c>
      <c r="H186" s="74" t="s">
        <v>3053</v>
      </c>
      <c r="I186" s="15">
        <v>57</v>
      </c>
      <c r="J186" s="15">
        <v>42</v>
      </c>
      <c r="K186" s="15">
        <v>14</v>
      </c>
      <c r="L186" s="15">
        <v>5</v>
      </c>
      <c r="M186" s="79">
        <v>8.3789999999999996</v>
      </c>
      <c r="N186" s="69">
        <v>8</v>
      </c>
      <c r="O186" s="61">
        <v>3000</v>
      </c>
      <c r="P186" s="62">
        <f>Table224523689101112131415161718192021222423456723456891011121314151617181920212223242526272829303132333435363738[[#This Row],[PEMBULATAN]]*O186</f>
        <v>24000</v>
      </c>
    </row>
    <row r="187" spans="1:16" ht="25.5" customHeight="1" x14ac:dyDescent="0.2">
      <c r="A187" s="108"/>
      <c r="B187" s="72"/>
      <c r="C187" s="84" t="s">
        <v>4141</v>
      </c>
      <c r="D187" s="75" t="s">
        <v>53</v>
      </c>
      <c r="E187" s="13">
        <v>44439</v>
      </c>
      <c r="F187" s="73" t="s">
        <v>4223</v>
      </c>
      <c r="G187" s="13">
        <v>44443</v>
      </c>
      <c r="H187" s="74" t="s">
        <v>3053</v>
      </c>
      <c r="I187" s="15">
        <v>56</v>
      </c>
      <c r="J187" s="15">
        <v>31</v>
      </c>
      <c r="K187" s="15">
        <v>22</v>
      </c>
      <c r="L187" s="15">
        <v>5</v>
      </c>
      <c r="M187" s="79">
        <v>9.548</v>
      </c>
      <c r="N187" s="69">
        <v>10</v>
      </c>
      <c r="O187" s="61">
        <v>3000</v>
      </c>
      <c r="P187" s="62">
        <f>Table224523689101112131415161718192021222423456723456891011121314151617181920212223242526272829303132333435363738[[#This Row],[PEMBULATAN]]*O187</f>
        <v>30000</v>
      </c>
    </row>
    <row r="188" spans="1:16" ht="25.5" customHeight="1" x14ac:dyDescent="0.2">
      <c r="A188" s="108"/>
      <c r="B188" s="72"/>
      <c r="C188" s="84" t="s">
        <v>4142</v>
      </c>
      <c r="D188" s="75" t="s">
        <v>53</v>
      </c>
      <c r="E188" s="13">
        <v>44439</v>
      </c>
      <c r="F188" s="73" t="s">
        <v>4223</v>
      </c>
      <c r="G188" s="13">
        <v>44443</v>
      </c>
      <c r="H188" s="74" t="s">
        <v>3053</v>
      </c>
      <c r="I188" s="15">
        <v>89</v>
      </c>
      <c r="J188" s="15">
        <v>42</v>
      </c>
      <c r="K188" s="15">
        <v>51</v>
      </c>
      <c r="L188" s="15">
        <v>7</v>
      </c>
      <c r="M188" s="79">
        <v>47.659500000000001</v>
      </c>
      <c r="N188" s="69">
        <v>48</v>
      </c>
      <c r="O188" s="61">
        <v>3000</v>
      </c>
      <c r="P188" s="62">
        <f>Table224523689101112131415161718192021222423456723456891011121314151617181920212223242526272829303132333435363738[[#This Row],[PEMBULATAN]]*O188</f>
        <v>144000</v>
      </c>
    </row>
    <row r="189" spans="1:16" ht="25.5" customHeight="1" x14ac:dyDescent="0.2">
      <c r="A189" s="108"/>
      <c r="B189" s="72"/>
      <c r="C189" s="84" t="s">
        <v>4143</v>
      </c>
      <c r="D189" s="75" t="s">
        <v>53</v>
      </c>
      <c r="E189" s="13">
        <v>44439</v>
      </c>
      <c r="F189" s="73" t="s">
        <v>4223</v>
      </c>
      <c r="G189" s="13">
        <v>44443</v>
      </c>
      <c r="H189" s="74" t="s">
        <v>3053</v>
      </c>
      <c r="I189" s="15">
        <v>86</v>
      </c>
      <c r="J189" s="15">
        <v>62</v>
      </c>
      <c r="K189" s="15">
        <v>27</v>
      </c>
      <c r="L189" s="15">
        <v>12</v>
      </c>
      <c r="M189" s="79">
        <v>35.991</v>
      </c>
      <c r="N189" s="69">
        <v>36</v>
      </c>
      <c r="O189" s="61">
        <v>3000</v>
      </c>
      <c r="P189" s="62">
        <f>Table224523689101112131415161718192021222423456723456891011121314151617181920212223242526272829303132333435363738[[#This Row],[PEMBULATAN]]*O189</f>
        <v>108000</v>
      </c>
    </row>
    <row r="190" spans="1:16" ht="25.5" customHeight="1" x14ac:dyDescent="0.2">
      <c r="A190" s="108"/>
      <c r="B190" s="72"/>
      <c r="C190" s="84" t="s">
        <v>4144</v>
      </c>
      <c r="D190" s="75" t="s">
        <v>53</v>
      </c>
      <c r="E190" s="13">
        <v>44439</v>
      </c>
      <c r="F190" s="73" t="s">
        <v>4223</v>
      </c>
      <c r="G190" s="13">
        <v>44443</v>
      </c>
      <c r="H190" s="74" t="s">
        <v>3053</v>
      </c>
      <c r="I190" s="15">
        <v>52</v>
      </c>
      <c r="J190" s="15">
        <v>98</v>
      </c>
      <c r="K190" s="15">
        <v>30</v>
      </c>
      <c r="L190" s="15">
        <v>20</v>
      </c>
      <c r="M190" s="79">
        <v>38.22</v>
      </c>
      <c r="N190" s="69">
        <v>38</v>
      </c>
      <c r="O190" s="61">
        <v>3000</v>
      </c>
      <c r="P190" s="62">
        <f>Table224523689101112131415161718192021222423456723456891011121314151617181920212223242526272829303132333435363738[[#This Row],[PEMBULATAN]]*O190</f>
        <v>114000</v>
      </c>
    </row>
    <row r="191" spans="1:16" ht="25.5" customHeight="1" x14ac:dyDescent="0.2">
      <c r="A191" s="108"/>
      <c r="B191" s="72"/>
      <c r="C191" s="84" t="s">
        <v>4145</v>
      </c>
      <c r="D191" s="75" t="s">
        <v>53</v>
      </c>
      <c r="E191" s="13">
        <v>44439</v>
      </c>
      <c r="F191" s="73" t="s">
        <v>4223</v>
      </c>
      <c r="G191" s="13">
        <v>44443</v>
      </c>
      <c r="H191" s="74" t="s">
        <v>3053</v>
      </c>
      <c r="I191" s="15">
        <v>98</v>
      </c>
      <c r="J191" s="15">
        <v>24</v>
      </c>
      <c r="K191" s="15">
        <v>11</v>
      </c>
      <c r="L191" s="15">
        <v>5</v>
      </c>
      <c r="M191" s="79">
        <v>6.468</v>
      </c>
      <c r="N191" s="69">
        <v>6</v>
      </c>
      <c r="O191" s="61">
        <v>3000</v>
      </c>
      <c r="P191" s="62">
        <f>Table224523689101112131415161718192021222423456723456891011121314151617181920212223242526272829303132333435363738[[#This Row],[PEMBULATAN]]*O191</f>
        <v>18000</v>
      </c>
    </row>
    <row r="192" spans="1:16" ht="25.5" customHeight="1" x14ac:dyDescent="0.2">
      <c r="A192" s="108"/>
      <c r="B192" s="72"/>
      <c r="C192" s="84" t="s">
        <v>4146</v>
      </c>
      <c r="D192" s="75" t="s">
        <v>53</v>
      </c>
      <c r="E192" s="13">
        <v>44439</v>
      </c>
      <c r="F192" s="73" t="s">
        <v>4223</v>
      </c>
      <c r="G192" s="13">
        <v>44443</v>
      </c>
      <c r="H192" s="74" t="s">
        <v>3053</v>
      </c>
      <c r="I192" s="15">
        <v>88</v>
      </c>
      <c r="J192" s="15">
        <v>65</v>
      </c>
      <c r="K192" s="15">
        <v>23</v>
      </c>
      <c r="L192" s="15">
        <v>13</v>
      </c>
      <c r="M192" s="79">
        <v>32.89</v>
      </c>
      <c r="N192" s="69">
        <v>33</v>
      </c>
      <c r="O192" s="61">
        <v>3000</v>
      </c>
      <c r="P192" s="62">
        <f>Table224523689101112131415161718192021222423456723456891011121314151617181920212223242526272829303132333435363738[[#This Row],[PEMBULATAN]]*O192</f>
        <v>99000</v>
      </c>
    </row>
    <row r="193" spans="1:16" ht="25.5" customHeight="1" x14ac:dyDescent="0.2">
      <c r="A193" s="108"/>
      <c r="B193" s="72"/>
      <c r="C193" s="84" t="s">
        <v>4147</v>
      </c>
      <c r="D193" s="75" t="s">
        <v>53</v>
      </c>
      <c r="E193" s="13">
        <v>44439</v>
      </c>
      <c r="F193" s="73" t="s">
        <v>4223</v>
      </c>
      <c r="G193" s="13">
        <v>44443</v>
      </c>
      <c r="H193" s="74" t="s">
        <v>3053</v>
      </c>
      <c r="I193" s="15">
        <v>93</v>
      </c>
      <c r="J193" s="15">
        <v>53</v>
      </c>
      <c r="K193" s="15">
        <v>33</v>
      </c>
      <c r="L193" s="15">
        <v>12</v>
      </c>
      <c r="M193" s="79">
        <v>40.664250000000003</v>
      </c>
      <c r="N193" s="69">
        <v>41</v>
      </c>
      <c r="O193" s="61">
        <v>3000</v>
      </c>
      <c r="P193" s="62">
        <f>Table224523689101112131415161718192021222423456723456891011121314151617181920212223242526272829303132333435363738[[#This Row],[PEMBULATAN]]*O193</f>
        <v>123000</v>
      </c>
    </row>
    <row r="194" spans="1:16" ht="25.5" customHeight="1" x14ac:dyDescent="0.2">
      <c r="A194" s="108"/>
      <c r="B194" s="72"/>
      <c r="C194" s="84" t="s">
        <v>4148</v>
      </c>
      <c r="D194" s="75" t="s">
        <v>53</v>
      </c>
      <c r="E194" s="13">
        <v>44439</v>
      </c>
      <c r="F194" s="73" t="s">
        <v>4223</v>
      </c>
      <c r="G194" s="13">
        <v>44443</v>
      </c>
      <c r="H194" s="74" t="s">
        <v>3053</v>
      </c>
      <c r="I194" s="15">
        <v>75</v>
      </c>
      <c r="J194" s="15">
        <v>57</v>
      </c>
      <c r="K194" s="15">
        <v>20</v>
      </c>
      <c r="L194" s="15">
        <v>9</v>
      </c>
      <c r="M194" s="79">
        <v>21.375</v>
      </c>
      <c r="N194" s="69">
        <v>21</v>
      </c>
      <c r="O194" s="61">
        <v>3000</v>
      </c>
      <c r="P194" s="62">
        <f>Table224523689101112131415161718192021222423456723456891011121314151617181920212223242526272829303132333435363738[[#This Row],[PEMBULATAN]]*O194</f>
        <v>63000</v>
      </c>
    </row>
    <row r="195" spans="1:16" ht="25.5" customHeight="1" x14ac:dyDescent="0.2">
      <c r="A195" s="108"/>
      <c r="B195" s="72"/>
      <c r="C195" s="84" t="s">
        <v>4149</v>
      </c>
      <c r="D195" s="75" t="s">
        <v>53</v>
      </c>
      <c r="E195" s="13">
        <v>44439</v>
      </c>
      <c r="F195" s="73" t="s">
        <v>4223</v>
      </c>
      <c r="G195" s="13">
        <v>44443</v>
      </c>
      <c r="H195" s="74" t="s">
        <v>3053</v>
      </c>
      <c r="I195" s="15">
        <v>67</v>
      </c>
      <c r="J195" s="15">
        <v>40</v>
      </c>
      <c r="K195" s="15">
        <v>34</v>
      </c>
      <c r="L195" s="15">
        <v>14</v>
      </c>
      <c r="M195" s="79">
        <v>22.78</v>
      </c>
      <c r="N195" s="69">
        <v>23</v>
      </c>
      <c r="O195" s="61">
        <v>3000</v>
      </c>
      <c r="P195" s="62">
        <f>Table224523689101112131415161718192021222423456723456891011121314151617181920212223242526272829303132333435363738[[#This Row],[PEMBULATAN]]*O195</f>
        <v>69000</v>
      </c>
    </row>
    <row r="196" spans="1:16" ht="25.5" customHeight="1" x14ac:dyDescent="0.2">
      <c r="A196" s="108"/>
      <c r="B196" s="72"/>
      <c r="C196" s="84" t="s">
        <v>4150</v>
      </c>
      <c r="D196" s="75" t="s">
        <v>53</v>
      </c>
      <c r="E196" s="13">
        <v>44439</v>
      </c>
      <c r="F196" s="73" t="s">
        <v>4223</v>
      </c>
      <c r="G196" s="13">
        <v>44443</v>
      </c>
      <c r="H196" s="74" t="s">
        <v>3053</v>
      </c>
      <c r="I196" s="15">
        <v>62</v>
      </c>
      <c r="J196" s="15">
        <v>62</v>
      </c>
      <c r="K196" s="15">
        <v>4</v>
      </c>
      <c r="L196" s="15">
        <v>12</v>
      </c>
      <c r="M196" s="79">
        <v>3.8439999999999999</v>
      </c>
      <c r="N196" s="69">
        <v>12</v>
      </c>
      <c r="O196" s="61">
        <v>3000</v>
      </c>
      <c r="P196" s="62">
        <f>Table224523689101112131415161718192021222423456723456891011121314151617181920212223242526272829303132333435363738[[#This Row],[PEMBULATAN]]*O196</f>
        <v>36000</v>
      </c>
    </row>
    <row r="197" spans="1:16" ht="25.5" customHeight="1" x14ac:dyDescent="0.2">
      <c r="A197" s="108"/>
      <c r="B197" s="72"/>
      <c r="C197" s="84" t="s">
        <v>4151</v>
      </c>
      <c r="D197" s="75" t="s">
        <v>53</v>
      </c>
      <c r="E197" s="13">
        <v>44439</v>
      </c>
      <c r="F197" s="73" t="s">
        <v>4223</v>
      </c>
      <c r="G197" s="13">
        <v>44443</v>
      </c>
      <c r="H197" s="74" t="s">
        <v>3053</v>
      </c>
      <c r="I197" s="15">
        <v>47</v>
      </c>
      <c r="J197" s="15">
        <v>40</v>
      </c>
      <c r="K197" s="15">
        <v>34</v>
      </c>
      <c r="L197" s="15">
        <v>11</v>
      </c>
      <c r="M197" s="79">
        <v>15.98</v>
      </c>
      <c r="N197" s="69">
        <v>16</v>
      </c>
      <c r="O197" s="61">
        <v>3000</v>
      </c>
      <c r="P197" s="62">
        <f>Table224523689101112131415161718192021222423456723456891011121314151617181920212223242526272829303132333435363738[[#This Row],[PEMBULATAN]]*O197</f>
        <v>48000</v>
      </c>
    </row>
    <row r="198" spans="1:16" ht="25.5" customHeight="1" x14ac:dyDescent="0.2">
      <c r="A198" s="108"/>
      <c r="B198" s="72"/>
      <c r="C198" s="84" t="s">
        <v>4152</v>
      </c>
      <c r="D198" s="75" t="s">
        <v>53</v>
      </c>
      <c r="E198" s="13">
        <v>44439</v>
      </c>
      <c r="F198" s="73" t="s">
        <v>4223</v>
      </c>
      <c r="G198" s="13">
        <v>44443</v>
      </c>
      <c r="H198" s="74" t="s">
        <v>3053</v>
      </c>
      <c r="I198" s="15">
        <v>80</v>
      </c>
      <c r="J198" s="15">
        <v>35</v>
      </c>
      <c r="K198" s="15">
        <v>35</v>
      </c>
      <c r="L198" s="15">
        <v>7</v>
      </c>
      <c r="M198" s="79">
        <v>24.5</v>
      </c>
      <c r="N198" s="69">
        <v>25</v>
      </c>
      <c r="O198" s="61">
        <v>3000</v>
      </c>
      <c r="P198" s="62">
        <f>Table224523689101112131415161718192021222423456723456891011121314151617181920212223242526272829303132333435363738[[#This Row],[PEMBULATAN]]*O198</f>
        <v>75000</v>
      </c>
    </row>
    <row r="199" spans="1:16" ht="25.5" customHeight="1" x14ac:dyDescent="0.2">
      <c r="A199" s="108"/>
      <c r="B199" s="72"/>
      <c r="C199" s="84" t="s">
        <v>4153</v>
      </c>
      <c r="D199" s="75" t="s">
        <v>53</v>
      </c>
      <c r="E199" s="13">
        <v>44439</v>
      </c>
      <c r="F199" s="73" t="s">
        <v>4223</v>
      </c>
      <c r="G199" s="13">
        <v>44443</v>
      </c>
      <c r="H199" s="74" t="s">
        <v>3053</v>
      </c>
      <c r="I199" s="15">
        <v>132</v>
      </c>
      <c r="J199" s="15">
        <v>90</v>
      </c>
      <c r="K199" s="15">
        <v>22</v>
      </c>
      <c r="L199" s="15">
        <v>42</v>
      </c>
      <c r="M199" s="79">
        <v>65.34</v>
      </c>
      <c r="N199" s="69">
        <v>65</v>
      </c>
      <c r="O199" s="61">
        <v>3000</v>
      </c>
      <c r="P199" s="62">
        <f>Table224523689101112131415161718192021222423456723456891011121314151617181920212223242526272829303132333435363738[[#This Row],[PEMBULATAN]]*O199</f>
        <v>195000</v>
      </c>
    </row>
    <row r="200" spans="1:16" ht="25.5" customHeight="1" x14ac:dyDescent="0.2">
      <c r="A200" s="108"/>
      <c r="B200" s="72"/>
      <c r="C200" s="84" t="s">
        <v>4154</v>
      </c>
      <c r="D200" s="75" t="s">
        <v>53</v>
      </c>
      <c r="E200" s="13">
        <v>44439</v>
      </c>
      <c r="F200" s="73" t="s">
        <v>4223</v>
      </c>
      <c r="G200" s="13">
        <v>44443</v>
      </c>
      <c r="H200" s="74" t="s">
        <v>3053</v>
      </c>
      <c r="I200" s="15">
        <v>90</v>
      </c>
      <c r="J200" s="15">
        <v>65</v>
      </c>
      <c r="K200" s="15">
        <v>35</v>
      </c>
      <c r="L200" s="15">
        <v>28</v>
      </c>
      <c r="M200" s="79">
        <v>51.1875</v>
      </c>
      <c r="N200" s="69">
        <v>51</v>
      </c>
      <c r="O200" s="61">
        <v>3000</v>
      </c>
      <c r="P200" s="62">
        <f>Table224523689101112131415161718192021222423456723456891011121314151617181920212223242526272829303132333435363738[[#This Row],[PEMBULATAN]]*O200</f>
        <v>153000</v>
      </c>
    </row>
    <row r="201" spans="1:16" ht="25.5" customHeight="1" x14ac:dyDescent="0.2">
      <c r="A201" s="108"/>
      <c r="B201" s="72"/>
      <c r="C201" s="84" t="s">
        <v>4155</v>
      </c>
      <c r="D201" s="75" t="s">
        <v>53</v>
      </c>
      <c r="E201" s="13">
        <v>44439</v>
      </c>
      <c r="F201" s="73" t="s">
        <v>4223</v>
      </c>
      <c r="G201" s="13">
        <v>44443</v>
      </c>
      <c r="H201" s="74" t="s">
        <v>3053</v>
      </c>
      <c r="I201" s="15">
        <v>69</v>
      </c>
      <c r="J201" s="15">
        <v>52</v>
      </c>
      <c r="K201" s="15">
        <v>37</v>
      </c>
      <c r="L201" s="15">
        <v>14</v>
      </c>
      <c r="M201" s="79">
        <v>33.189</v>
      </c>
      <c r="N201" s="69">
        <v>33</v>
      </c>
      <c r="O201" s="61">
        <v>3000</v>
      </c>
      <c r="P201" s="62">
        <f>Table224523689101112131415161718192021222423456723456891011121314151617181920212223242526272829303132333435363738[[#This Row],[PEMBULATAN]]*O201</f>
        <v>99000</v>
      </c>
    </row>
    <row r="202" spans="1:16" ht="25.5" customHeight="1" x14ac:dyDescent="0.2">
      <c r="A202" s="108"/>
      <c r="B202" s="72"/>
      <c r="C202" s="84" t="s">
        <v>4156</v>
      </c>
      <c r="D202" s="75" t="s">
        <v>53</v>
      </c>
      <c r="E202" s="13">
        <v>44439</v>
      </c>
      <c r="F202" s="73" t="s">
        <v>4223</v>
      </c>
      <c r="G202" s="13">
        <v>44443</v>
      </c>
      <c r="H202" s="74" t="s">
        <v>3053</v>
      </c>
      <c r="I202" s="15">
        <v>90</v>
      </c>
      <c r="J202" s="15">
        <v>25</v>
      </c>
      <c r="K202" s="15">
        <v>47</v>
      </c>
      <c r="L202" s="15">
        <v>20</v>
      </c>
      <c r="M202" s="79">
        <v>26.4375</v>
      </c>
      <c r="N202" s="69">
        <v>26</v>
      </c>
      <c r="O202" s="61">
        <v>3000</v>
      </c>
      <c r="P202" s="62">
        <f>Table224523689101112131415161718192021222423456723456891011121314151617181920212223242526272829303132333435363738[[#This Row],[PEMBULATAN]]*O202</f>
        <v>78000</v>
      </c>
    </row>
    <row r="203" spans="1:16" ht="25.5" customHeight="1" x14ac:dyDescent="0.2">
      <c r="A203" s="108"/>
      <c r="B203" s="72"/>
      <c r="C203" s="84" t="s">
        <v>4157</v>
      </c>
      <c r="D203" s="75" t="s">
        <v>53</v>
      </c>
      <c r="E203" s="13">
        <v>44439</v>
      </c>
      <c r="F203" s="73" t="s">
        <v>4223</v>
      </c>
      <c r="G203" s="13">
        <v>44443</v>
      </c>
      <c r="H203" s="74" t="s">
        <v>3053</v>
      </c>
      <c r="I203" s="15">
        <v>28</v>
      </c>
      <c r="J203" s="15">
        <v>26</v>
      </c>
      <c r="K203" s="15">
        <v>22</v>
      </c>
      <c r="L203" s="15">
        <v>10</v>
      </c>
      <c r="M203" s="79">
        <v>4.0039999999999996</v>
      </c>
      <c r="N203" s="69">
        <v>10</v>
      </c>
      <c r="O203" s="61">
        <v>3000</v>
      </c>
      <c r="P203" s="62">
        <f>Table224523689101112131415161718192021222423456723456891011121314151617181920212223242526272829303132333435363738[[#This Row],[PEMBULATAN]]*O203</f>
        <v>30000</v>
      </c>
    </row>
    <row r="204" spans="1:16" ht="25.5" customHeight="1" x14ac:dyDescent="0.2">
      <c r="A204" s="108"/>
      <c r="B204" s="72"/>
      <c r="C204" s="84" t="s">
        <v>4158</v>
      </c>
      <c r="D204" s="75" t="s">
        <v>53</v>
      </c>
      <c r="E204" s="13">
        <v>44439</v>
      </c>
      <c r="F204" s="73" t="s">
        <v>4223</v>
      </c>
      <c r="G204" s="13">
        <v>44443</v>
      </c>
      <c r="H204" s="74" t="s">
        <v>3053</v>
      </c>
      <c r="I204" s="15">
        <v>68</v>
      </c>
      <c r="J204" s="15">
        <v>44</v>
      </c>
      <c r="K204" s="15">
        <v>16</v>
      </c>
      <c r="L204" s="15">
        <v>10</v>
      </c>
      <c r="M204" s="79">
        <v>11.968</v>
      </c>
      <c r="N204" s="69">
        <v>12</v>
      </c>
      <c r="O204" s="61">
        <v>3000</v>
      </c>
      <c r="P204" s="62">
        <f>Table224523689101112131415161718192021222423456723456891011121314151617181920212223242526272829303132333435363738[[#This Row],[PEMBULATAN]]*O204</f>
        <v>36000</v>
      </c>
    </row>
    <row r="205" spans="1:16" ht="25.5" customHeight="1" x14ac:dyDescent="0.2">
      <c r="A205" s="108"/>
      <c r="B205" s="72"/>
      <c r="C205" s="84" t="s">
        <v>4159</v>
      </c>
      <c r="D205" s="75" t="s">
        <v>53</v>
      </c>
      <c r="E205" s="13">
        <v>44439</v>
      </c>
      <c r="F205" s="73" t="s">
        <v>4223</v>
      </c>
      <c r="G205" s="13">
        <v>44443</v>
      </c>
      <c r="H205" s="74" t="s">
        <v>3053</v>
      </c>
      <c r="I205" s="15">
        <v>55</v>
      </c>
      <c r="J205" s="15">
        <v>47</v>
      </c>
      <c r="K205" s="15">
        <v>23</v>
      </c>
      <c r="L205" s="15">
        <v>8</v>
      </c>
      <c r="M205" s="79">
        <v>14.86375</v>
      </c>
      <c r="N205" s="69">
        <v>15</v>
      </c>
      <c r="O205" s="61">
        <v>3000</v>
      </c>
      <c r="P205" s="62">
        <f>Table224523689101112131415161718192021222423456723456891011121314151617181920212223242526272829303132333435363738[[#This Row],[PEMBULATAN]]*O205</f>
        <v>45000</v>
      </c>
    </row>
    <row r="206" spans="1:16" ht="25.5" customHeight="1" x14ac:dyDescent="0.2">
      <c r="A206" s="108"/>
      <c r="B206" s="72"/>
      <c r="C206" s="84" t="s">
        <v>4160</v>
      </c>
      <c r="D206" s="75" t="s">
        <v>53</v>
      </c>
      <c r="E206" s="13">
        <v>44439</v>
      </c>
      <c r="F206" s="73" t="s">
        <v>4223</v>
      </c>
      <c r="G206" s="13">
        <v>44443</v>
      </c>
      <c r="H206" s="74" t="s">
        <v>3053</v>
      </c>
      <c r="I206" s="15">
        <v>62</v>
      </c>
      <c r="J206" s="15">
        <v>84</v>
      </c>
      <c r="K206" s="15">
        <v>23</v>
      </c>
      <c r="L206" s="15">
        <v>9</v>
      </c>
      <c r="M206" s="79">
        <v>29.946000000000002</v>
      </c>
      <c r="N206" s="69">
        <v>30</v>
      </c>
      <c r="O206" s="61">
        <v>3000</v>
      </c>
      <c r="P206" s="62">
        <f>Table224523689101112131415161718192021222423456723456891011121314151617181920212223242526272829303132333435363738[[#This Row],[PEMBULATAN]]*O206</f>
        <v>90000</v>
      </c>
    </row>
    <row r="207" spans="1:16" ht="25.5" customHeight="1" x14ac:dyDescent="0.2">
      <c r="A207" s="108"/>
      <c r="B207" s="72"/>
      <c r="C207" s="84" t="s">
        <v>4161</v>
      </c>
      <c r="D207" s="75" t="s">
        <v>53</v>
      </c>
      <c r="E207" s="13">
        <v>44439</v>
      </c>
      <c r="F207" s="73" t="s">
        <v>4223</v>
      </c>
      <c r="G207" s="13">
        <v>44443</v>
      </c>
      <c r="H207" s="74" t="s">
        <v>3053</v>
      </c>
      <c r="I207" s="15">
        <v>83</v>
      </c>
      <c r="J207" s="15">
        <v>60</v>
      </c>
      <c r="K207" s="15">
        <v>26</v>
      </c>
      <c r="L207" s="15">
        <v>10</v>
      </c>
      <c r="M207" s="79">
        <v>32.369999999999997</v>
      </c>
      <c r="N207" s="69">
        <v>32</v>
      </c>
      <c r="O207" s="61">
        <v>3000</v>
      </c>
      <c r="P207" s="62">
        <f>Table224523689101112131415161718192021222423456723456891011121314151617181920212223242526272829303132333435363738[[#This Row],[PEMBULATAN]]*O207</f>
        <v>96000</v>
      </c>
    </row>
    <row r="208" spans="1:16" ht="25.5" customHeight="1" x14ac:dyDescent="0.2">
      <c r="A208" s="108"/>
      <c r="B208" s="72"/>
      <c r="C208" s="84" t="s">
        <v>4162</v>
      </c>
      <c r="D208" s="75" t="s">
        <v>53</v>
      </c>
      <c r="E208" s="13">
        <v>44439</v>
      </c>
      <c r="F208" s="73" t="s">
        <v>4223</v>
      </c>
      <c r="G208" s="13">
        <v>44443</v>
      </c>
      <c r="H208" s="74" t="s">
        <v>3053</v>
      </c>
      <c r="I208" s="15">
        <v>72</v>
      </c>
      <c r="J208" s="15">
        <v>62</v>
      </c>
      <c r="K208" s="15">
        <v>21</v>
      </c>
      <c r="L208" s="15">
        <v>6</v>
      </c>
      <c r="M208" s="79">
        <v>23.436</v>
      </c>
      <c r="N208" s="69">
        <v>23</v>
      </c>
      <c r="O208" s="61">
        <v>3000</v>
      </c>
      <c r="P208" s="62">
        <f>Table224523689101112131415161718192021222423456723456891011121314151617181920212223242526272829303132333435363738[[#This Row],[PEMBULATAN]]*O208</f>
        <v>69000</v>
      </c>
    </row>
    <row r="209" spans="1:16" ht="25.5" customHeight="1" x14ac:dyDescent="0.2">
      <c r="A209" s="108"/>
      <c r="B209" s="72"/>
      <c r="C209" s="84" t="s">
        <v>4163</v>
      </c>
      <c r="D209" s="75" t="s">
        <v>53</v>
      </c>
      <c r="E209" s="13">
        <v>44439</v>
      </c>
      <c r="F209" s="73" t="s">
        <v>4223</v>
      </c>
      <c r="G209" s="13">
        <v>44443</v>
      </c>
      <c r="H209" s="74" t="s">
        <v>3053</v>
      </c>
      <c r="I209" s="15">
        <v>88</v>
      </c>
      <c r="J209" s="15">
        <v>44</v>
      </c>
      <c r="K209" s="15">
        <v>34</v>
      </c>
      <c r="L209" s="15">
        <v>10</v>
      </c>
      <c r="M209" s="79">
        <v>32.911999999999999</v>
      </c>
      <c r="N209" s="69">
        <v>33</v>
      </c>
      <c r="O209" s="61">
        <v>3000</v>
      </c>
      <c r="P209" s="62">
        <f>Table224523689101112131415161718192021222423456723456891011121314151617181920212223242526272829303132333435363738[[#This Row],[PEMBULATAN]]*O209</f>
        <v>99000</v>
      </c>
    </row>
    <row r="210" spans="1:16" ht="25.5" customHeight="1" x14ac:dyDescent="0.2">
      <c r="A210" s="108"/>
      <c r="B210" s="72"/>
      <c r="C210" s="84" t="s">
        <v>4164</v>
      </c>
      <c r="D210" s="75" t="s">
        <v>53</v>
      </c>
      <c r="E210" s="13">
        <v>44439</v>
      </c>
      <c r="F210" s="73" t="s">
        <v>4223</v>
      </c>
      <c r="G210" s="13">
        <v>44443</v>
      </c>
      <c r="H210" s="74" t="s">
        <v>3053</v>
      </c>
      <c r="I210" s="15">
        <v>70</v>
      </c>
      <c r="J210" s="15">
        <v>50</v>
      </c>
      <c r="K210" s="15">
        <v>32</v>
      </c>
      <c r="L210" s="15">
        <v>12</v>
      </c>
      <c r="M210" s="79">
        <v>28</v>
      </c>
      <c r="N210" s="69">
        <v>28</v>
      </c>
      <c r="O210" s="61">
        <v>3000</v>
      </c>
      <c r="P210" s="62">
        <f>Table224523689101112131415161718192021222423456723456891011121314151617181920212223242526272829303132333435363738[[#This Row],[PEMBULATAN]]*O210</f>
        <v>84000</v>
      </c>
    </row>
    <row r="211" spans="1:16" ht="25.5" customHeight="1" x14ac:dyDescent="0.2">
      <c r="A211" s="108"/>
      <c r="B211" s="72"/>
      <c r="C211" s="84" t="s">
        <v>4165</v>
      </c>
      <c r="D211" s="75" t="s">
        <v>53</v>
      </c>
      <c r="E211" s="13">
        <v>44439</v>
      </c>
      <c r="F211" s="73" t="s">
        <v>4223</v>
      </c>
      <c r="G211" s="13">
        <v>44443</v>
      </c>
      <c r="H211" s="74" t="s">
        <v>3053</v>
      </c>
      <c r="I211" s="15">
        <v>90</v>
      </c>
      <c r="J211" s="15">
        <v>62</v>
      </c>
      <c r="K211" s="15">
        <v>23</v>
      </c>
      <c r="L211" s="15">
        <v>11</v>
      </c>
      <c r="M211" s="79">
        <v>32.085000000000001</v>
      </c>
      <c r="N211" s="69">
        <v>32</v>
      </c>
      <c r="O211" s="61">
        <v>3000</v>
      </c>
      <c r="P211" s="62">
        <f>Table224523689101112131415161718192021222423456723456891011121314151617181920212223242526272829303132333435363738[[#This Row],[PEMBULATAN]]*O211</f>
        <v>96000</v>
      </c>
    </row>
    <row r="212" spans="1:16" ht="25.5" customHeight="1" x14ac:dyDescent="0.2">
      <c r="A212" s="108"/>
      <c r="B212" s="72"/>
      <c r="C212" s="84" t="s">
        <v>4166</v>
      </c>
      <c r="D212" s="75" t="s">
        <v>53</v>
      </c>
      <c r="E212" s="13">
        <v>44439</v>
      </c>
      <c r="F212" s="73" t="s">
        <v>4223</v>
      </c>
      <c r="G212" s="13">
        <v>44443</v>
      </c>
      <c r="H212" s="74" t="s">
        <v>3053</v>
      </c>
      <c r="I212" s="15">
        <v>92</v>
      </c>
      <c r="J212" s="15">
        <v>65</v>
      </c>
      <c r="K212" s="15">
        <v>27</v>
      </c>
      <c r="L212" s="15">
        <v>14</v>
      </c>
      <c r="M212" s="79">
        <v>40.365000000000002</v>
      </c>
      <c r="N212" s="69">
        <v>40</v>
      </c>
      <c r="O212" s="61">
        <v>3000</v>
      </c>
      <c r="P212" s="62">
        <f>Table224523689101112131415161718192021222423456723456891011121314151617181920212223242526272829303132333435363738[[#This Row],[PEMBULATAN]]*O212</f>
        <v>120000</v>
      </c>
    </row>
    <row r="213" spans="1:16" ht="25.5" customHeight="1" x14ac:dyDescent="0.2">
      <c r="A213" s="108"/>
      <c r="B213" s="72"/>
      <c r="C213" s="84" t="s">
        <v>4167</v>
      </c>
      <c r="D213" s="75" t="s">
        <v>53</v>
      </c>
      <c r="E213" s="13">
        <v>44439</v>
      </c>
      <c r="F213" s="73" t="s">
        <v>4223</v>
      </c>
      <c r="G213" s="13">
        <v>44443</v>
      </c>
      <c r="H213" s="74" t="s">
        <v>3053</v>
      </c>
      <c r="I213" s="15">
        <v>73</v>
      </c>
      <c r="J213" s="15">
        <v>43</v>
      </c>
      <c r="K213" s="15">
        <v>24</v>
      </c>
      <c r="L213" s="15">
        <v>8</v>
      </c>
      <c r="M213" s="79">
        <v>18.834</v>
      </c>
      <c r="N213" s="69">
        <v>19</v>
      </c>
      <c r="O213" s="61">
        <v>3000</v>
      </c>
      <c r="P213" s="62">
        <f>Table224523689101112131415161718192021222423456723456891011121314151617181920212223242526272829303132333435363738[[#This Row],[PEMBULATAN]]*O213</f>
        <v>57000</v>
      </c>
    </row>
    <row r="214" spans="1:16" ht="25.5" customHeight="1" x14ac:dyDescent="0.2">
      <c r="A214" s="108"/>
      <c r="B214" s="72"/>
      <c r="C214" s="84" t="s">
        <v>4168</v>
      </c>
      <c r="D214" s="75" t="s">
        <v>53</v>
      </c>
      <c r="E214" s="13">
        <v>44439</v>
      </c>
      <c r="F214" s="73" t="s">
        <v>4223</v>
      </c>
      <c r="G214" s="13">
        <v>44443</v>
      </c>
      <c r="H214" s="74" t="s">
        <v>3053</v>
      </c>
      <c r="I214" s="15">
        <v>51</v>
      </c>
      <c r="J214" s="15">
        <v>72</v>
      </c>
      <c r="K214" s="15">
        <v>25</v>
      </c>
      <c r="L214" s="15">
        <v>5</v>
      </c>
      <c r="M214" s="79">
        <v>22.95</v>
      </c>
      <c r="N214" s="69">
        <v>23</v>
      </c>
      <c r="O214" s="61">
        <v>3000</v>
      </c>
      <c r="P214" s="62">
        <f>Table224523689101112131415161718192021222423456723456891011121314151617181920212223242526272829303132333435363738[[#This Row],[PEMBULATAN]]*O214</f>
        <v>69000</v>
      </c>
    </row>
    <row r="215" spans="1:16" ht="25.5" customHeight="1" x14ac:dyDescent="0.2">
      <c r="A215" s="108"/>
      <c r="B215" s="72"/>
      <c r="C215" s="84" t="s">
        <v>4169</v>
      </c>
      <c r="D215" s="75" t="s">
        <v>53</v>
      </c>
      <c r="E215" s="13">
        <v>44439</v>
      </c>
      <c r="F215" s="73" t="s">
        <v>4223</v>
      </c>
      <c r="G215" s="13">
        <v>44443</v>
      </c>
      <c r="H215" s="74" t="s">
        <v>3053</v>
      </c>
      <c r="I215" s="15">
        <v>87</v>
      </c>
      <c r="J215" s="15">
        <v>58</v>
      </c>
      <c r="K215" s="15">
        <v>34</v>
      </c>
      <c r="L215" s="15">
        <v>11</v>
      </c>
      <c r="M215" s="79">
        <v>42.890999999999998</v>
      </c>
      <c r="N215" s="69">
        <v>43</v>
      </c>
      <c r="O215" s="61">
        <v>3000</v>
      </c>
      <c r="P215" s="62">
        <f>Table224523689101112131415161718192021222423456723456891011121314151617181920212223242526272829303132333435363738[[#This Row],[PEMBULATAN]]*O215</f>
        <v>129000</v>
      </c>
    </row>
    <row r="216" spans="1:16" ht="25.5" customHeight="1" x14ac:dyDescent="0.2">
      <c r="A216" s="108"/>
      <c r="B216" s="72"/>
      <c r="C216" s="84" t="s">
        <v>4170</v>
      </c>
      <c r="D216" s="75" t="s">
        <v>53</v>
      </c>
      <c r="E216" s="13">
        <v>44439</v>
      </c>
      <c r="F216" s="73" t="s">
        <v>4223</v>
      </c>
      <c r="G216" s="13">
        <v>44443</v>
      </c>
      <c r="H216" s="74" t="s">
        <v>3053</v>
      </c>
      <c r="I216" s="15">
        <v>105</v>
      </c>
      <c r="J216" s="15">
        <v>58</v>
      </c>
      <c r="K216" s="15">
        <v>17</v>
      </c>
      <c r="L216" s="15">
        <v>20</v>
      </c>
      <c r="M216" s="79">
        <v>25.8825</v>
      </c>
      <c r="N216" s="69">
        <v>26</v>
      </c>
      <c r="O216" s="61">
        <v>3000</v>
      </c>
      <c r="P216" s="62">
        <f>Table224523689101112131415161718192021222423456723456891011121314151617181920212223242526272829303132333435363738[[#This Row],[PEMBULATAN]]*O216</f>
        <v>78000</v>
      </c>
    </row>
    <row r="217" spans="1:16" ht="25.5" customHeight="1" x14ac:dyDescent="0.2">
      <c r="A217" s="108"/>
      <c r="B217" s="72"/>
      <c r="C217" s="84" t="s">
        <v>4171</v>
      </c>
      <c r="D217" s="75" t="s">
        <v>53</v>
      </c>
      <c r="E217" s="13">
        <v>44439</v>
      </c>
      <c r="F217" s="73" t="s">
        <v>4223</v>
      </c>
      <c r="G217" s="13">
        <v>44443</v>
      </c>
      <c r="H217" s="74" t="s">
        <v>3053</v>
      </c>
      <c r="I217" s="15">
        <v>76</v>
      </c>
      <c r="J217" s="15">
        <v>62</v>
      </c>
      <c r="K217" s="15">
        <v>14</v>
      </c>
      <c r="L217" s="15">
        <v>8</v>
      </c>
      <c r="M217" s="79">
        <v>16.492000000000001</v>
      </c>
      <c r="N217" s="69">
        <v>16</v>
      </c>
      <c r="O217" s="61">
        <v>3000</v>
      </c>
      <c r="P217" s="62">
        <f>Table224523689101112131415161718192021222423456723456891011121314151617181920212223242526272829303132333435363738[[#This Row],[PEMBULATAN]]*O217</f>
        <v>48000</v>
      </c>
    </row>
    <row r="218" spans="1:16" ht="25.5" customHeight="1" x14ac:dyDescent="0.2">
      <c r="A218" s="108"/>
      <c r="B218" s="72"/>
      <c r="C218" s="84" t="s">
        <v>4172</v>
      </c>
      <c r="D218" s="75" t="s">
        <v>53</v>
      </c>
      <c r="E218" s="13">
        <v>44439</v>
      </c>
      <c r="F218" s="73" t="s">
        <v>4223</v>
      </c>
      <c r="G218" s="13">
        <v>44443</v>
      </c>
      <c r="H218" s="74" t="s">
        <v>3053</v>
      </c>
      <c r="I218" s="15">
        <v>74</v>
      </c>
      <c r="J218" s="15">
        <v>50</v>
      </c>
      <c r="K218" s="15">
        <v>30</v>
      </c>
      <c r="L218" s="15">
        <v>7</v>
      </c>
      <c r="M218" s="79">
        <v>27.75</v>
      </c>
      <c r="N218" s="69">
        <v>28</v>
      </c>
      <c r="O218" s="61">
        <v>3000</v>
      </c>
      <c r="P218" s="62">
        <f>Table224523689101112131415161718192021222423456723456891011121314151617181920212223242526272829303132333435363738[[#This Row],[PEMBULATAN]]*O218</f>
        <v>84000</v>
      </c>
    </row>
    <row r="219" spans="1:16" ht="25.5" customHeight="1" x14ac:dyDescent="0.2">
      <c r="A219" s="108"/>
      <c r="B219" s="72"/>
      <c r="C219" s="84" t="s">
        <v>4173</v>
      </c>
      <c r="D219" s="75" t="s">
        <v>53</v>
      </c>
      <c r="E219" s="13">
        <v>44439</v>
      </c>
      <c r="F219" s="73" t="s">
        <v>4223</v>
      </c>
      <c r="G219" s="13">
        <v>44443</v>
      </c>
      <c r="H219" s="74" t="s">
        <v>3053</v>
      </c>
      <c r="I219" s="15">
        <v>93</v>
      </c>
      <c r="J219" s="15">
        <v>63</v>
      </c>
      <c r="K219" s="15">
        <v>24</v>
      </c>
      <c r="L219" s="15">
        <v>19</v>
      </c>
      <c r="M219" s="79">
        <v>35.154000000000003</v>
      </c>
      <c r="N219" s="69">
        <v>35</v>
      </c>
      <c r="O219" s="61">
        <v>3000</v>
      </c>
      <c r="P219" s="62">
        <f>Table224523689101112131415161718192021222423456723456891011121314151617181920212223242526272829303132333435363738[[#This Row],[PEMBULATAN]]*O219</f>
        <v>105000</v>
      </c>
    </row>
    <row r="220" spans="1:16" ht="25.5" customHeight="1" x14ac:dyDescent="0.2">
      <c r="A220" s="108"/>
      <c r="B220" s="72"/>
      <c r="C220" s="84" t="s">
        <v>4174</v>
      </c>
      <c r="D220" s="75" t="s">
        <v>53</v>
      </c>
      <c r="E220" s="13">
        <v>44439</v>
      </c>
      <c r="F220" s="73" t="s">
        <v>4223</v>
      </c>
      <c r="G220" s="13">
        <v>44443</v>
      </c>
      <c r="H220" s="74" t="s">
        <v>3053</v>
      </c>
      <c r="I220" s="15">
        <v>63</v>
      </c>
      <c r="J220" s="15">
        <v>38</v>
      </c>
      <c r="K220" s="15">
        <v>14</v>
      </c>
      <c r="L220" s="15">
        <v>4</v>
      </c>
      <c r="M220" s="79">
        <v>8.3789999999999996</v>
      </c>
      <c r="N220" s="69">
        <v>8</v>
      </c>
      <c r="O220" s="61">
        <v>3000</v>
      </c>
      <c r="P220" s="62">
        <f>Table224523689101112131415161718192021222423456723456891011121314151617181920212223242526272829303132333435363738[[#This Row],[PEMBULATAN]]*O220</f>
        <v>24000</v>
      </c>
    </row>
    <row r="221" spans="1:16" ht="25.5" customHeight="1" x14ac:dyDescent="0.2">
      <c r="A221" s="108"/>
      <c r="B221" s="72"/>
      <c r="C221" s="84" t="s">
        <v>4175</v>
      </c>
      <c r="D221" s="75" t="s">
        <v>53</v>
      </c>
      <c r="E221" s="13">
        <v>44439</v>
      </c>
      <c r="F221" s="73" t="s">
        <v>4223</v>
      </c>
      <c r="G221" s="13">
        <v>44443</v>
      </c>
      <c r="H221" s="74" t="s">
        <v>3053</v>
      </c>
      <c r="I221" s="15">
        <v>83</v>
      </c>
      <c r="J221" s="15">
        <v>59</v>
      </c>
      <c r="K221" s="15">
        <v>16</v>
      </c>
      <c r="L221" s="15">
        <v>10</v>
      </c>
      <c r="M221" s="79">
        <v>19.588000000000001</v>
      </c>
      <c r="N221" s="69">
        <v>20</v>
      </c>
      <c r="O221" s="61">
        <v>3000</v>
      </c>
      <c r="P221" s="62">
        <f>Table224523689101112131415161718192021222423456723456891011121314151617181920212223242526272829303132333435363738[[#This Row],[PEMBULATAN]]*O221</f>
        <v>60000</v>
      </c>
    </row>
    <row r="222" spans="1:16" ht="25.5" customHeight="1" x14ac:dyDescent="0.2">
      <c r="A222" s="108"/>
      <c r="B222" s="72"/>
      <c r="C222" s="84" t="s">
        <v>4176</v>
      </c>
      <c r="D222" s="75" t="s">
        <v>53</v>
      </c>
      <c r="E222" s="13">
        <v>44439</v>
      </c>
      <c r="F222" s="73" t="s">
        <v>4223</v>
      </c>
      <c r="G222" s="13">
        <v>44443</v>
      </c>
      <c r="H222" s="74" t="s">
        <v>3053</v>
      </c>
      <c r="I222" s="15">
        <v>84</v>
      </c>
      <c r="J222" s="15">
        <v>49</v>
      </c>
      <c r="K222" s="15">
        <v>29</v>
      </c>
      <c r="L222" s="15">
        <v>11</v>
      </c>
      <c r="M222" s="79">
        <v>29.841000000000001</v>
      </c>
      <c r="N222" s="69">
        <v>30</v>
      </c>
      <c r="O222" s="61">
        <v>3000</v>
      </c>
      <c r="P222" s="62">
        <f>Table224523689101112131415161718192021222423456723456891011121314151617181920212223242526272829303132333435363738[[#This Row],[PEMBULATAN]]*O222</f>
        <v>90000</v>
      </c>
    </row>
    <row r="223" spans="1:16" ht="25.5" customHeight="1" x14ac:dyDescent="0.2">
      <c r="A223" s="108"/>
      <c r="B223" s="72"/>
      <c r="C223" s="84" t="s">
        <v>4177</v>
      </c>
      <c r="D223" s="75" t="s">
        <v>53</v>
      </c>
      <c r="E223" s="13">
        <v>44439</v>
      </c>
      <c r="F223" s="73" t="s">
        <v>4223</v>
      </c>
      <c r="G223" s="13">
        <v>44443</v>
      </c>
      <c r="H223" s="74" t="s">
        <v>3053</v>
      </c>
      <c r="I223" s="15">
        <v>61</v>
      </c>
      <c r="J223" s="15">
        <v>36</v>
      </c>
      <c r="K223" s="15">
        <v>32</v>
      </c>
      <c r="L223" s="15">
        <v>7</v>
      </c>
      <c r="M223" s="79">
        <v>17.568000000000001</v>
      </c>
      <c r="N223" s="69">
        <v>18</v>
      </c>
      <c r="O223" s="61">
        <v>3000</v>
      </c>
      <c r="P223" s="62">
        <f>Table224523689101112131415161718192021222423456723456891011121314151617181920212223242526272829303132333435363738[[#This Row],[PEMBULATAN]]*O223</f>
        <v>54000</v>
      </c>
    </row>
    <row r="224" spans="1:16" ht="25.5" customHeight="1" x14ac:dyDescent="0.2">
      <c r="A224" s="108"/>
      <c r="B224" s="72"/>
      <c r="C224" s="84" t="s">
        <v>4178</v>
      </c>
      <c r="D224" s="75" t="s">
        <v>53</v>
      </c>
      <c r="E224" s="13">
        <v>44439</v>
      </c>
      <c r="F224" s="73" t="s">
        <v>4223</v>
      </c>
      <c r="G224" s="13">
        <v>44443</v>
      </c>
      <c r="H224" s="74" t="s">
        <v>3053</v>
      </c>
      <c r="I224" s="15">
        <v>70</v>
      </c>
      <c r="J224" s="15">
        <v>20</v>
      </c>
      <c r="K224" s="15">
        <v>14</v>
      </c>
      <c r="L224" s="15">
        <v>2</v>
      </c>
      <c r="M224" s="79">
        <v>4.9000000000000004</v>
      </c>
      <c r="N224" s="69">
        <v>5</v>
      </c>
      <c r="O224" s="61">
        <v>3000</v>
      </c>
      <c r="P224" s="62">
        <f>Table224523689101112131415161718192021222423456723456891011121314151617181920212223242526272829303132333435363738[[#This Row],[PEMBULATAN]]*O224</f>
        <v>15000</v>
      </c>
    </row>
    <row r="225" spans="1:16" ht="25.5" customHeight="1" x14ac:dyDescent="0.2">
      <c r="A225" s="108"/>
      <c r="B225" s="72"/>
      <c r="C225" s="84" t="s">
        <v>4179</v>
      </c>
      <c r="D225" s="75" t="s">
        <v>53</v>
      </c>
      <c r="E225" s="13">
        <v>44439</v>
      </c>
      <c r="F225" s="73" t="s">
        <v>4223</v>
      </c>
      <c r="G225" s="13">
        <v>44443</v>
      </c>
      <c r="H225" s="74" t="s">
        <v>3053</v>
      </c>
      <c r="I225" s="15">
        <v>73</v>
      </c>
      <c r="J225" s="15">
        <v>45</v>
      </c>
      <c r="K225" s="15">
        <v>26</v>
      </c>
      <c r="L225" s="15">
        <v>9</v>
      </c>
      <c r="M225" s="79">
        <v>21.352499999999999</v>
      </c>
      <c r="N225" s="69">
        <v>21</v>
      </c>
      <c r="O225" s="61">
        <v>3000</v>
      </c>
      <c r="P225" s="62">
        <f>Table224523689101112131415161718192021222423456723456891011121314151617181920212223242526272829303132333435363738[[#This Row],[PEMBULATAN]]*O225</f>
        <v>63000</v>
      </c>
    </row>
    <row r="226" spans="1:16" ht="25.5" customHeight="1" x14ac:dyDescent="0.2">
      <c r="A226" s="108"/>
      <c r="B226" s="72"/>
      <c r="C226" s="84" t="s">
        <v>4180</v>
      </c>
      <c r="D226" s="75" t="s">
        <v>53</v>
      </c>
      <c r="E226" s="13">
        <v>44439</v>
      </c>
      <c r="F226" s="73" t="s">
        <v>4223</v>
      </c>
      <c r="G226" s="13">
        <v>44443</v>
      </c>
      <c r="H226" s="74" t="s">
        <v>3053</v>
      </c>
      <c r="I226" s="15">
        <v>94</v>
      </c>
      <c r="J226" s="15">
        <v>50</v>
      </c>
      <c r="K226" s="15">
        <v>34</v>
      </c>
      <c r="L226" s="15">
        <v>16</v>
      </c>
      <c r="M226" s="79">
        <v>39.950000000000003</v>
      </c>
      <c r="N226" s="69">
        <v>40</v>
      </c>
      <c r="O226" s="61">
        <v>3000</v>
      </c>
      <c r="P226" s="62">
        <f>Table224523689101112131415161718192021222423456723456891011121314151617181920212223242526272829303132333435363738[[#This Row],[PEMBULATAN]]*O226</f>
        <v>120000</v>
      </c>
    </row>
    <row r="227" spans="1:16" ht="25.5" customHeight="1" x14ac:dyDescent="0.2">
      <c r="A227" s="108"/>
      <c r="B227" s="72"/>
      <c r="C227" s="84" t="s">
        <v>4181</v>
      </c>
      <c r="D227" s="75" t="s">
        <v>53</v>
      </c>
      <c r="E227" s="13">
        <v>44439</v>
      </c>
      <c r="F227" s="73" t="s">
        <v>4223</v>
      </c>
      <c r="G227" s="13">
        <v>44443</v>
      </c>
      <c r="H227" s="74" t="s">
        <v>3053</v>
      </c>
      <c r="I227" s="15">
        <v>86</v>
      </c>
      <c r="J227" s="15">
        <v>32</v>
      </c>
      <c r="K227" s="15">
        <v>44</v>
      </c>
      <c r="L227" s="15">
        <v>15</v>
      </c>
      <c r="M227" s="79">
        <v>30.271999999999998</v>
      </c>
      <c r="N227" s="69">
        <v>30</v>
      </c>
      <c r="O227" s="61">
        <v>3000</v>
      </c>
      <c r="P227" s="62">
        <f>Table224523689101112131415161718192021222423456723456891011121314151617181920212223242526272829303132333435363738[[#This Row],[PEMBULATAN]]*O227</f>
        <v>90000</v>
      </c>
    </row>
    <row r="228" spans="1:16" ht="25.5" customHeight="1" x14ac:dyDescent="0.2">
      <c r="A228" s="108"/>
      <c r="B228" s="72"/>
      <c r="C228" s="84" t="s">
        <v>4182</v>
      </c>
      <c r="D228" s="75" t="s">
        <v>53</v>
      </c>
      <c r="E228" s="13">
        <v>44439</v>
      </c>
      <c r="F228" s="73" t="s">
        <v>4223</v>
      </c>
      <c r="G228" s="13">
        <v>44443</v>
      </c>
      <c r="H228" s="74" t="s">
        <v>3053</v>
      </c>
      <c r="I228" s="15">
        <v>74</v>
      </c>
      <c r="J228" s="15">
        <v>57</v>
      </c>
      <c r="K228" s="15">
        <v>14</v>
      </c>
      <c r="L228" s="15">
        <v>4</v>
      </c>
      <c r="M228" s="79">
        <v>14.763</v>
      </c>
      <c r="N228" s="69">
        <v>15</v>
      </c>
      <c r="O228" s="61">
        <v>3000</v>
      </c>
      <c r="P228" s="62">
        <f>Table224523689101112131415161718192021222423456723456891011121314151617181920212223242526272829303132333435363738[[#This Row],[PEMBULATAN]]*O228</f>
        <v>45000</v>
      </c>
    </row>
    <row r="229" spans="1:16" ht="25.5" customHeight="1" x14ac:dyDescent="0.2">
      <c r="A229" s="108"/>
      <c r="B229" s="72"/>
      <c r="C229" s="84" t="s">
        <v>4183</v>
      </c>
      <c r="D229" s="75" t="s">
        <v>53</v>
      </c>
      <c r="E229" s="13">
        <v>44439</v>
      </c>
      <c r="F229" s="73" t="s">
        <v>4223</v>
      </c>
      <c r="G229" s="13">
        <v>44443</v>
      </c>
      <c r="H229" s="74" t="s">
        <v>3053</v>
      </c>
      <c r="I229" s="15">
        <v>43</v>
      </c>
      <c r="J229" s="15">
        <v>34</v>
      </c>
      <c r="K229" s="15">
        <v>21</v>
      </c>
      <c r="L229" s="15">
        <v>7</v>
      </c>
      <c r="M229" s="79">
        <v>7.6755000000000004</v>
      </c>
      <c r="N229" s="69">
        <v>8</v>
      </c>
      <c r="O229" s="61">
        <v>3000</v>
      </c>
      <c r="P229" s="62">
        <f>Table224523689101112131415161718192021222423456723456891011121314151617181920212223242526272829303132333435363738[[#This Row],[PEMBULATAN]]*O229</f>
        <v>24000</v>
      </c>
    </row>
    <row r="230" spans="1:16" ht="25.5" customHeight="1" x14ac:dyDescent="0.2">
      <c r="A230" s="108"/>
      <c r="B230" s="72"/>
      <c r="C230" s="84" t="s">
        <v>4184</v>
      </c>
      <c r="D230" s="75" t="s">
        <v>53</v>
      </c>
      <c r="E230" s="13">
        <v>44439</v>
      </c>
      <c r="F230" s="73" t="s">
        <v>4223</v>
      </c>
      <c r="G230" s="13">
        <v>44443</v>
      </c>
      <c r="H230" s="74" t="s">
        <v>3053</v>
      </c>
      <c r="I230" s="15">
        <v>34</v>
      </c>
      <c r="J230" s="15">
        <v>36</v>
      </c>
      <c r="K230" s="15">
        <v>23</v>
      </c>
      <c r="L230" s="15">
        <v>11</v>
      </c>
      <c r="M230" s="79">
        <v>7.0380000000000003</v>
      </c>
      <c r="N230" s="69">
        <v>11</v>
      </c>
      <c r="O230" s="61">
        <v>3000</v>
      </c>
      <c r="P230" s="62">
        <f>Table224523689101112131415161718192021222423456723456891011121314151617181920212223242526272829303132333435363738[[#This Row],[PEMBULATAN]]*O230</f>
        <v>33000</v>
      </c>
    </row>
    <row r="231" spans="1:16" ht="25.5" customHeight="1" x14ac:dyDescent="0.2">
      <c r="A231" s="108"/>
      <c r="B231" s="72"/>
      <c r="C231" s="84" t="s">
        <v>4185</v>
      </c>
      <c r="D231" s="75" t="s">
        <v>53</v>
      </c>
      <c r="E231" s="13">
        <v>44439</v>
      </c>
      <c r="F231" s="73" t="s">
        <v>4223</v>
      </c>
      <c r="G231" s="13">
        <v>44443</v>
      </c>
      <c r="H231" s="74" t="s">
        <v>3053</v>
      </c>
      <c r="I231" s="15">
        <v>28</v>
      </c>
      <c r="J231" s="15">
        <v>47</v>
      </c>
      <c r="K231" s="15">
        <v>43</v>
      </c>
      <c r="L231" s="15">
        <v>7</v>
      </c>
      <c r="M231" s="79">
        <v>14.147</v>
      </c>
      <c r="N231" s="69">
        <v>14</v>
      </c>
      <c r="O231" s="61">
        <v>3000</v>
      </c>
      <c r="P231" s="62">
        <f>Table224523689101112131415161718192021222423456723456891011121314151617181920212223242526272829303132333435363738[[#This Row],[PEMBULATAN]]*O231</f>
        <v>42000</v>
      </c>
    </row>
    <row r="232" spans="1:16" ht="25.5" customHeight="1" x14ac:dyDescent="0.2">
      <c r="A232" s="108"/>
      <c r="B232" s="72"/>
      <c r="C232" s="84" t="s">
        <v>4186</v>
      </c>
      <c r="D232" s="75" t="s">
        <v>53</v>
      </c>
      <c r="E232" s="13">
        <v>44439</v>
      </c>
      <c r="F232" s="73" t="s">
        <v>4223</v>
      </c>
      <c r="G232" s="13">
        <v>44443</v>
      </c>
      <c r="H232" s="74" t="s">
        <v>3053</v>
      </c>
      <c r="I232" s="15">
        <v>63</v>
      </c>
      <c r="J232" s="15">
        <v>48</v>
      </c>
      <c r="K232" s="15">
        <v>22</v>
      </c>
      <c r="L232" s="15">
        <v>7</v>
      </c>
      <c r="M232" s="79">
        <v>16.632000000000001</v>
      </c>
      <c r="N232" s="69">
        <v>17</v>
      </c>
      <c r="O232" s="61">
        <v>3000</v>
      </c>
      <c r="P232" s="62">
        <f>Table224523689101112131415161718192021222423456723456891011121314151617181920212223242526272829303132333435363738[[#This Row],[PEMBULATAN]]*O232</f>
        <v>51000</v>
      </c>
    </row>
    <row r="233" spans="1:16" ht="25.5" customHeight="1" x14ac:dyDescent="0.2">
      <c r="A233" s="108"/>
      <c r="B233" s="72"/>
      <c r="C233" s="84" t="s">
        <v>4187</v>
      </c>
      <c r="D233" s="75" t="s">
        <v>53</v>
      </c>
      <c r="E233" s="13">
        <v>44439</v>
      </c>
      <c r="F233" s="73" t="s">
        <v>4223</v>
      </c>
      <c r="G233" s="13">
        <v>44443</v>
      </c>
      <c r="H233" s="74" t="s">
        <v>3053</v>
      </c>
      <c r="I233" s="15">
        <v>113</v>
      </c>
      <c r="J233" s="15">
        <v>9</v>
      </c>
      <c r="K233" s="15">
        <v>9</v>
      </c>
      <c r="L233" s="15">
        <v>2</v>
      </c>
      <c r="M233" s="79">
        <v>2.2882500000000001</v>
      </c>
      <c r="N233" s="69">
        <v>2</v>
      </c>
      <c r="O233" s="61">
        <v>3000</v>
      </c>
      <c r="P233" s="62">
        <f>Table224523689101112131415161718192021222423456723456891011121314151617181920212223242526272829303132333435363738[[#This Row],[PEMBULATAN]]*O233</f>
        <v>6000</v>
      </c>
    </row>
    <row r="234" spans="1:16" ht="25.5" customHeight="1" x14ac:dyDescent="0.2">
      <c r="A234" s="108"/>
      <c r="B234" s="72"/>
      <c r="C234" s="84" t="s">
        <v>4188</v>
      </c>
      <c r="D234" s="75" t="s">
        <v>53</v>
      </c>
      <c r="E234" s="13">
        <v>44439</v>
      </c>
      <c r="F234" s="73" t="s">
        <v>4223</v>
      </c>
      <c r="G234" s="13">
        <v>44443</v>
      </c>
      <c r="H234" s="74" t="s">
        <v>3053</v>
      </c>
      <c r="I234" s="15">
        <v>105</v>
      </c>
      <c r="J234" s="15">
        <v>7</v>
      </c>
      <c r="K234" s="15">
        <v>6</v>
      </c>
      <c r="L234" s="15">
        <v>12</v>
      </c>
      <c r="M234" s="79">
        <v>1.1025</v>
      </c>
      <c r="N234" s="69">
        <v>12</v>
      </c>
      <c r="O234" s="61">
        <v>3000</v>
      </c>
      <c r="P234" s="62">
        <f>Table224523689101112131415161718192021222423456723456891011121314151617181920212223242526272829303132333435363738[[#This Row],[PEMBULATAN]]*O234</f>
        <v>36000</v>
      </c>
    </row>
    <row r="235" spans="1:16" ht="25.5" customHeight="1" x14ac:dyDescent="0.2">
      <c r="A235" s="108"/>
      <c r="B235" s="72"/>
      <c r="C235" s="84" t="s">
        <v>4189</v>
      </c>
      <c r="D235" s="75" t="s">
        <v>53</v>
      </c>
      <c r="E235" s="13">
        <v>44439</v>
      </c>
      <c r="F235" s="73" t="s">
        <v>4223</v>
      </c>
      <c r="G235" s="13">
        <v>44443</v>
      </c>
      <c r="H235" s="74" t="s">
        <v>3053</v>
      </c>
      <c r="I235" s="15">
        <v>100</v>
      </c>
      <c r="J235" s="15">
        <v>17</v>
      </c>
      <c r="K235" s="15">
        <v>13</v>
      </c>
      <c r="L235" s="15">
        <v>4</v>
      </c>
      <c r="M235" s="79">
        <v>5.5250000000000004</v>
      </c>
      <c r="N235" s="69">
        <v>6</v>
      </c>
      <c r="O235" s="61">
        <v>3000</v>
      </c>
      <c r="P235" s="62">
        <f>Table224523689101112131415161718192021222423456723456891011121314151617181920212223242526272829303132333435363738[[#This Row],[PEMBULATAN]]*O235</f>
        <v>18000</v>
      </c>
    </row>
    <row r="236" spans="1:16" ht="25.5" customHeight="1" x14ac:dyDescent="0.2">
      <c r="A236" s="108"/>
      <c r="B236" s="72"/>
      <c r="C236" s="84" t="s">
        <v>4190</v>
      </c>
      <c r="D236" s="75" t="s">
        <v>53</v>
      </c>
      <c r="E236" s="13">
        <v>44439</v>
      </c>
      <c r="F236" s="73" t="s">
        <v>4223</v>
      </c>
      <c r="G236" s="13">
        <v>44443</v>
      </c>
      <c r="H236" s="74" t="s">
        <v>3053</v>
      </c>
      <c r="I236" s="15">
        <v>46</v>
      </c>
      <c r="J236" s="15">
        <v>43</v>
      </c>
      <c r="K236" s="15">
        <v>49</v>
      </c>
      <c r="L236" s="15">
        <v>14</v>
      </c>
      <c r="M236" s="79">
        <v>24.230499999999999</v>
      </c>
      <c r="N236" s="69">
        <v>24</v>
      </c>
      <c r="O236" s="61">
        <v>3000</v>
      </c>
      <c r="P236" s="62">
        <f>Table224523689101112131415161718192021222423456723456891011121314151617181920212223242526272829303132333435363738[[#This Row],[PEMBULATAN]]*O236</f>
        <v>72000</v>
      </c>
    </row>
    <row r="237" spans="1:16" ht="25.5" customHeight="1" x14ac:dyDescent="0.2">
      <c r="A237" s="108"/>
      <c r="B237" s="72"/>
      <c r="C237" s="84" t="s">
        <v>4191</v>
      </c>
      <c r="D237" s="75" t="s">
        <v>53</v>
      </c>
      <c r="E237" s="13">
        <v>44439</v>
      </c>
      <c r="F237" s="73" t="s">
        <v>4223</v>
      </c>
      <c r="G237" s="13">
        <v>44443</v>
      </c>
      <c r="H237" s="74" t="s">
        <v>3053</v>
      </c>
      <c r="I237" s="15">
        <v>45</v>
      </c>
      <c r="J237" s="15">
        <v>35</v>
      </c>
      <c r="K237" s="15">
        <v>25</v>
      </c>
      <c r="L237" s="15">
        <v>4</v>
      </c>
      <c r="M237" s="79">
        <v>9.84375</v>
      </c>
      <c r="N237" s="69">
        <v>10</v>
      </c>
      <c r="O237" s="61">
        <v>3000</v>
      </c>
      <c r="P237" s="62">
        <f>Table224523689101112131415161718192021222423456723456891011121314151617181920212223242526272829303132333435363738[[#This Row],[PEMBULATAN]]*O237</f>
        <v>30000</v>
      </c>
    </row>
    <row r="238" spans="1:16" ht="25.5" customHeight="1" x14ac:dyDescent="0.2">
      <c r="A238" s="108"/>
      <c r="B238" s="72"/>
      <c r="C238" s="84" t="s">
        <v>4192</v>
      </c>
      <c r="D238" s="75" t="s">
        <v>53</v>
      </c>
      <c r="E238" s="13">
        <v>44439</v>
      </c>
      <c r="F238" s="73" t="s">
        <v>4223</v>
      </c>
      <c r="G238" s="13">
        <v>44443</v>
      </c>
      <c r="H238" s="74" t="s">
        <v>3053</v>
      </c>
      <c r="I238" s="15">
        <v>85</v>
      </c>
      <c r="J238" s="15">
        <v>30</v>
      </c>
      <c r="K238" s="15">
        <v>8</v>
      </c>
      <c r="L238" s="15">
        <v>5</v>
      </c>
      <c r="M238" s="79">
        <v>5.0999999999999996</v>
      </c>
      <c r="N238" s="69">
        <v>5</v>
      </c>
      <c r="O238" s="61">
        <v>3000</v>
      </c>
      <c r="P238" s="62">
        <f>Table224523689101112131415161718192021222423456723456891011121314151617181920212223242526272829303132333435363738[[#This Row],[PEMBULATAN]]*O238</f>
        <v>15000</v>
      </c>
    </row>
    <row r="239" spans="1:16" ht="25.5" customHeight="1" x14ac:dyDescent="0.2">
      <c r="A239" s="108"/>
      <c r="B239" s="72"/>
      <c r="C239" s="84" t="s">
        <v>4193</v>
      </c>
      <c r="D239" s="75" t="s">
        <v>53</v>
      </c>
      <c r="E239" s="13">
        <v>44439</v>
      </c>
      <c r="F239" s="73" t="s">
        <v>4223</v>
      </c>
      <c r="G239" s="13">
        <v>44443</v>
      </c>
      <c r="H239" s="74" t="s">
        <v>3053</v>
      </c>
      <c r="I239" s="15">
        <v>77</v>
      </c>
      <c r="J239" s="15">
        <v>25</v>
      </c>
      <c r="K239" s="15">
        <v>7</v>
      </c>
      <c r="L239" s="15">
        <v>1</v>
      </c>
      <c r="M239" s="79">
        <v>3.3687499999999999</v>
      </c>
      <c r="N239" s="69">
        <v>3</v>
      </c>
      <c r="O239" s="61">
        <v>3000</v>
      </c>
      <c r="P239" s="62">
        <f>Table224523689101112131415161718192021222423456723456891011121314151617181920212223242526272829303132333435363738[[#This Row],[PEMBULATAN]]*O239</f>
        <v>9000</v>
      </c>
    </row>
    <row r="240" spans="1:16" ht="25.5" customHeight="1" x14ac:dyDescent="0.2">
      <c r="A240" s="108"/>
      <c r="B240" s="72"/>
      <c r="C240" s="84" t="s">
        <v>4194</v>
      </c>
      <c r="D240" s="75" t="s">
        <v>53</v>
      </c>
      <c r="E240" s="13">
        <v>44439</v>
      </c>
      <c r="F240" s="73" t="s">
        <v>4223</v>
      </c>
      <c r="G240" s="13">
        <v>44443</v>
      </c>
      <c r="H240" s="74" t="s">
        <v>3053</v>
      </c>
      <c r="I240" s="15">
        <v>34</v>
      </c>
      <c r="J240" s="15">
        <v>28</v>
      </c>
      <c r="K240" s="15">
        <v>28</v>
      </c>
      <c r="L240" s="15">
        <v>2</v>
      </c>
      <c r="M240" s="79">
        <v>6.6639999999999997</v>
      </c>
      <c r="N240" s="69">
        <v>7</v>
      </c>
      <c r="O240" s="61">
        <v>3000</v>
      </c>
      <c r="P240" s="62">
        <f>Table224523689101112131415161718192021222423456723456891011121314151617181920212223242526272829303132333435363738[[#This Row],[PEMBULATAN]]*O240</f>
        <v>21000</v>
      </c>
    </row>
    <row r="241" spans="1:16" ht="25.5" customHeight="1" x14ac:dyDescent="0.2">
      <c r="A241" s="108"/>
      <c r="B241" s="72"/>
      <c r="C241" s="84" t="s">
        <v>4195</v>
      </c>
      <c r="D241" s="75" t="s">
        <v>53</v>
      </c>
      <c r="E241" s="13">
        <v>44439</v>
      </c>
      <c r="F241" s="73" t="s">
        <v>4223</v>
      </c>
      <c r="G241" s="13">
        <v>44443</v>
      </c>
      <c r="H241" s="74" t="s">
        <v>3053</v>
      </c>
      <c r="I241" s="15">
        <v>35</v>
      </c>
      <c r="J241" s="15">
        <v>25</v>
      </c>
      <c r="K241" s="15">
        <v>37</v>
      </c>
      <c r="L241" s="15">
        <v>14</v>
      </c>
      <c r="M241" s="79">
        <v>8.09375</v>
      </c>
      <c r="N241" s="69">
        <v>14</v>
      </c>
      <c r="O241" s="61">
        <v>3000</v>
      </c>
      <c r="P241" s="62">
        <f>Table224523689101112131415161718192021222423456723456891011121314151617181920212223242526272829303132333435363738[[#This Row],[PEMBULATAN]]*O241</f>
        <v>42000</v>
      </c>
    </row>
    <row r="242" spans="1:16" ht="25.5" customHeight="1" x14ac:dyDescent="0.2">
      <c r="A242" s="108"/>
      <c r="B242" s="72"/>
      <c r="C242" s="84" t="s">
        <v>4196</v>
      </c>
      <c r="D242" s="75" t="s">
        <v>53</v>
      </c>
      <c r="E242" s="13">
        <v>44439</v>
      </c>
      <c r="F242" s="73" t="s">
        <v>4223</v>
      </c>
      <c r="G242" s="13">
        <v>44443</v>
      </c>
      <c r="H242" s="74" t="s">
        <v>3053</v>
      </c>
      <c r="I242" s="15">
        <v>95</v>
      </c>
      <c r="J242" s="15">
        <v>13</v>
      </c>
      <c r="K242" s="15">
        <v>4</v>
      </c>
      <c r="L242" s="15">
        <v>7</v>
      </c>
      <c r="M242" s="79">
        <v>1.2350000000000001</v>
      </c>
      <c r="N242" s="69">
        <v>7</v>
      </c>
      <c r="O242" s="61">
        <v>3000</v>
      </c>
      <c r="P242" s="62">
        <f>Table224523689101112131415161718192021222423456723456891011121314151617181920212223242526272829303132333435363738[[#This Row],[PEMBULATAN]]*O242</f>
        <v>21000</v>
      </c>
    </row>
    <row r="243" spans="1:16" ht="25.5" customHeight="1" x14ac:dyDescent="0.2">
      <c r="A243" s="108"/>
      <c r="B243" s="72"/>
      <c r="C243" s="84" t="s">
        <v>4197</v>
      </c>
      <c r="D243" s="75" t="s">
        <v>53</v>
      </c>
      <c r="E243" s="13">
        <v>44439</v>
      </c>
      <c r="F243" s="73" t="s">
        <v>4223</v>
      </c>
      <c r="G243" s="13">
        <v>44443</v>
      </c>
      <c r="H243" s="74" t="s">
        <v>3053</v>
      </c>
      <c r="I243" s="15">
        <v>57</v>
      </c>
      <c r="J243" s="15">
        <v>36</v>
      </c>
      <c r="K243" s="15">
        <v>33</v>
      </c>
      <c r="L243" s="15">
        <v>18</v>
      </c>
      <c r="M243" s="79">
        <v>16.928999999999998</v>
      </c>
      <c r="N243" s="69">
        <v>18</v>
      </c>
      <c r="O243" s="61">
        <v>3000</v>
      </c>
      <c r="P243" s="62">
        <f>Table224523689101112131415161718192021222423456723456891011121314151617181920212223242526272829303132333435363738[[#This Row],[PEMBULATAN]]*O243</f>
        <v>54000</v>
      </c>
    </row>
    <row r="244" spans="1:16" ht="25.5" customHeight="1" x14ac:dyDescent="0.2">
      <c r="A244" s="108"/>
      <c r="B244" s="72"/>
      <c r="C244" s="84" t="s">
        <v>4198</v>
      </c>
      <c r="D244" s="75" t="s">
        <v>53</v>
      </c>
      <c r="E244" s="13">
        <v>44439</v>
      </c>
      <c r="F244" s="73" t="s">
        <v>4223</v>
      </c>
      <c r="G244" s="13">
        <v>44443</v>
      </c>
      <c r="H244" s="74" t="s">
        <v>3053</v>
      </c>
      <c r="I244" s="15">
        <v>43</v>
      </c>
      <c r="J244" s="15">
        <v>43</v>
      </c>
      <c r="K244" s="15">
        <v>57</v>
      </c>
      <c r="L244" s="15">
        <v>16</v>
      </c>
      <c r="M244" s="79">
        <v>26.34825</v>
      </c>
      <c r="N244" s="69">
        <v>26</v>
      </c>
      <c r="O244" s="61">
        <v>3000</v>
      </c>
      <c r="P244" s="62">
        <f>Table224523689101112131415161718192021222423456723456891011121314151617181920212223242526272829303132333435363738[[#This Row],[PEMBULATAN]]*O244</f>
        <v>78000</v>
      </c>
    </row>
    <row r="245" spans="1:16" ht="25.5" customHeight="1" x14ac:dyDescent="0.2">
      <c r="A245" s="108"/>
      <c r="B245" s="72"/>
      <c r="C245" s="84" t="s">
        <v>4199</v>
      </c>
      <c r="D245" s="75" t="s">
        <v>53</v>
      </c>
      <c r="E245" s="13">
        <v>44439</v>
      </c>
      <c r="F245" s="73" t="s">
        <v>4223</v>
      </c>
      <c r="G245" s="13">
        <v>44443</v>
      </c>
      <c r="H245" s="74" t="s">
        <v>3053</v>
      </c>
      <c r="I245" s="15">
        <v>60</v>
      </c>
      <c r="J245" s="15">
        <v>19</v>
      </c>
      <c r="K245" s="15">
        <v>19</v>
      </c>
      <c r="L245" s="15">
        <v>1</v>
      </c>
      <c r="M245" s="79">
        <v>5.415</v>
      </c>
      <c r="N245" s="69">
        <v>5</v>
      </c>
      <c r="O245" s="61">
        <v>3000</v>
      </c>
      <c r="P245" s="62">
        <f>Table224523689101112131415161718192021222423456723456891011121314151617181920212223242526272829303132333435363738[[#This Row],[PEMBULATAN]]*O245</f>
        <v>15000</v>
      </c>
    </row>
    <row r="246" spans="1:16" ht="25.5" customHeight="1" x14ac:dyDescent="0.2">
      <c r="A246" s="108"/>
      <c r="B246" s="72"/>
      <c r="C246" s="84" t="s">
        <v>4200</v>
      </c>
      <c r="D246" s="75" t="s">
        <v>53</v>
      </c>
      <c r="E246" s="13">
        <v>44439</v>
      </c>
      <c r="F246" s="73" t="s">
        <v>4223</v>
      </c>
      <c r="G246" s="13">
        <v>44443</v>
      </c>
      <c r="H246" s="74" t="s">
        <v>3053</v>
      </c>
      <c r="I246" s="15">
        <v>43</v>
      </c>
      <c r="J246" s="15">
        <v>43</v>
      </c>
      <c r="K246" s="15">
        <v>40</v>
      </c>
      <c r="L246" s="15">
        <v>2</v>
      </c>
      <c r="M246" s="79">
        <v>18.489999999999998</v>
      </c>
      <c r="N246" s="69">
        <v>18</v>
      </c>
      <c r="O246" s="61">
        <v>3000</v>
      </c>
      <c r="P246" s="62">
        <f>Table224523689101112131415161718192021222423456723456891011121314151617181920212223242526272829303132333435363738[[#This Row],[PEMBULATAN]]*O246</f>
        <v>54000</v>
      </c>
    </row>
    <row r="247" spans="1:16" ht="25.5" customHeight="1" x14ac:dyDescent="0.2">
      <c r="A247" s="108"/>
      <c r="B247" s="72"/>
      <c r="C247" s="70" t="s">
        <v>4201</v>
      </c>
      <c r="D247" s="75" t="s">
        <v>53</v>
      </c>
      <c r="E247" s="13">
        <v>44439</v>
      </c>
      <c r="F247" s="73" t="s">
        <v>4223</v>
      </c>
      <c r="G247" s="13">
        <v>44443</v>
      </c>
      <c r="H247" s="74" t="s">
        <v>3053</v>
      </c>
      <c r="I247" s="15">
        <v>85</v>
      </c>
      <c r="J247" s="15">
        <v>15</v>
      </c>
      <c r="K247" s="15">
        <v>13</v>
      </c>
      <c r="L247" s="15">
        <v>2</v>
      </c>
      <c r="M247" s="79">
        <v>4.1437499999999998</v>
      </c>
      <c r="N247" s="69">
        <v>4</v>
      </c>
      <c r="O247" s="61">
        <v>3000</v>
      </c>
      <c r="P247" s="62">
        <f>Table224523689101112131415161718192021222423456723456891011121314151617181920212223242526272829303132333435363738[[#This Row],[PEMBULATAN]]*O247</f>
        <v>12000</v>
      </c>
    </row>
    <row r="248" spans="1:16" ht="25.5" customHeight="1" x14ac:dyDescent="0.2">
      <c r="A248" s="108"/>
      <c r="B248" s="72"/>
      <c r="C248" s="70" t="s">
        <v>4202</v>
      </c>
      <c r="D248" s="75" t="s">
        <v>53</v>
      </c>
      <c r="E248" s="13">
        <v>44439</v>
      </c>
      <c r="F248" s="73" t="s">
        <v>4223</v>
      </c>
      <c r="G248" s="13">
        <v>44443</v>
      </c>
      <c r="H248" s="74" t="s">
        <v>3053</v>
      </c>
      <c r="I248" s="15">
        <v>42</v>
      </c>
      <c r="J248" s="15">
        <v>41</v>
      </c>
      <c r="K248" s="15">
        <v>18</v>
      </c>
      <c r="L248" s="15">
        <v>2</v>
      </c>
      <c r="M248" s="79">
        <v>7.7489999999999997</v>
      </c>
      <c r="N248" s="69">
        <v>8</v>
      </c>
      <c r="O248" s="61">
        <v>3000</v>
      </c>
      <c r="P248" s="62">
        <f>Table224523689101112131415161718192021222423456723456891011121314151617181920212223242526272829303132333435363738[[#This Row],[PEMBULATAN]]*O248</f>
        <v>24000</v>
      </c>
    </row>
    <row r="249" spans="1:16" ht="25.5" customHeight="1" x14ac:dyDescent="0.2">
      <c r="A249" s="108"/>
      <c r="B249" s="72"/>
      <c r="C249" s="70" t="s">
        <v>4203</v>
      </c>
      <c r="D249" s="75" t="s">
        <v>53</v>
      </c>
      <c r="E249" s="13">
        <v>44439</v>
      </c>
      <c r="F249" s="73" t="s">
        <v>4223</v>
      </c>
      <c r="G249" s="13">
        <v>44443</v>
      </c>
      <c r="H249" s="74" t="s">
        <v>3053</v>
      </c>
      <c r="I249" s="15">
        <v>84</v>
      </c>
      <c r="J249" s="15">
        <v>62</v>
      </c>
      <c r="K249" s="15">
        <v>32</v>
      </c>
      <c r="L249" s="15">
        <v>19</v>
      </c>
      <c r="M249" s="79">
        <v>41.664000000000001</v>
      </c>
      <c r="N249" s="69">
        <v>42</v>
      </c>
      <c r="O249" s="61">
        <v>3000</v>
      </c>
      <c r="P249" s="62">
        <f>Table224523689101112131415161718192021222423456723456891011121314151617181920212223242526272829303132333435363738[[#This Row],[PEMBULATAN]]*O249</f>
        <v>126000</v>
      </c>
    </row>
    <row r="250" spans="1:16" ht="25.5" customHeight="1" x14ac:dyDescent="0.2">
      <c r="A250" s="108"/>
      <c r="B250" s="72"/>
      <c r="C250" s="70" t="s">
        <v>4204</v>
      </c>
      <c r="D250" s="75" t="s">
        <v>53</v>
      </c>
      <c r="E250" s="13">
        <v>44439</v>
      </c>
      <c r="F250" s="73" t="s">
        <v>4223</v>
      </c>
      <c r="G250" s="13">
        <v>44443</v>
      </c>
      <c r="H250" s="74" t="s">
        <v>3053</v>
      </c>
      <c r="I250" s="15">
        <v>76</v>
      </c>
      <c r="J250" s="15">
        <v>54</v>
      </c>
      <c r="K250" s="15">
        <v>19</v>
      </c>
      <c r="L250" s="15">
        <v>13</v>
      </c>
      <c r="M250" s="79">
        <v>19.494</v>
      </c>
      <c r="N250" s="69">
        <v>19</v>
      </c>
      <c r="O250" s="61">
        <v>3000</v>
      </c>
      <c r="P250" s="62">
        <f>Table224523689101112131415161718192021222423456723456891011121314151617181920212223242526272829303132333435363738[[#This Row],[PEMBULATAN]]*O250</f>
        <v>57000</v>
      </c>
    </row>
    <row r="251" spans="1:16" ht="25.5" customHeight="1" x14ac:dyDescent="0.2">
      <c r="A251" s="108"/>
      <c r="B251" s="72"/>
      <c r="C251" s="70" t="s">
        <v>4205</v>
      </c>
      <c r="D251" s="75" t="s">
        <v>53</v>
      </c>
      <c r="E251" s="13">
        <v>44439</v>
      </c>
      <c r="F251" s="73" t="s">
        <v>4223</v>
      </c>
      <c r="G251" s="13">
        <v>44443</v>
      </c>
      <c r="H251" s="74" t="s">
        <v>3053</v>
      </c>
      <c r="I251" s="15">
        <v>88</v>
      </c>
      <c r="J251" s="15">
        <v>53</v>
      </c>
      <c r="K251" s="15">
        <v>21</v>
      </c>
      <c r="L251" s="15">
        <v>13</v>
      </c>
      <c r="M251" s="79">
        <v>24.486000000000001</v>
      </c>
      <c r="N251" s="69">
        <v>24</v>
      </c>
      <c r="O251" s="61">
        <v>3000</v>
      </c>
      <c r="P251" s="62">
        <f>Table224523689101112131415161718192021222423456723456891011121314151617181920212223242526272829303132333435363738[[#This Row],[PEMBULATAN]]*O251</f>
        <v>72000</v>
      </c>
    </row>
    <row r="252" spans="1:16" ht="25.5" customHeight="1" x14ac:dyDescent="0.2">
      <c r="A252" s="108"/>
      <c r="B252" s="72"/>
      <c r="C252" s="70" t="s">
        <v>4206</v>
      </c>
      <c r="D252" s="75" t="s">
        <v>53</v>
      </c>
      <c r="E252" s="13">
        <v>44439</v>
      </c>
      <c r="F252" s="73" t="s">
        <v>4223</v>
      </c>
      <c r="G252" s="13">
        <v>44443</v>
      </c>
      <c r="H252" s="74" t="s">
        <v>3053</v>
      </c>
      <c r="I252" s="15">
        <v>77</v>
      </c>
      <c r="J252" s="15">
        <v>58</v>
      </c>
      <c r="K252" s="15">
        <v>24</v>
      </c>
      <c r="L252" s="15">
        <v>11</v>
      </c>
      <c r="M252" s="79">
        <v>26.795999999999999</v>
      </c>
      <c r="N252" s="69">
        <v>27</v>
      </c>
      <c r="O252" s="61">
        <v>3000</v>
      </c>
      <c r="P252" s="62">
        <f>Table224523689101112131415161718192021222423456723456891011121314151617181920212223242526272829303132333435363738[[#This Row],[PEMBULATAN]]*O252</f>
        <v>81000</v>
      </c>
    </row>
    <row r="253" spans="1:16" ht="25.5" customHeight="1" x14ac:dyDescent="0.2">
      <c r="A253" s="108"/>
      <c r="B253" s="72"/>
      <c r="C253" s="109" t="s">
        <v>4207</v>
      </c>
      <c r="D253" s="110" t="s">
        <v>53</v>
      </c>
      <c r="E253" s="111">
        <v>44439</v>
      </c>
      <c r="F253" s="112" t="s">
        <v>4223</v>
      </c>
      <c r="G253" s="111">
        <v>44443</v>
      </c>
      <c r="H253" s="113" t="s">
        <v>3053</v>
      </c>
      <c r="I253" s="114">
        <v>85</v>
      </c>
      <c r="J253" s="114">
        <v>55</v>
      </c>
      <c r="K253" s="114">
        <v>24</v>
      </c>
      <c r="L253" s="114">
        <v>16</v>
      </c>
      <c r="M253" s="115">
        <v>28.05</v>
      </c>
      <c r="N253" s="116">
        <v>28</v>
      </c>
      <c r="O253" s="61">
        <v>3000</v>
      </c>
      <c r="P253" s="62">
        <f>Table224523689101112131415161718192021222423456723456891011121314151617181920212223242526272829303132333435363738[[#This Row],[PEMBULATAN]]*O253</f>
        <v>84000</v>
      </c>
    </row>
    <row r="254" spans="1:16" ht="25.5" customHeight="1" x14ac:dyDescent="0.2">
      <c r="A254" s="108"/>
      <c r="B254" s="72"/>
      <c r="C254" s="109" t="s">
        <v>4208</v>
      </c>
      <c r="D254" s="110" t="s">
        <v>53</v>
      </c>
      <c r="E254" s="111">
        <v>44439</v>
      </c>
      <c r="F254" s="112" t="s">
        <v>4223</v>
      </c>
      <c r="G254" s="111">
        <v>44443</v>
      </c>
      <c r="H254" s="113" t="s">
        <v>3053</v>
      </c>
      <c r="I254" s="114">
        <v>41</v>
      </c>
      <c r="J254" s="114">
        <v>39</v>
      </c>
      <c r="K254" s="114">
        <v>78</v>
      </c>
      <c r="L254" s="114">
        <v>39</v>
      </c>
      <c r="M254" s="115">
        <v>31.180499999999999</v>
      </c>
      <c r="N254" s="116">
        <v>39</v>
      </c>
      <c r="O254" s="61">
        <v>3000</v>
      </c>
      <c r="P254" s="62">
        <f>Table224523689101112131415161718192021222423456723456891011121314151617181920212223242526272829303132333435363738[[#This Row],[PEMBULATAN]]*O254</f>
        <v>117000</v>
      </c>
    </row>
    <row r="255" spans="1:16" ht="25.5" customHeight="1" x14ac:dyDescent="0.2">
      <c r="A255" s="108"/>
      <c r="B255" s="72"/>
      <c r="C255" s="109" t="s">
        <v>4209</v>
      </c>
      <c r="D255" s="110" t="s">
        <v>53</v>
      </c>
      <c r="E255" s="111">
        <v>44439</v>
      </c>
      <c r="F255" s="112" t="s">
        <v>4223</v>
      </c>
      <c r="G255" s="111">
        <v>44443</v>
      </c>
      <c r="H255" s="113" t="s">
        <v>3053</v>
      </c>
      <c r="I255" s="114">
        <v>117</v>
      </c>
      <c r="J255" s="114">
        <v>57</v>
      </c>
      <c r="K255" s="114">
        <v>48</v>
      </c>
      <c r="L255" s="114">
        <v>47</v>
      </c>
      <c r="M255" s="115">
        <v>80.028000000000006</v>
      </c>
      <c r="N255" s="116">
        <v>80</v>
      </c>
      <c r="O255" s="61">
        <v>3000</v>
      </c>
      <c r="P255" s="62">
        <f>Table224523689101112131415161718192021222423456723456891011121314151617181920212223242526272829303132333435363738[[#This Row],[PEMBULATAN]]*O255</f>
        <v>240000</v>
      </c>
    </row>
    <row r="256" spans="1:16" ht="25.5" customHeight="1" x14ac:dyDescent="0.2">
      <c r="A256" s="108"/>
      <c r="B256" s="72"/>
      <c r="C256" s="109" t="s">
        <v>4210</v>
      </c>
      <c r="D256" s="110" t="s">
        <v>53</v>
      </c>
      <c r="E256" s="111">
        <v>44439</v>
      </c>
      <c r="F256" s="112" t="s">
        <v>4223</v>
      </c>
      <c r="G256" s="111">
        <v>44443</v>
      </c>
      <c r="H256" s="113" t="s">
        <v>3053</v>
      </c>
      <c r="I256" s="114">
        <v>60</v>
      </c>
      <c r="J256" s="114">
        <v>80</v>
      </c>
      <c r="K256" s="114">
        <v>30</v>
      </c>
      <c r="L256" s="114">
        <v>12</v>
      </c>
      <c r="M256" s="115">
        <v>36</v>
      </c>
      <c r="N256" s="116">
        <v>36</v>
      </c>
      <c r="O256" s="61">
        <v>3000</v>
      </c>
      <c r="P256" s="62">
        <f>Table224523689101112131415161718192021222423456723456891011121314151617181920212223242526272829303132333435363738[[#This Row],[PEMBULATAN]]*O256</f>
        <v>108000</v>
      </c>
    </row>
    <row r="257" spans="1:16" ht="25.5" customHeight="1" x14ac:dyDescent="0.2">
      <c r="A257" s="108"/>
      <c r="B257" s="72"/>
      <c r="C257" s="109" t="s">
        <v>4211</v>
      </c>
      <c r="D257" s="110" t="s">
        <v>53</v>
      </c>
      <c r="E257" s="111">
        <v>44439</v>
      </c>
      <c r="F257" s="112" t="s">
        <v>4223</v>
      </c>
      <c r="G257" s="111">
        <v>44443</v>
      </c>
      <c r="H257" s="113" t="s">
        <v>3053</v>
      </c>
      <c r="I257" s="114">
        <v>107</v>
      </c>
      <c r="J257" s="114">
        <v>57</v>
      </c>
      <c r="K257" s="114">
        <v>18</v>
      </c>
      <c r="L257" s="114">
        <v>25</v>
      </c>
      <c r="M257" s="115">
        <v>27.445499999999999</v>
      </c>
      <c r="N257" s="116">
        <v>27</v>
      </c>
      <c r="O257" s="61">
        <v>3000</v>
      </c>
      <c r="P257" s="62">
        <f>Table224523689101112131415161718192021222423456723456891011121314151617181920212223242526272829303132333435363738[[#This Row],[PEMBULATAN]]*O257</f>
        <v>81000</v>
      </c>
    </row>
    <row r="258" spans="1:16" ht="25.5" customHeight="1" x14ac:dyDescent="0.2">
      <c r="A258" s="108"/>
      <c r="B258" s="72"/>
      <c r="C258" s="109" t="s">
        <v>4212</v>
      </c>
      <c r="D258" s="110" t="s">
        <v>53</v>
      </c>
      <c r="E258" s="111">
        <v>44439</v>
      </c>
      <c r="F258" s="112" t="s">
        <v>4223</v>
      </c>
      <c r="G258" s="111">
        <v>44443</v>
      </c>
      <c r="H258" s="113" t="s">
        <v>3053</v>
      </c>
      <c r="I258" s="114">
        <v>25</v>
      </c>
      <c r="J258" s="114">
        <v>18</v>
      </c>
      <c r="K258" s="114">
        <v>28</v>
      </c>
      <c r="L258" s="114">
        <v>15</v>
      </c>
      <c r="M258" s="115">
        <v>3.15</v>
      </c>
      <c r="N258" s="116">
        <v>15</v>
      </c>
      <c r="O258" s="61">
        <v>3000</v>
      </c>
      <c r="P258" s="62">
        <f>Table224523689101112131415161718192021222423456723456891011121314151617181920212223242526272829303132333435363738[[#This Row],[PEMBULATAN]]*O258</f>
        <v>45000</v>
      </c>
    </row>
    <row r="259" spans="1:16" ht="25.5" customHeight="1" x14ac:dyDescent="0.2">
      <c r="A259" s="108"/>
      <c r="B259" s="72"/>
      <c r="C259" s="109" t="s">
        <v>4213</v>
      </c>
      <c r="D259" s="110" t="s">
        <v>53</v>
      </c>
      <c r="E259" s="111">
        <v>44439</v>
      </c>
      <c r="F259" s="112" t="s">
        <v>4223</v>
      </c>
      <c r="G259" s="111">
        <v>44443</v>
      </c>
      <c r="H259" s="113" t="s">
        <v>3053</v>
      </c>
      <c r="I259" s="114">
        <v>63</v>
      </c>
      <c r="J259" s="114">
        <v>58</v>
      </c>
      <c r="K259" s="114">
        <v>11</v>
      </c>
      <c r="L259" s="114">
        <v>7</v>
      </c>
      <c r="M259" s="115">
        <v>10.048500000000001</v>
      </c>
      <c r="N259" s="116">
        <v>10</v>
      </c>
      <c r="O259" s="61">
        <v>3000</v>
      </c>
      <c r="P259" s="62">
        <f>Table224523689101112131415161718192021222423456723456891011121314151617181920212223242526272829303132333435363738[[#This Row],[PEMBULATAN]]*O259</f>
        <v>30000</v>
      </c>
    </row>
    <row r="260" spans="1:16" ht="25.5" customHeight="1" x14ac:dyDescent="0.2">
      <c r="A260" s="108"/>
      <c r="B260" s="72"/>
      <c r="C260" s="109" t="s">
        <v>4214</v>
      </c>
      <c r="D260" s="110" t="s">
        <v>53</v>
      </c>
      <c r="E260" s="111">
        <v>44439</v>
      </c>
      <c r="F260" s="112" t="s">
        <v>4223</v>
      </c>
      <c r="G260" s="111">
        <v>44443</v>
      </c>
      <c r="H260" s="113" t="s">
        <v>3053</v>
      </c>
      <c r="I260" s="114">
        <v>82</v>
      </c>
      <c r="J260" s="114">
        <v>67</v>
      </c>
      <c r="K260" s="114">
        <v>14</v>
      </c>
      <c r="L260" s="114">
        <v>13</v>
      </c>
      <c r="M260" s="115">
        <v>19.228999999999999</v>
      </c>
      <c r="N260" s="116">
        <v>19</v>
      </c>
      <c r="O260" s="61">
        <v>3000</v>
      </c>
      <c r="P260" s="62">
        <f>Table224523689101112131415161718192021222423456723456891011121314151617181920212223242526272829303132333435363738[[#This Row],[PEMBULATAN]]*O260</f>
        <v>57000</v>
      </c>
    </row>
    <row r="261" spans="1:16" ht="25.5" customHeight="1" x14ac:dyDescent="0.2">
      <c r="A261" s="108"/>
      <c r="B261" s="72"/>
      <c r="C261" s="109" t="s">
        <v>4215</v>
      </c>
      <c r="D261" s="110" t="s">
        <v>53</v>
      </c>
      <c r="E261" s="111">
        <v>44439</v>
      </c>
      <c r="F261" s="112" t="s">
        <v>4223</v>
      </c>
      <c r="G261" s="111">
        <v>44443</v>
      </c>
      <c r="H261" s="113" t="s">
        <v>3053</v>
      </c>
      <c r="I261" s="114">
        <v>84</v>
      </c>
      <c r="J261" s="114">
        <v>53</v>
      </c>
      <c r="K261" s="114">
        <v>24</v>
      </c>
      <c r="L261" s="114">
        <v>18</v>
      </c>
      <c r="M261" s="115">
        <v>26.712</v>
      </c>
      <c r="N261" s="116">
        <v>27</v>
      </c>
      <c r="O261" s="61">
        <v>3000</v>
      </c>
      <c r="P261" s="62">
        <f>Table224523689101112131415161718192021222423456723456891011121314151617181920212223242526272829303132333435363738[[#This Row],[PEMBULATAN]]*O261</f>
        <v>81000</v>
      </c>
    </row>
    <row r="262" spans="1:16" ht="25.5" customHeight="1" x14ac:dyDescent="0.2">
      <c r="A262" s="108"/>
      <c r="B262" s="72"/>
      <c r="C262" s="109" t="s">
        <v>4216</v>
      </c>
      <c r="D262" s="110" t="s">
        <v>53</v>
      </c>
      <c r="E262" s="111">
        <v>44439</v>
      </c>
      <c r="F262" s="112" t="s">
        <v>4223</v>
      </c>
      <c r="G262" s="111">
        <v>44443</v>
      </c>
      <c r="H262" s="113" t="s">
        <v>3053</v>
      </c>
      <c r="I262" s="114">
        <v>100</v>
      </c>
      <c r="J262" s="114">
        <v>55</v>
      </c>
      <c r="K262" s="114">
        <v>23</v>
      </c>
      <c r="L262" s="114">
        <v>10</v>
      </c>
      <c r="M262" s="115">
        <v>31.625</v>
      </c>
      <c r="N262" s="116">
        <v>32</v>
      </c>
      <c r="O262" s="61">
        <v>3000</v>
      </c>
      <c r="P262" s="62">
        <f>Table224523689101112131415161718192021222423456723456891011121314151617181920212223242526272829303132333435363738[[#This Row],[PEMBULATAN]]*O262</f>
        <v>96000</v>
      </c>
    </row>
    <row r="263" spans="1:16" ht="25.5" customHeight="1" x14ac:dyDescent="0.2">
      <c r="A263" s="108"/>
      <c r="B263" s="72"/>
      <c r="C263" s="109" t="s">
        <v>4217</v>
      </c>
      <c r="D263" s="110" t="s">
        <v>53</v>
      </c>
      <c r="E263" s="111">
        <v>44439</v>
      </c>
      <c r="F263" s="112" t="s">
        <v>4223</v>
      </c>
      <c r="G263" s="111">
        <v>44443</v>
      </c>
      <c r="H263" s="113" t="s">
        <v>3053</v>
      </c>
      <c r="I263" s="114">
        <v>88</v>
      </c>
      <c r="J263" s="114">
        <v>50</v>
      </c>
      <c r="K263" s="114">
        <v>17</v>
      </c>
      <c r="L263" s="114">
        <v>13</v>
      </c>
      <c r="M263" s="115">
        <v>18.7</v>
      </c>
      <c r="N263" s="116">
        <v>19</v>
      </c>
      <c r="O263" s="61">
        <v>3000</v>
      </c>
      <c r="P263" s="62">
        <f>Table224523689101112131415161718192021222423456723456891011121314151617181920212223242526272829303132333435363738[[#This Row],[PEMBULATAN]]*O263</f>
        <v>57000</v>
      </c>
    </row>
    <row r="264" spans="1:16" ht="25.5" customHeight="1" x14ac:dyDescent="0.2">
      <c r="A264" s="108"/>
      <c r="B264" s="72"/>
      <c r="C264" s="109" t="s">
        <v>4218</v>
      </c>
      <c r="D264" s="110" t="s">
        <v>53</v>
      </c>
      <c r="E264" s="111">
        <v>44439</v>
      </c>
      <c r="F264" s="112" t="s">
        <v>4223</v>
      </c>
      <c r="G264" s="111">
        <v>44443</v>
      </c>
      <c r="H264" s="113" t="s">
        <v>3053</v>
      </c>
      <c r="I264" s="114">
        <v>65</v>
      </c>
      <c r="J264" s="114">
        <v>45</v>
      </c>
      <c r="K264" s="114">
        <v>20</v>
      </c>
      <c r="L264" s="114">
        <v>2</v>
      </c>
      <c r="M264" s="115">
        <v>14.625</v>
      </c>
      <c r="N264" s="116">
        <v>15</v>
      </c>
      <c r="O264" s="61">
        <v>3000</v>
      </c>
      <c r="P264" s="62">
        <f>Table224523689101112131415161718192021222423456723456891011121314151617181920212223242526272829303132333435363738[[#This Row],[PEMBULATAN]]*O264</f>
        <v>45000</v>
      </c>
    </row>
    <row r="265" spans="1:16" ht="25.5" customHeight="1" x14ac:dyDescent="0.2">
      <c r="A265" s="108"/>
      <c r="B265" s="72"/>
      <c r="C265" s="109" t="s">
        <v>4219</v>
      </c>
      <c r="D265" s="110" t="s">
        <v>53</v>
      </c>
      <c r="E265" s="111">
        <v>44439</v>
      </c>
      <c r="F265" s="112" t="s">
        <v>4223</v>
      </c>
      <c r="G265" s="111">
        <v>44443</v>
      </c>
      <c r="H265" s="113" t="s">
        <v>3053</v>
      </c>
      <c r="I265" s="114">
        <v>62</v>
      </c>
      <c r="J265" s="114">
        <v>20</v>
      </c>
      <c r="K265" s="114">
        <v>10</v>
      </c>
      <c r="L265" s="114">
        <v>2</v>
      </c>
      <c r="M265" s="115">
        <v>3.1</v>
      </c>
      <c r="N265" s="116">
        <v>3</v>
      </c>
      <c r="O265" s="61">
        <v>3000</v>
      </c>
      <c r="P265" s="62">
        <f>Table224523689101112131415161718192021222423456723456891011121314151617181920212223242526272829303132333435363738[[#This Row],[PEMBULATAN]]*O265</f>
        <v>9000</v>
      </c>
    </row>
    <row r="266" spans="1:16" ht="25.5" customHeight="1" x14ac:dyDescent="0.2">
      <c r="A266" s="108"/>
      <c r="B266" s="72"/>
      <c r="C266" s="109" t="s">
        <v>4220</v>
      </c>
      <c r="D266" s="110" t="s">
        <v>53</v>
      </c>
      <c r="E266" s="111">
        <v>44439</v>
      </c>
      <c r="F266" s="112" t="s">
        <v>4223</v>
      </c>
      <c r="G266" s="111">
        <v>44443</v>
      </c>
      <c r="H266" s="113" t="s">
        <v>3053</v>
      </c>
      <c r="I266" s="114">
        <v>96</v>
      </c>
      <c r="J266" s="114">
        <v>56</v>
      </c>
      <c r="K266" s="114">
        <v>32</v>
      </c>
      <c r="L266" s="114">
        <v>10</v>
      </c>
      <c r="M266" s="115">
        <v>43.008000000000003</v>
      </c>
      <c r="N266" s="116">
        <v>43</v>
      </c>
      <c r="O266" s="61">
        <v>3000</v>
      </c>
      <c r="P266" s="62">
        <f>Table224523689101112131415161718192021222423456723456891011121314151617181920212223242526272829303132333435363738[[#This Row],[PEMBULATAN]]*O266</f>
        <v>129000</v>
      </c>
    </row>
    <row r="267" spans="1:16" ht="25.5" customHeight="1" x14ac:dyDescent="0.2">
      <c r="A267" s="108"/>
      <c r="B267" s="72"/>
      <c r="C267" s="109" t="s">
        <v>4221</v>
      </c>
      <c r="D267" s="110" t="s">
        <v>53</v>
      </c>
      <c r="E267" s="111">
        <v>44439</v>
      </c>
      <c r="F267" s="112" t="s">
        <v>4223</v>
      </c>
      <c r="G267" s="111">
        <v>44443</v>
      </c>
      <c r="H267" s="113" t="s">
        <v>3053</v>
      </c>
      <c r="I267" s="114">
        <v>88</v>
      </c>
      <c r="J267" s="114">
        <v>64</v>
      </c>
      <c r="K267" s="114">
        <v>19</v>
      </c>
      <c r="L267" s="114">
        <v>14</v>
      </c>
      <c r="M267" s="115">
        <v>26.751999999999999</v>
      </c>
      <c r="N267" s="116">
        <v>27</v>
      </c>
      <c r="O267" s="61">
        <v>3000</v>
      </c>
      <c r="P267" s="62">
        <f>Table224523689101112131415161718192021222423456723456891011121314151617181920212223242526272829303132333435363738[[#This Row],[PEMBULATAN]]*O267</f>
        <v>81000</v>
      </c>
    </row>
    <row r="268" spans="1:16" ht="25.5" customHeight="1" x14ac:dyDescent="0.2">
      <c r="A268" s="108"/>
      <c r="B268" s="72"/>
      <c r="C268" s="109" t="s">
        <v>4222</v>
      </c>
      <c r="D268" s="110" t="s">
        <v>53</v>
      </c>
      <c r="E268" s="111">
        <v>44439</v>
      </c>
      <c r="F268" s="112" t="s">
        <v>4223</v>
      </c>
      <c r="G268" s="111">
        <v>44443</v>
      </c>
      <c r="H268" s="113" t="s">
        <v>3053</v>
      </c>
      <c r="I268" s="114">
        <v>97</v>
      </c>
      <c r="J268" s="114">
        <v>60</v>
      </c>
      <c r="K268" s="114">
        <v>30</v>
      </c>
      <c r="L268" s="114">
        <v>7</v>
      </c>
      <c r="M268" s="115">
        <v>43.65</v>
      </c>
      <c r="N268" s="116">
        <v>44</v>
      </c>
      <c r="O268" s="61">
        <v>3000</v>
      </c>
      <c r="P268" s="62">
        <f>Table224523689101112131415161718192021222423456723456891011121314151617181920212223242526272829303132333435363738[[#This Row],[PEMBULATAN]]*O268</f>
        <v>132000</v>
      </c>
    </row>
    <row r="269" spans="1:16" ht="22.5" customHeight="1" x14ac:dyDescent="0.2">
      <c r="A269" s="143" t="s">
        <v>33</v>
      </c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5"/>
      <c r="M269" s="76">
        <f>SUBTOTAL(109,Table224523689101112131415161718192021222423456723456891011121314151617181920212223242526272829303132333435363738[KG VOLUME])</f>
        <v>5951.3619999999974</v>
      </c>
      <c r="N269" s="65">
        <f>SUM(N3:N268)</f>
        <v>6087</v>
      </c>
      <c r="O269" s="146">
        <f>SUM(P3:P268)</f>
        <v>18261000</v>
      </c>
      <c r="P269" s="147"/>
    </row>
    <row r="270" spans="1:16" ht="22.5" customHeight="1" x14ac:dyDescent="0.2">
      <c r="A270" s="80"/>
      <c r="B270" s="53" t="s">
        <v>45</v>
      </c>
      <c r="C270" s="52"/>
      <c r="D270" s="54" t="s">
        <v>46</v>
      </c>
      <c r="E270" s="80"/>
      <c r="F270" s="80"/>
      <c r="G270" s="80"/>
      <c r="H270" s="80"/>
      <c r="I270" s="80"/>
      <c r="J270" s="80"/>
      <c r="K270" s="80"/>
      <c r="L270" s="80"/>
      <c r="M270" s="81"/>
      <c r="N270" s="83" t="s">
        <v>52</v>
      </c>
      <c r="O270" s="82"/>
      <c r="P270" s="82">
        <f>O269*10%</f>
        <v>1826100</v>
      </c>
    </row>
    <row r="271" spans="1:16" ht="22.5" customHeight="1" thickBot="1" x14ac:dyDescent="0.25">
      <c r="A271" s="80"/>
      <c r="B271" s="53"/>
      <c r="C271" s="52"/>
      <c r="D271" s="54"/>
      <c r="E271" s="80"/>
      <c r="F271" s="80"/>
      <c r="G271" s="80"/>
      <c r="H271" s="80"/>
      <c r="I271" s="80"/>
      <c r="J271" s="80"/>
      <c r="K271" s="80"/>
      <c r="L271" s="80"/>
      <c r="M271" s="81"/>
      <c r="N271" s="103" t="s">
        <v>56</v>
      </c>
      <c r="O271" s="102"/>
      <c r="P271" s="102">
        <f>O269-P270</f>
        <v>16434900</v>
      </c>
    </row>
    <row r="272" spans="1:16" x14ac:dyDescent="0.2">
      <c r="A272" s="11"/>
      <c r="H272" s="60"/>
      <c r="N272" s="59" t="s">
        <v>34</v>
      </c>
      <c r="P272" s="66">
        <f>P271*1%</f>
        <v>164349</v>
      </c>
    </row>
    <row r="273" spans="1:16" ht="15.75" thickBot="1" x14ac:dyDescent="0.25">
      <c r="A273" s="11"/>
      <c r="H273" s="60"/>
      <c r="N273" s="59" t="s">
        <v>55</v>
      </c>
      <c r="P273" s="68">
        <f>P271*2%</f>
        <v>328698</v>
      </c>
    </row>
    <row r="274" spans="1:16" x14ac:dyDescent="0.2">
      <c r="A274" s="11"/>
      <c r="H274" s="60"/>
      <c r="N274" s="63" t="s">
        <v>35</v>
      </c>
      <c r="O274" s="64"/>
      <c r="P274" s="67">
        <f>P271+P272-P273</f>
        <v>16270551</v>
      </c>
    </row>
    <row r="275" spans="1:16" x14ac:dyDescent="0.2">
      <c r="B275" s="53"/>
      <c r="C275" s="52"/>
      <c r="D275" s="54"/>
    </row>
    <row r="277" spans="1:16" x14ac:dyDescent="0.2">
      <c r="A277" s="11"/>
      <c r="H277" s="60"/>
      <c r="P277" s="68"/>
    </row>
    <row r="278" spans="1:16" x14ac:dyDescent="0.2">
      <c r="A278" s="11"/>
      <c r="H278" s="60"/>
      <c r="O278" s="55"/>
      <c r="P278" s="68"/>
    </row>
    <row r="279" spans="1:16" s="3" customFormat="1" x14ac:dyDescent="0.25">
      <c r="A279" s="11"/>
      <c r="B279" s="2"/>
      <c r="C279" s="2"/>
      <c r="E279" s="12"/>
      <c r="H279" s="60"/>
      <c r="N279" s="14"/>
      <c r="O279" s="14"/>
      <c r="P279" s="14"/>
    </row>
    <row r="280" spans="1:16" s="3" customFormat="1" x14ac:dyDescent="0.25">
      <c r="A280" s="11"/>
      <c r="B280" s="2"/>
      <c r="C280" s="2"/>
      <c r="E280" s="12"/>
      <c r="H280" s="60"/>
      <c r="N280" s="14"/>
      <c r="O280" s="14"/>
      <c r="P280" s="14"/>
    </row>
    <row r="281" spans="1:16" s="3" customFormat="1" x14ac:dyDescent="0.25">
      <c r="A281" s="11"/>
      <c r="B281" s="2"/>
      <c r="C281" s="2"/>
      <c r="E281" s="12"/>
      <c r="H281" s="60"/>
      <c r="N281" s="14"/>
      <c r="O281" s="14"/>
      <c r="P281" s="14"/>
    </row>
    <row r="282" spans="1:16" s="3" customFormat="1" x14ac:dyDescent="0.25">
      <c r="A282" s="11"/>
      <c r="B282" s="2"/>
      <c r="C282" s="2"/>
      <c r="E282" s="12"/>
      <c r="H282" s="60"/>
      <c r="N282" s="14"/>
      <c r="O282" s="14"/>
      <c r="P282" s="14"/>
    </row>
    <row r="283" spans="1:16" s="3" customFormat="1" x14ac:dyDescent="0.25">
      <c r="A283" s="11"/>
      <c r="B283" s="2"/>
      <c r="C283" s="2"/>
      <c r="E283" s="12"/>
      <c r="H283" s="60"/>
      <c r="N283" s="14"/>
      <c r="O283" s="14"/>
      <c r="P283" s="14"/>
    </row>
    <row r="284" spans="1:16" s="3" customFormat="1" x14ac:dyDescent="0.25">
      <c r="A284" s="11"/>
      <c r="B284" s="2"/>
      <c r="C284" s="2"/>
      <c r="E284" s="12"/>
      <c r="H284" s="60"/>
      <c r="N284" s="14"/>
      <c r="O284" s="14"/>
      <c r="P284" s="14"/>
    </row>
    <row r="285" spans="1:16" s="3" customFormat="1" x14ac:dyDescent="0.25">
      <c r="A285" s="11"/>
      <c r="B285" s="2"/>
      <c r="C285" s="2"/>
      <c r="E285" s="12"/>
      <c r="H285" s="60"/>
      <c r="N285" s="14"/>
      <c r="O285" s="14"/>
      <c r="P285" s="14"/>
    </row>
    <row r="286" spans="1:16" s="3" customFormat="1" x14ac:dyDescent="0.25">
      <c r="A286" s="11"/>
      <c r="B286" s="2"/>
      <c r="C286" s="2"/>
      <c r="E286" s="12"/>
      <c r="H286" s="60"/>
      <c r="N286" s="14"/>
      <c r="O286" s="14"/>
      <c r="P286" s="14"/>
    </row>
    <row r="287" spans="1:16" s="3" customFormat="1" x14ac:dyDescent="0.25">
      <c r="A287" s="11"/>
      <c r="B287" s="2"/>
      <c r="C287" s="2"/>
      <c r="E287" s="12"/>
      <c r="H287" s="60"/>
      <c r="N287" s="14"/>
      <c r="O287" s="14"/>
      <c r="P287" s="14"/>
    </row>
    <row r="288" spans="1:16" s="3" customFormat="1" x14ac:dyDescent="0.25">
      <c r="A288" s="11"/>
      <c r="B288" s="2"/>
      <c r="C288" s="2"/>
      <c r="E288" s="12"/>
      <c r="H288" s="60"/>
      <c r="N288" s="14"/>
      <c r="O288" s="14"/>
      <c r="P288" s="14"/>
    </row>
    <row r="289" spans="1:16" s="3" customFormat="1" x14ac:dyDescent="0.25">
      <c r="A289" s="11"/>
      <c r="B289" s="2"/>
      <c r="C289" s="2"/>
      <c r="E289" s="12"/>
      <c r="H289" s="60"/>
      <c r="N289" s="14"/>
      <c r="O289" s="14"/>
      <c r="P289" s="14"/>
    </row>
    <row r="290" spans="1:16" s="3" customFormat="1" x14ac:dyDescent="0.25">
      <c r="A290" s="11"/>
      <c r="B290" s="2"/>
      <c r="C290" s="2"/>
      <c r="E290" s="12"/>
      <c r="H290" s="60"/>
      <c r="N290" s="14"/>
      <c r="O290" s="14"/>
      <c r="P290" s="14"/>
    </row>
  </sheetData>
  <mergeCells count="3">
    <mergeCell ref="A3:A4"/>
    <mergeCell ref="A269:L269"/>
    <mergeCell ref="O269:P269"/>
  </mergeCells>
  <conditionalFormatting sqref="B3">
    <cfRule type="duplicateValues" dxfId="2" priority="1"/>
  </conditionalFormatting>
  <conditionalFormatting sqref="B4:B268">
    <cfRule type="duplicateValues" dxfId="1" priority="8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</sheetPr>
  <dimension ref="A1:P100"/>
  <sheetViews>
    <sheetView zoomScale="110" zoomScaleNormal="110" workbookViewId="0">
      <pane xSplit="3" ySplit="2" topLeftCell="D38" activePane="bottomRight" state="frozen"/>
      <selection activeCell="F3" sqref="F3"/>
      <selection pane="topRight" activeCell="F3" sqref="F3"/>
      <selection pane="bottomLeft" activeCell="F3" sqref="F3"/>
      <selection pane="bottomRight" activeCell="H88" sqref="H8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7.75" customHeight="1" x14ac:dyDescent="0.2">
      <c r="A3" s="141" t="s">
        <v>4226</v>
      </c>
      <c r="B3" s="71" t="s">
        <v>63</v>
      </c>
      <c r="C3" s="9" t="s">
        <v>64</v>
      </c>
      <c r="D3" s="73" t="s">
        <v>54</v>
      </c>
      <c r="E3" s="13">
        <v>44431</v>
      </c>
      <c r="F3" s="73" t="s">
        <v>142</v>
      </c>
      <c r="G3" s="13">
        <v>44433</v>
      </c>
      <c r="H3" s="10" t="s">
        <v>143</v>
      </c>
      <c r="I3" s="1">
        <v>88</v>
      </c>
      <c r="J3" s="1">
        <v>22</v>
      </c>
      <c r="K3" s="1">
        <v>17</v>
      </c>
      <c r="L3" s="1">
        <v>4</v>
      </c>
      <c r="M3" s="78">
        <v>8.2279999999999998</v>
      </c>
      <c r="N3" s="8">
        <v>8</v>
      </c>
      <c r="O3" s="61">
        <v>3000</v>
      </c>
      <c r="P3" s="62">
        <f>Table2245236891011121314151617181920212224234567[[#This Row],[PEMBULATAN]]*O3</f>
        <v>24000</v>
      </c>
    </row>
    <row r="4" spans="1:16" ht="27.75" customHeight="1" x14ac:dyDescent="0.2">
      <c r="A4" s="142"/>
      <c r="B4" s="100"/>
      <c r="C4" s="9" t="s">
        <v>65</v>
      </c>
      <c r="D4" s="73" t="s">
        <v>54</v>
      </c>
      <c r="E4" s="13">
        <v>44431</v>
      </c>
      <c r="F4" s="73" t="s">
        <v>142</v>
      </c>
      <c r="G4" s="13">
        <v>44433</v>
      </c>
      <c r="H4" s="10" t="s">
        <v>143</v>
      </c>
      <c r="I4" s="1">
        <v>21</v>
      </c>
      <c r="J4" s="1">
        <v>30</v>
      </c>
      <c r="K4" s="1">
        <v>12</v>
      </c>
      <c r="L4" s="1">
        <v>2</v>
      </c>
      <c r="M4" s="78">
        <v>1.89</v>
      </c>
      <c r="N4" s="8">
        <v>2</v>
      </c>
      <c r="O4" s="61">
        <v>3000</v>
      </c>
      <c r="P4" s="62">
        <f>Table2245236891011121314151617181920212224234567[[#This Row],[PEMBULATAN]]*O4</f>
        <v>6000</v>
      </c>
    </row>
    <row r="5" spans="1:16" ht="27.75" customHeight="1" x14ac:dyDescent="0.2">
      <c r="A5" s="85"/>
      <c r="B5" s="101" t="s">
        <v>66</v>
      </c>
      <c r="C5" s="84" t="s">
        <v>67</v>
      </c>
      <c r="D5" s="75" t="s">
        <v>54</v>
      </c>
      <c r="E5" s="13">
        <v>44431</v>
      </c>
      <c r="F5" s="73" t="s">
        <v>142</v>
      </c>
      <c r="G5" s="13">
        <v>44433</v>
      </c>
      <c r="H5" s="74" t="s">
        <v>143</v>
      </c>
      <c r="I5" s="15">
        <v>50</v>
      </c>
      <c r="J5" s="15">
        <v>40</v>
      </c>
      <c r="K5" s="15">
        <v>15</v>
      </c>
      <c r="L5" s="15">
        <v>2</v>
      </c>
      <c r="M5" s="79">
        <v>7.5</v>
      </c>
      <c r="N5" s="69">
        <v>8</v>
      </c>
      <c r="O5" s="61">
        <v>3000</v>
      </c>
      <c r="P5" s="62">
        <f>Table2245236891011121314151617181920212224234567[[#This Row],[PEMBULATAN]]*O5</f>
        <v>24000</v>
      </c>
    </row>
    <row r="6" spans="1:16" ht="27.75" customHeight="1" x14ac:dyDescent="0.2">
      <c r="A6" s="88"/>
      <c r="B6" s="72" t="s">
        <v>68</v>
      </c>
      <c r="C6" s="89" t="s">
        <v>69</v>
      </c>
      <c r="D6" s="90" t="s">
        <v>54</v>
      </c>
      <c r="E6" s="91">
        <v>44431</v>
      </c>
      <c r="F6" s="92" t="s">
        <v>142</v>
      </c>
      <c r="G6" s="91">
        <v>44433</v>
      </c>
      <c r="H6" s="93" t="s">
        <v>143</v>
      </c>
      <c r="I6" s="94">
        <v>60</v>
      </c>
      <c r="J6" s="94">
        <v>40</v>
      </c>
      <c r="K6" s="94">
        <v>23</v>
      </c>
      <c r="L6" s="94">
        <v>3</v>
      </c>
      <c r="M6" s="95">
        <v>13.8</v>
      </c>
      <c r="N6" s="96">
        <v>14</v>
      </c>
      <c r="O6" s="61">
        <v>3000</v>
      </c>
      <c r="P6" s="62">
        <f>Table2245236891011121314151617181920212224234567[[#This Row],[PEMBULATAN]]*O6</f>
        <v>42000</v>
      </c>
    </row>
    <row r="7" spans="1:16" ht="27.75" customHeight="1" x14ac:dyDescent="0.2">
      <c r="A7" s="88"/>
      <c r="B7" s="72"/>
      <c r="C7" s="89" t="s">
        <v>70</v>
      </c>
      <c r="D7" s="90" t="s">
        <v>54</v>
      </c>
      <c r="E7" s="91">
        <v>44431</v>
      </c>
      <c r="F7" s="92" t="s">
        <v>142</v>
      </c>
      <c r="G7" s="91">
        <v>44433</v>
      </c>
      <c r="H7" s="93" t="s">
        <v>143</v>
      </c>
      <c r="I7" s="94">
        <v>90</v>
      </c>
      <c r="J7" s="94">
        <v>47</v>
      </c>
      <c r="K7" s="94">
        <v>33</v>
      </c>
      <c r="L7" s="94">
        <v>24</v>
      </c>
      <c r="M7" s="95">
        <v>34.897500000000001</v>
      </c>
      <c r="N7" s="96">
        <v>35</v>
      </c>
      <c r="O7" s="61">
        <v>3000</v>
      </c>
      <c r="P7" s="62">
        <f>Table2245236891011121314151617181920212224234567[[#This Row],[PEMBULATAN]]*O7</f>
        <v>105000</v>
      </c>
    </row>
    <row r="8" spans="1:16" ht="27.75" customHeight="1" x14ac:dyDescent="0.2">
      <c r="A8" s="88"/>
      <c r="B8" s="72"/>
      <c r="C8" s="89" t="s">
        <v>71</v>
      </c>
      <c r="D8" s="90" t="s">
        <v>54</v>
      </c>
      <c r="E8" s="91">
        <v>44431</v>
      </c>
      <c r="F8" s="92" t="s">
        <v>142</v>
      </c>
      <c r="G8" s="91">
        <v>44433</v>
      </c>
      <c r="H8" s="93" t="s">
        <v>143</v>
      </c>
      <c r="I8" s="94">
        <v>93</v>
      </c>
      <c r="J8" s="94">
        <v>51</v>
      </c>
      <c r="K8" s="94">
        <v>23</v>
      </c>
      <c r="L8" s="94">
        <v>43</v>
      </c>
      <c r="M8" s="95">
        <v>27.27225</v>
      </c>
      <c r="N8" s="96">
        <v>43</v>
      </c>
      <c r="O8" s="61">
        <v>3000</v>
      </c>
      <c r="P8" s="62">
        <f>Table2245236891011121314151617181920212224234567[[#This Row],[PEMBULATAN]]*O8</f>
        <v>129000</v>
      </c>
    </row>
    <row r="9" spans="1:16" ht="27.75" customHeight="1" x14ac:dyDescent="0.2">
      <c r="A9" s="88"/>
      <c r="B9" s="72"/>
      <c r="C9" s="89" t="s">
        <v>72</v>
      </c>
      <c r="D9" s="90" t="s">
        <v>54</v>
      </c>
      <c r="E9" s="91">
        <v>44431</v>
      </c>
      <c r="F9" s="92" t="s">
        <v>142</v>
      </c>
      <c r="G9" s="91">
        <v>44433</v>
      </c>
      <c r="H9" s="93" t="s">
        <v>143</v>
      </c>
      <c r="I9" s="94">
        <v>90</v>
      </c>
      <c r="J9" s="94">
        <v>53</v>
      </c>
      <c r="K9" s="94">
        <v>32</v>
      </c>
      <c r="L9" s="94">
        <v>5</v>
      </c>
      <c r="M9" s="95">
        <v>38.159999999999997</v>
      </c>
      <c r="N9" s="96">
        <v>38</v>
      </c>
      <c r="O9" s="61">
        <v>3000</v>
      </c>
      <c r="P9" s="62">
        <f>Table2245236891011121314151617181920212224234567[[#This Row],[PEMBULATAN]]*O9</f>
        <v>114000</v>
      </c>
    </row>
    <row r="10" spans="1:16" ht="27.75" customHeight="1" x14ac:dyDescent="0.2">
      <c r="A10" s="88"/>
      <c r="B10" s="72"/>
      <c r="C10" s="89" t="s">
        <v>73</v>
      </c>
      <c r="D10" s="90" t="s">
        <v>54</v>
      </c>
      <c r="E10" s="91">
        <v>44431</v>
      </c>
      <c r="F10" s="92" t="s">
        <v>142</v>
      </c>
      <c r="G10" s="91">
        <v>44433</v>
      </c>
      <c r="H10" s="93" t="s">
        <v>143</v>
      </c>
      <c r="I10" s="94">
        <v>90</v>
      </c>
      <c r="J10" s="94">
        <v>61</v>
      </c>
      <c r="K10" s="94">
        <v>15</v>
      </c>
      <c r="L10" s="94">
        <v>2</v>
      </c>
      <c r="M10" s="95">
        <v>20.587499999999999</v>
      </c>
      <c r="N10" s="96">
        <v>21</v>
      </c>
      <c r="O10" s="61">
        <v>3000</v>
      </c>
      <c r="P10" s="62">
        <f>Table2245236891011121314151617181920212224234567[[#This Row],[PEMBULATAN]]*O10</f>
        <v>63000</v>
      </c>
    </row>
    <row r="11" spans="1:16" ht="27.75" customHeight="1" x14ac:dyDescent="0.2">
      <c r="A11" s="88"/>
      <c r="B11" s="72"/>
      <c r="C11" s="89" t="s">
        <v>74</v>
      </c>
      <c r="D11" s="90" t="s">
        <v>54</v>
      </c>
      <c r="E11" s="91">
        <v>44431</v>
      </c>
      <c r="F11" s="92" t="s">
        <v>142</v>
      </c>
      <c r="G11" s="91">
        <v>44433</v>
      </c>
      <c r="H11" s="93" t="s">
        <v>143</v>
      </c>
      <c r="I11" s="94">
        <v>101</v>
      </c>
      <c r="J11" s="94">
        <v>53</v>
      </c>
      <c r="K11" s="94">
        <v>22</v>
      </c>
      <c r="L11" s="94">
        <v>3</v>
      </c>
      <c r="M11" s="95">
        <v>29.441500000000001</v>
      </c>
      <c r="N11" s="96">
        <v>29</v>
      </c>
      <c r="O11" s="61">
        <v>3000</v>
      </c>
      <c r="P11" s="62">
        <f>Table2245236891011121314151617181920212224234567[[#This Row],[PEMBULATAN]]*O11</f>
        <v>87000</v>
      </c>
    </row>
    <row r="12" spans="1:16" ht="27.75" customHeight="1" x14ac:dyDescent="0.2">
      <c r="A12" s="88"/>
      <c r="B12" s="72"/>
      <c r="C12" s="89" t="s">
        <v>75</v>
      </c>
      <c r="D12" s="90" t="s">
        <v>54</v>
      </c>
      <c r="E12" s="91">
        <v>44431</v>
      </c>
      <c r="F12" s="92" t="s">
        <v>142</v>
      </c>
      <c r="G12" s="91">
        <v>44433</v>
      </c>
      <c r="H12" s="93" t="s">
        <v>143</v>
      </c>
      <c r="I12" s="94">
        <v>10</v>
      </c>
      <c r="J12" s="94">
        <v>15</v>
      </c>
      <c r="K12" s="94">
        <v>15</v>
      </c>
      <c r="L12" s="94">
        <v>2</v>
      </c>
      <c r="M12" s="95">
        <v>0.5625</v>
      </c>
      <c r="N12" s="96">
        <v>2</v>
      </c>
      <c r="O12" s="61">
        <v>3000</v>
      </c>
      <c r="P12" s="62">
        <f>Table2245236891011121314151617181920212224234567[[#This Row],[PEMBULATAN]]*O12</f>
        <v>6000</v>
      </c>
    </row>
    <row r="13" spans="1:16" ht="27.75" customHeight="1" x14ac:dyDescent="0.2">
      <c r="A13" s="88"/>
      <c r="B13" s="72"/>
      <c r="C13" s="89" t="s">
        <v>76</v>
      </c>
      <c r="D13" s="90" t="s">
        <v>54</v>
      </c>
      <c r="E13" s="91">
        <v>44431</v>
      </c>
      <c r="F13" s="92" t="s">
        <v>142</v>
      </c>
      <c r="G13" s="91">
        <v>44433</v>
      </c>
      <c r="H13" s="93" t="s">
        <v>143</v>
      </c>
      <c r="I13" s="94">
        <v>138</v>
      </c>
      <c r="J13" s="94">
        <v>10</v>
      </c>
      <c r="K13" s="94">
        <v>10</v>
      </c>
      <c r="L13" s="94">
        <v>20</v>
      </c>
      <c r="M13" s="95">
        <v>3.45</v>
      </c>
      <c r="N13" s="96">
        <v>20</v>
      </c>
      <c r="O13" s="61">
        <v>3000</v>
      </c>
      <c r="P13" s="62">
        <f>Table2245236891011121314151617181920212224234567[[#This Row],[PEMBULATAN]]*O13</f>
        <v>60000</v>
      </c>
    </row>
    <row r="14" spans="1:16" ht="27.75" customHeight="1" x14ac:dyDescent="0.2">
      <c r="A14" s="88"/>
      <c r="B14" s="72"/>
      <c r="C14" s="89" t="s">
        <v>77</v>
      </c>
      <c r="D14" s="90" t="s">
        <v>54</v>
      </c>
      <c r="E14" s="91">
        <v>44431</v>
      </c>
      <c r="F14" s="92" t="s">
        <v>142</v>
      </c>
      <c r="G14" s="91">
        <v>44433</v>
      </c>
      <c r="H14" s="93" t="s">
        <v>143</v>
      </c>
      <c r="I14" s="94">
        <v>142</v>
      </c>
      <c r="J14" s="94">
        <v>10</v>
      </c>
      <c r="K14" s="94">
        <v>10</v>
      </c>
      <c r="L14" s="94">
        <v>2</v>
      </c>
      <c r="M14" s="95">
        <v>3.55</v>
      </c>
      <c r="N14" s="96">
        <v>4</v>
      </c>
      <c r="O14" s="61">
        <v>3000</v>
      </c>
      <c r="P14" s="62">
        <f>Table2245236891011121314151617181920212224234567[[#This Row],[PEMBULATAN]]*O14</f>
        <v>12000</v>
      </c>
    </row>
    <row r="15" spans="1:16" ht="27.75" customHeight="1" x14ac:dyDescent="0.2">
      <c r="A15" s="88"/>
      <c r="B15" s="72"/>
      <c r="C15" s="89" t="s">
        <v>78</v>
      </c>
      <c r="D15" s="90" t="s">
        <v>54</v>
      </c>
      <c r="E15" s="91">
        <v>44431</v>
      </c>
      <c r="F15" s="92" t="s">
        <v>142</v>
      </c>
      <c r="G15" s="91">
        <v>44433</v>
      </c>
      <c r="H15" s="93" t="s">
        <v>143</v>
      </c>
      <c r="I15" s="94">
        <v>138</v>
      </c>
      <c r="J15" s="94">
        <v>8</v>
      </c>
      <c r="K15" s="94">
        <v>8</v>
      </c>
      <c r="L15" s="94">
        <v>2</v>
      </c>
      <c r="M15" s="95">
        <v>2.2080000000000002</v>
      </c>
      <c r="N15" s="96">
        <v>2</v>
      </c>
      <c r="O15" s="61">
        <v>3000</v>
      </c>
      <c r="P15" s="62">
        <f>Table2245236891011121314151617181920212224234567[[#This Row],[PEMBULATAN]]*O15</f>
        <v>6000</v>
      </c>
    </row>
    <row r="16" spans="1:16" ht="27.75" customHeight="1" x14ac:dyDescent="0.2">
      <c r="A16" s="88"/>
      <c r="B16" s="72"/>
      <c r="C16" s="89" t="s">
        <v>79</v>
      </c>
      <c r="D16" s="90" t="s">
        <v>54</v>
      </c>
      <c r="E16" s="91">
        <v>44431</v>
      </c>
      <c r="F16" s="92" t="s">
        <v>142</v>
      </c>
      <c r="G16" s="91">
        <v>44433</v>
      </c>
      <c r="H16" s="93" t="s">
        <v>143</v>
      </c>
      <c r="I16" s="94">
        <v>105</v>
      </c>
      <c r="J16" s="94">
        <v>70</v>
      </c>
      <c r="K16" s="94">
        <v>30</v>
      </c>
      <c r="L16" s="94">
        <v>14</v>
      </c>
      <c r="M16" s="95">
        <v>55.125</v>
      </c>
      <c r="N16" s="96">
        <v>55</v>
      </c>
      <c r="O16" s="61">
        <v>3000</v>
      </c>
      <c r="P16" s="62">
        <f>Table2245236891011121314151617181920212224234567[[#This Row],[PEMBULATAN]]*O16</f>
        <v>165000</v>
      </c>
    </row>
    <row r="17" spans="1:16" ht="27.75" customHeight="1" x14ac:dyDescent="0.2">
      <c r="A17" s="88"/>
      <c r="B17" s="72"/>
      <c r="C17" s="89" t="s">
        <v>80</v>
      </c>
      <c r="D17" s="90" t="s">
        <v>54</v>
      </c>
      <c r="E17" s="91">
        <v>44431</v>
      </c>
      <c r="F17" s="92" t="s">
        <v>142</v>
      </c>
      <c r="G17" s="91">
        <v>44433</v>
      </c>
      <c r="H17" s="93" t="s">
        <v>143</v>
      </c>
      <c r="I17" s="94">
        <v>84</v>
      </c>
      <c r="J17" s="94">
        <v>62</v>
      </c>
      <c r="K17" s="94">
        <v>20</v>
      </c>
      <c r="L17" s="94">
        <v>25</v>
      </c>
      <c r="M17" s="95">
        <v>26.04</v>
      </c>
      <c r="N17" s="96">
        <v>26</v>
      </c>
      <c r="O17" s="61">
        <v>3000</v>
      </c>
      <c r="P17" s="62">
        <f>Table2245236891011121314151617181920212224234567[[#This Row],[PEMBULATAN]]*O17</f>
        <v>78000</v>
      </c>
    </row>
    <row r="18" spans="1:16" ht="27.75" customHeight="1" x14ac:dyDescent="0.2">
      <c r="A18" s="88"/>
      <c r="B18" s="72"/>
      <c r="C18" s="89" t="s">
        <v>81</v>
      </c>
      <c r="D18" s="90" t="s">
        <v>54</v>
      </c>
      <c r="E18" s="91">
        <v>44431</v>
      </c>
      <c r="F18" s="92" t="s">
        <v>142</v>
      </c>
      <c r="G18" s="91">
        <v>44433</v>
      </c>
      <c r="H18" s="93" t="s">
        <v>143</v>
      </c>
      <c r="I18" s="94">
        <v>90</v>
      </c>
      <c r="J18" s="94">
        <v>50</v>
      </c>
      <c r="K18" s="94">
        <v>15</v>
      </c>
      <c r="L18" s="94">
        <v>1</v>
      </c>
      <c r="M18" s="95">
        <v>16.875</v>
      </c>
      <c r="N18" s="96">
        <v>17</v>
      </c>
      <c r="O18" s="61">
        <v>3000</v>
      </c>
      <c r="P18" s="62">
        <f>Table2245236891011121314151617181920212224234567[[#This Row],[PEMBULATAN]]*O18</f>
        <v>51000</v>
      </c>
    </row>
    <row r="19" spans="1:16" ht="27.75" customHeight="1" x14ac:dyDescent="0.2">
      <c r="A19" s="88"/>
      <c r="B19" s="72"/>
      <c r="C19" s="89" t="s">
        <v>82</v>
      </c>
      <c r="D19" s="90" t="s">
        <v>54</v>
      </c>
      <c r="E19" s="91">
        <v>44431</v>
      </c>
      <c r="F19" s="92" t="s">
        <v>142</v>
      </c>
      <c r="G19" s="91">
        <v>44433</v>
      </c>
      <c r="H19" s="93" t="s">
        <v>143</v>
      </c>
      <c r="I19" s="94">
        <v>90</v>
      </c>
      <c r="J19" s="94">
        <v>54</v>
      </c>
      <c r="K19" s="94">
        <v>35</v>
      </c>
      <c r="L19" s="94">
        <v>27</v>
      </c>
      <c r="M19" s="95">
        <v>42.524999999999999</v>
      </c>
      <c r="N19" s="96">
        <v>43</v>
      </c>
      <c r="O19" s="61">
        <v>3000</v>
      </c>
      <c r="P19" s="62">
        <f>Table2245236891011121314151617181920212224234567[[#This Row],[PEMBULATAN]]*O19</f>
        <v>129000</v>
      </c>
    </row>
    <row r="20" spans="1:16" ht="27.75" customHeight="1" x14ac:dyDescent="0.2">
      <c r="A20" s="88"/>
      <c r="B20" s="72"/>
      <c r="C20" s="89" t="s">
        <v>83</v>
      </c>
      <c r="D20" s="90" t="s">
        <v>54</v>
      </c>
      <c r="E20" s="91">
        <v>44431</v>
      </c>
      <c r="F20" s="92" t="s">
        <v>142</v>
      </c>
      <c r="G20" s="91">
        <v>44433</v>
      </c>
      <c r="H20" s="93" t="s">
        <v>143</v>
      </c>
      <c r="I20" s="94">
        <v>110</v>
      </c>
      <c r="J20" s="94">
        <v>57</v>
      </c>
      <c r="K20" s="94">
        <v>31</v>
      </c>
      <c r="L20" s="94">
        <v>2</v>
      </c>
      <c r="M20" s="95">
        <v>48.592500000000001</v>
      </c>
      <c r="N20" s="96">
        <v>49</v>
      </c>
      <c r="O20" s="61">
        <v>3000</v>
      </c>
      <c r="P20" s="62">
        <f>Table2245236891011121314151617181920212224234567[[#This Row],[PEMBULATAN]]*O20</f>
        <v>147000</v>
      </c>
    </row>
    <row r="21" spans="1:16" ht="27.75" customHeight="1" x14ac:dyDescent="0.2">
      <c r="A21" s="88"/>
      <c r="B21" s="72"/>
      <c r="C21" s="89" t="s">
        <v>84</v>
      </c>
      <c r="D21" s="90" t="s">
        <v>54</v>
      </c>
      <c r="E21" s="91">
        <v>44431</v>
      </c>
      <c r="F21" s="92" t="s">
        <v>142</v>
      </c>
      <c r="G21" s="91">
        <v>44433</v>
      </c>
      <c r="H21" s="93" t="s">
        <v>143</v>
      </c>
      <c r="I21" s="94">
        <v>42</v>
      </c>
      <c r="J21" s="94">
        <v>28</v>
      </c>
      <c r="K21" s="94">
        <v>23</v>
      </c>
      <c r="L21" s="94">
        <v>4</v>
      </c>
      <c r="M21" s="95">
        <v>6.7619999999999996</v>
      </c>
      <c r="N21" s="96">
        <v>7</v>
      </c>
      <c r="O21" s="61">
        <v>3000</v>
      </c>
      <c r="P21" s="62">
        <f>Table2245236891011121314151617181920212224234567[[#This Row],[PEMBULATAN]]*O21</f>
        <v>21000</v>
      </c>
    </row>
    <row r="22" spans="1:16" ht="27.75" customHeight="1" x14ac:dyDescent="0.2">
      <c r="A22" s="88"/>
      <c r="B22" s="72"/>
      <c r="C22" s="89" t="s">
        <v>85</v>
      </c>
      <c r="D22" s="90" t="s">
        <v>54</v>
      </c>
      <c r="E22" s="91">
        <v>44431</v>
      </c>
      <c r="F22" s="92" t="s">
        <v>142</v>
      </c>
      <c r="G22" s="91">
        <v>44433</v>
      </c>
      <c r="H22" s="93" t="s">
        <v>143</v>
      </c>
      <c r="I22" s="94">
        <v>95</v>
      </c>
      <c r="J22" s="94">
        <v>63</v>
      </c>
      <c r="K22" s="94">
        <v>24</v>
      </c>
      <c r="L22" s="94">
        <v>46</v>
      </c>
      <c r="M22" s="95">
        <v>35.909999999999997</v>
      </c>
      <c r="N22" s="96">
        <v>46</v>
      </c>
      <c r="O22" s="61">
        <v>3000</v>
      </c>
      <c r="P22" s="62">
        <f>Table2245236891011121314151617181920212224234567[[#This Row],[PEMBULATAN]]*O22</f>
        <v>138000</v>
      </c>
    </row>
    <row r="23" spans="1:16" ht="27.75" customHeight="1" x14ac:dyDescent="0.2">
      <c r="A23" s="88"/>
      <c r="B23" s="72"/>
      <c r="C23" s="89" t="s">
        <v>86</v>
      </c>
      <c r="D23" s="90" t="s">
        <v>54</v>
      </c>
      <c r="E23" s="91">
        <v>44431</v>
      </c>
      <c r="F23" s="92" t="s">
        <v>142</v>
      </c>
      <c r="G23" s="91">
        <v>44433</v>
      </c>
      <c r="H23" s="93" t="s">
        <v>143</v>
      </c>
      <c r="I23" s="94">
        <v>91</v>
      </c>
      <c r="J23" s="94">
        <v>30</v>
      </c>
      <c r="K23" s="94">
        <v>15</v>
      </c>
      <c r="L23" s="94">
        <v>31</v>
      </c>
      <c r="M23" s="95">
        <v>10.237500000000001</v>
      </c>
      <c r="N23" s="96">
        <v>31</v>
      </c>
      <c r="O23" s="61">
        <v>3000</v>
      </c>
      <c r="P23" s="62">
        <f>Table2245236891011121314151617181920212224234567[[#This Row],[PEMBULATAN]]*O23</f>
        <v>93000</v>
      </c>
    </row>
    <row r="24" spans="1:16" ht="27.75" customHeight="1" x14ac:dyDescent="0.2">
      <c r="A24" s="88"/>
      <c r="B24" s="72"/>
      <c r="C24" s="89" t="s">
        <v>87</v>
      </c>
      <c r="D24" s="90" t="s">
        <v>54</v>
      </c>
      <c r="E24" s="91">
        <v>44431</v>
      </c>
      <c r="F24" s="92" t="s">
        <v>142</v>
      </c>
      <c r="G24" s="91">
        <v>44433</v>
      </c>
      <c r="H24" s="93" t="s">
        <v>143</v>
      </c>
      <c r="I24" s="94">
        <v>100</v>
      </c>
      <c r="J24" s="94">
        <v>63</v>
      </c>
      <c r="K24" s="94">
        <v>24</v>
      </c>
      <c r="L24" s="94">
        <v>29</v>
      </c>
      <c r="M24" s="95">
        <v>37.799999999999997</v>
      </c>
      <c r="N24" s="96">
        <v>38</v>
      </c>
      <c r="O24" s="61">
        <v>3000</v>
      </c>
      <c r="P24" s="62">
        <f>Table2245236891011121314151617181920212224234567[[#This Row],[PEMBULATAN]]*O24</f>
        <v>114000</v>
      </c>
    </row>
    <row r="25" spans="1:16" ht="27.75" customHeight="1" x14ac:dyDescent="0.2">
      <c r="A25" s="88"/>
      <c r="B25" s="72"/>
      <c r="C25" s="89" t="s">
        <v>88</v>
      </c>
      <c r="D25" s="90" t="s">
        <v>54</v>
      </c>
      <c r="E25" s="91">
        <v>44431</v>
      </c>
      <c r="F25" s="92" t="s">
        <v>142</v>
      </c>
      <c r="G25" s="91">
        <v>44433</v>
      </c>
      <c r="H25" s="93" t="s">
        <v>143</v>
      </c>
      <c r="I25" s="94">
        <v>66</v>
      </c>
      <c r="J25" s="94">
        <v>53</v>
      </c>
      <c r="K25" s="94">
        <v>36</v>
      </c>
      <c r="L25" s="94">
        <v>6</v>
      </c>
      <c r="M25" s="95">
        <v>31.481999999999999</v>
      </c>
      <c r="N25" s="96">
        <v>31</v>
      </c>
      <c r="O25" s="61">
        <v>3000</v>
      </c>
      <c r="P25" s="62">
        <f>Table2245236891011121314151617181920212224234567[[#This Row],[PEMBULATAN]]*O25</f>
        <v>93000</v>
      </c>
    </row>
    <row r="26" spans="1:16" ht="27.75" customHeight="1" x14ac:dyDescent="0.2">
      <c r="A26" s="88"/>
      <c r="B26" s="72"/>
      <c r="C26" s="89" t="s">
        <v>89</v>
      </c>
      <c r="D26" s="90" t="s">
        <v>54</v>
      </c>
      <c r="E26" s="91">
        <v>44431</v>
      </c>
      <c r="F26" s="92" t="s">
        <v>142</v>
      </c>
      <c r="G26" s="91">
        <v>44433</v>
      </c>
      <c r="H26" s="93" t="s">
        <v>143</v>
      </c>
      <c r="I26" s="94">
        <v>90</v>
      </c>
      <c r="J26" s="94">
        <v>54</v>
      </c>
      <c r="K26" s="94">
        <v>24</v>
      </c>
      <c r="L26" s="94">
        <v>9</v>
      </c>
      <c r="M26" s="95">
        <v>29.16</v>
      </c>
      <c r="N26" s="96">
        <v>29</v>
      </c>
      <c r="O26" s="61">
        <v>3000</v>
      </c>
      <c r="P26" s="62">
        <f>Table2245236891011121314151617181920212224234567[[#This Row],[PEMBULATAN]]*O26</f>
        <v>87000</v>
      </c>
    </row>
    <row r="27" spans="1:16" ht="27.75" customHeight="1" x14ac:dyDescent="0.2">
      <c r="A27" s="88"/>
      <c r="B27" s="72"/>
      <c r="C27" s="89" t="s">
        <v>90</v>
      </c>
      <c r="D27" s="90" t="s">
        <v>54</v>
      </c>
      <c r="E27" s="91">
        <v>44431</v>
      </c>
      <c r="F27" s="92" t="s">
        <v>142</v>
      </c>
      <c r="G27" s="91">
        <v>44433</v>
      </c>
      <c r="H27" s="93" t="s">
        <v>143</v>
      </c>
      <c r="I27" s="94">
        <v>30</v>
      </c>
      <c r="J27" s="94">
        <v>27</v>
      </c>
      <c r="K27" s="94">
        <v>21</v>
      </c>
      <c r="L27" s="94">
        <v>6</v>
      </c>
      <c r="M27" s="95">
        <v>4.2525000000000004</v>
      </c>
      <c r="N27" s="96">
        <v>6</v>
      </c>
      <c r="O27" s="61">
        <v>3000</v>
      </c>
      <c r="P27" s="62">
        <f>Table2245236891011121314151617181920212224234567[[#This Row],[PEMBULATAN]]*O27</f>
        <v>18000</v>
      </c>
    </row>
    <row r="28" spans="1:16" ht="27.75" customHeight="1" x14ac:dyDescent="0.2">
      <c r="A28" s="88"/>
      <c r="B28" s="72"/>
      <c r="C28" s="89" t="s">
        <v>91</v>
      </c>
      <c r="D28" s="90" t="s">
        <v>54</v>
      </c>
      <c r="E28" s="91">
        <v>44431</v>
      </c>
      <c r="F28" s="92" t="s">
        <v>142</v>
      </c>
      <c r="G28" s="91">
        <v>44433</v>
      </c>
      <c r="H28" s="93" t="s">
        <v>143</v>
      </c>
      <c r="I28" s="94">
        <v>93</v>
      </c>
      <c r="J28" s="94">
        <v>51</v>
      </c>
      <c r="K28" s="94">
        <v>22</v>
      </c>
      <c r="L28" s="94">
        <v>18</v>
      </c>
      <c r="M28" s="95">
        <v>26.086500000000001</v>
      </c>
      <c r="N28" s="96">
        <v>26</v>
      </c>
      <c r="O28" s="61">
        <v>3000</v>
      </c>
      <c r="P28" s="62">
        <f>Table2245236891011121314151617181920212224234567[[#This Row],[PEMBULATAN]]*O28</f>
        <v>78000</v>
      </c>
    </row>
    <row r="29" spans="1:16" ht="27.75" customHeight="1" x14ac:dyDescent="0.2">
      <c r="A29" s="88"/>
      <c r="B29" s="72"/>
      <c r="C29" s="89" t="s">
        <v>92</v>
      </c>
      <c r="D29" s="90" t="s">
        <v>54</v>
      </c>
      <c r="E29" s="91">
        <v>44431</v>
      </c>
      <c r="F29" s="92" t="s">
        <v>142</v>
      </c>
      <c r="G29" s="91">
        <v>44433</v>
      </c>
      <c r="H29" s="93" t="s">
        <v>143</v>
      </c>
      <c r="I29" s="94">
        <v>90</v>
      </c>
      <c r="J29" s="94">
        <v>51</v>
      </c>
      <c r="K29" s="94">
        <v>20</v>
      </c>
      <c r="L29" s="94">
        <v>11</v>
      </c>
      <c r="M29" s="95">
        <v>22.95</v>
      </c>
      <c r="N29" s="96">
        <v>23</v>
      </c>
      <c r="O29" s="61">
        <v>3000</v>
      </c>
      <c r="P29" s="62">
        <f>Table2245236891011121314151617181920212224234567[[#This Row],[PEMBULATAN]]*O29</f>
        <v>69000</v>
      </c>
    </row>
    <row r="30" spans="1:16" ht="27.75" customHeight="1" x14ac:dyDescent="0.2">
      <c r="A30" s="88"/>
      <c r="B30" s="72"/>
      <c r="C30" s="89" t="s">
        <v>93</v>
      </c>
      <c r="D30" s="90" t="s">
        <v>54</v>
      </c>
      <c r="E30" s="91">
        <v>44431</v>
      </c>
      <c r="F30" s="92" t="s">
        <v>142</v>
      </c>
      <c r="G30" s="91">
        <v>44433</v>
      </c>
      <c r="H30" s="93" t="s">
        <v>143</v>
      </c>
      <c r="I30" s="94">
        <v>83</v>
      </c>
      <c r="J30" s="94">
        <v>50</v>
      </c>
      <c r="K30" s="94">
        <v>25</v>
      </c>
      <c r="L30" s="94">
        <v>3</v>
      </c>
      <c r="M30" s="95">
        <v>25.9375</v>
      </c>
      <c r="N30" s="96">
        <v>26</v>
      </c>
      <c r="O30" s="61">
        <v>3000</v>
      </c>
      <c r="P30" s="62">
        <f>Table2245236891011121314151617181920212224234567[[#This Row],[PEMBULATAN]]*O30</f>
        <v>78000</v>
      </c>
    </row>
    <row r="31" spans="1:16" ht="27.75" customHeight="1" x14ac:dyDescent="0.2">
      <c r="A31" s="88"/>
      <c r="B31" s="72"/>
      <c r="C31" s="89" t="s">
        <v>94</v>
      </c>
      <c r="D31" s="90" t="s">
        <v>54</v>
      </c>
      <c r="E31" s="91">
        <v>44431</v>
      </c>
      <c r="F31" s="92" t="s">
        <v>142</v>
      </c>
      <c r="G31" s="91">
        <v>44433</v>
      </c>
      <c r="H31" s="93" t="s">
        <v>143</v>
      </c>
      <c r="I31" s="94">
        <v>53</v>
      </c>
      <c r="J31" s="94">
        <v>35</v>
      </c>
      <c r="K31" s="94">
        <v>12</v>
      </c>
      <c r="L31" s="94">
        <v>4</v>
      </c>
      <c r="M31" s="95">
        <v>5.5650000000000004</v>
      </c>
      <c r="N31" s="96">
        <v>6</v>
      </c>
      <c r="O31" s="61">
        <v>3000</v>
      </c>
      <c r="P31" s="62">
        <f>Table2245236891011121314151617181920212224234567[[#This Row],[PEMBULATAN]]*O31</f>
        <v>18000</v>
      </c>
    </row>
    <row r="32" spans="1:16" ht="27.75" customHeight="1" x14ac:dyDescent="0.2">
      <c r="A32" s="88"/>
      <c r="B32" s="72"/>
      <c r="C32" s="89" t="s">
        <v>95</v>
      </c>
      <c r="D32" s="90" t="s">
        <v>54</v>
      </c>
      <c r="E32" s="91">
        <v>44431</v>
      </c>
      <c r="F32" s="92" t="s">
        <v>142</v>
      </c>
      <c r="G32" s="91">
        <v>44433</v>
      </c>
      <c r="H32" s="93" t="s">
        <v>143</v>
      </c>
      <c r="I32" s="94">
        <v>62</v>
      </c>
      <c r="J32" s="94">
        <v>10</v>
      </c>
      <c r="K32" s="94">
        <v>11</v>
      </c>
      <c r="L32" s="94">
        <v>2</v>
      </c>
      <c r="M32" s="95">
        <v>1.7050000000000001</v>
      </c>
      <c r="N32" s="96">
        <v>2</v>
      </c>
      <c r="O32" s="61">
        <v>3000</v>
      </c>
      <c r="P32" s="62">
        <f>Table2245236891011121314151617181920212224234567[[#This Row],[PEMBULATAN]]*O32</f>
        <v>6000</v>
      </c>
    </row>
    <row r="33" spans="1:16" ht="27.75" customHeight="1" x14ac:dyDescent="0.2">
      <c r="A33" s="88"/>
      <c r="B33" s="72"/>
      <c r="C33" s="89" t="s">
        <v>96</v>
      </c>
      <c r="D33" s="90" t="s">
        <v>54</v>
      </c>
      <c r="E33" s="91">
        <v>44431</v>
      </c>
      <c r="F33" s="92" t="s">
        <v>142</v>
      </c>
      <c r="G33" s="91">
        <v>44433</v>
      </c>
      <c r="H33" s="93" t="s">
        <v>143</v>
      </c>
      <c r="I33" s="94">
        <v>105</v>
      </c>
      <c r="J33" s="94">
        <v>52</v>
      </c>
      <c r="K33" s="94">
        <v>30</v>
      </c>
      <c r="L33" s="94">
        <v>3</v>
      </c>
      <c r="M33" s="95">
        <v>40.950000000000003</v>
      </c>
      <c r="N33" s="96">
        <v>41</v>
      </c>
      <c r="O33" s="61">
        <v>3000</v>
      </c>
      <c r="P33" s="62">
        <f>Table2245236891011121314151617181920212224234567[[#This Row],[PEMBULATAN]]*O33</f>
        <v>123000</v>
      </c>
    </row>
    <row r="34" spans="1:16" ht="27.75" customHeight="1" x14ac:dyDescent="0.2">
      <c r="A34" s="88"/>
      <c r="B34" s="72"/>
      <c r="C34" s="89" t="s">
        <v>97</v>
      </c>
      <c r="D34" s="90" t="s">
        <v>54</v>
      </c>
      <c r="E34" s="91">
        <v>44431</v>
      </c>
      <c r="F34" s="92" t="s">
        <v>142</v>
      </c>
      <c r="G34" s="91">
        <v>44433</v>
      </c>
      <c r="H34" s="93" t="s">
        <v>143</v>
      </c>
      <c r="I34" s="94">
        <v>93</v>
      </c>
      <c r="J34" s="94">
        <v>54</v>
      </c>
      <c r="K34" s="94">
        <v>13</v>
      </c>
      <c r="L34" s="94">
        <v>1</v>
      </c>
      <c r="M34" s="95">
        <v>16.3215</v>
      </c>
      <c r="N34" s="96">
        <v>16</v>
      </c>
      <c r="O34" s="61">
        <v>3000</v>
      </c>
      <c r="P34" s="62">
        <f>Table2245236891011121314151617181920212224234567[[#This Row],[PEMBULATAN]]*O34</f>
        <v>48000</v>
      </c>
    </row>
    <row r="35" spans="1:16" ht="27.75" customHeight="1" x14ac:dyDescent="0.2">
      <c r="A35" s="88"/>
      <c r="B35" s="72"/>
      <c r="C35" s="89" t="s">
        <v>98</v>
      </c>
      <c r="D35" s="90" t="s">
        <v>54</v>
      </c>
      <c r="E35" s="91">
        <v>44431</v>
      </c>
      <c r="F35" s="92" t="s">
        <v>142</v>
      </c>
      <c r="G35" s="91">
        <v>44433</v>
      </c>
      <c r="H35" s="93" t="s">
        <v>143</v>
      </c>
      <c r="I35" s="94">
        <v>60</v>
      </c>
      <c r="J35" s="94">
        <v>53</v>
      </c>
      <c r="K35" s="94">
        <v>20</v>
      </c>
      <c r="L35" s="94">
        <v>5</v>
      </c>
      <c r="M35" s="95">
        <v>15.9</v>
      </c>
      <c r="N35" s="96">
        <v>16</v>
      </c>
      <c r="O35" s="61">
        <v>3000</v>
      </c>
      <c r="P35" s="62">
        <f>Table2245236891011121314151617181920212224234567[[#This Row],[PEMBULATAN]]*O35</f>
        <v>48000</v>
      </c>
    </row>
    <row r="36" spans="1:16" ht="27.75" customHeight="1" x14ac:dyDescent="0.2">
      <c r="A36" s="88"/>
      <c r="B36" s="72"/>
      <c r="C36" s="89" t="s">
        <v>99</v>
      </c>
      <c r="D36" s="90" t="s">
        <v>54</v>
      </c>
      <c r="E36" s="91">
        <v>44431</v>
      </c>
      <c r="F36" s="92" t="s">
        <v>142</v>
      </c>
      <c r="G36" s="91">
        <v>44433</v>
      </c>
      <c r="H36" s="93" t="s">
        <v>143</v>
      </c>
      <c r="I36" s="94">
        <v>100</v>
      </c>
      <c r="J36" s="94">
        <v>53</v>
      </c>
      <c r="K36" s="94">
        <v>20</v>
      </c>
      <c r="L36" s="94">
        <v>12</v>
      </c>
      <c r="M36" s="95">
        <v>26.5</v>
      </c>
      <c r="N36" s="96">
        <v>27</v>
      </c>
      <c r="O36" s="61">
        <v>3000</v>
      </c>
      <c r="P36" s="62">
        <f>Table2245236891011121314151617181920212224234567[[#This Row],[PEMBULATAN]]*O36</f>
        <v>81000</v>
      </c>
    </row>
    <row r="37" spans="1:16" ht="27.75" customHeight="1" x14ac:dyDescent="0.2">
      <c r="A37" s="88"/>
      <c r="B37" s="72"/>
      <c r="C37" s="89" t="s">
        <v>100</v>
      </c>
      <c r="D37" s="90" t="s">
        <v>54</v>
      </c>
      <c r="E37" s="91">
        <v>44431</v>
      </c>
      <c r="F37" s="92" t="s">
        <v>142</v>
      </c>
      <c r="G37" s="91">
        <v>44433</v>
      </c>
      <c r="H37" s="93" t="s">
        <v>143</v>
      </c>
      <c r="I37" s="94">
        <v>80</v>
      </c>
      <c r="J37" s="94">
        <v>50</v>
      </c>
      <c r="K37" s="94">
        <v>10</v>
      </c>
      <c r="L37" s="94">
        <v>13</v>
      </c>
      <c r="M37" s="95">
        <v>10</v>
      </c>
      <c r="N37" s="96">
        <v>13</v>
      </c>
      <c r="O37" s="61">
        <v>3000</v>
      </c>
      <c r="P37" s="62">
        <f>Table2245236891011121314151617181920212224234567[[#This Row],[PEMBULATAN]]*O37</f>
        <v>39000</v>
      </c>
    </row>
    <row r="38" spans="1:16" ht="27.75" customHeight="1" x14ac:dyDescent="0.2">
      <c r="A38" s="88"/>
      <c r="B38" s="72"/>
      <c r="C38" s="89" t="s">
        <v>101</v>
      </c>
      <c r="D38" s="90" t="s">
        <v>54</v>
      </c>
      <c r="E38" s="91">
        <v>44431</v>
      </c>
      <c r="F38" s="92" t="s">
        <v>142</v>
      </c>
      <c r="G38" s="91">
        <v>44433</v>
      </c>
      <c r="H38" s="93" t="s">
        <v>143</v>
      </c>
      <c r="I38" s="94">
        <v>100</v>
      </c>
      <c r="J38" s="94">
        <v>54</v>
      </c>
      <c r="K38" s="94">
        <v>22</v>
      </c>
      <c r="L38" s="94">
        <v>3</v>
      </c>
      <c r="M38" s="95">
        <v>29.7</v>
      </c>
      <c r="N38" s="96">
        <v>30</v>
      </c>
      <c r="O38" s="61">
        <v>3000</v>
      </c>
      <c r="P38" s="62">
        <f>Table2245236891011121314151617181920212224234567[[#This Row],[PEMBULATAN]]*O38</f>
        <v>90000</v>
      </c>
    </row>
    <row r="39" spans="1:16" ht="27.75" customHeight="1" x14ac:dyDescent="0.2">
      <c r="A39" s="88"/>
      <c r="B39" s="72"/>
      <c r="C39" s="89" t="s">
        <v>102</v>
      </c>
      <c r="D39" s="90" t="s">
        <v>54</v>
      </c>
      <c r="E39" s="91">
        <v>44431</v>
      </c>
      <c r="F39" s="92" t="s">
        <v>142</v>
      </c>
      <c r="G39" s="91">
        <v>44433</v>
      </c>
      <c r="H39" s="93" t="s">
        <v>143</v>
      </c>
      <c r="I39" s="94">
        <v>93</v>
      </c>
      <c r="J39" s="94">
        <v>60</v>
      </c>
      <c r="K39" s="94">
        <v>21</v>
      </c>
      <c r="L39" s="94">
        <v>8</v>
      </c>
      <c r="M39" s="95">
        <v>29.295000000000002</v>
      </c>
      <c r="N39" s="96">
        <v>29</v>
      </c>
      <c r="O39" s="61">
        <v>3000</v>
      </c>
      <c r="P39" s="62">
        <f>Table2245236891011121314151617181920212224234567[[#This Row],[PEMBULATAN]]*O39</f>
        <v>87000</v>
      </c>
    </row>
    <row r="40" spans="1:16" ht="27.75" customHeight="1" x14ac:dyDescent="0.2">
      <c r="A40" s="88"/>
      <c r="B40" s="72"/>
      <c r="C40" s="89" t="s">
        <v>103</v>
      </c>
      <c r="D40" s="90" t="s">
        <v>54</v>
      </c>
      <c r="E40" s="91">
        <v>44431</v>
      </c>
      <c r="F40" s="92" t="s">
        <v>142</v>
      </c>
      <c r="G40" s="91">
        <v>44433</v>
      </c>
      <c r="H40" s="93" t="s">
        <v>143</v>
      </c>
      <c r="I40" s="94">
        <v>136</v>
      </c>
      <c r="J40" s="94">
        <v>30</v>
      </c>
      <c r="K40" s="94">
        <v>20</v>
      </c>
      <c r="L40" s="94">
        <v>3</v>
      </c>
      <c r="M40" s="95">
        <v>20.399999999999999</v>
      </c>
      <c r="N40" s="96">
        <v>20</v>
      </c>
      <c r="O40" s="61">
        <v>3000</v>
      </c>
      <c r="P40" s="62">
        <f>Table2245236891011121314151617181920212224234567[[#This Row],[PEMBULATAN]]*O40</f>
        <v>60000</v>
      </c>
    </row>
    <row r="41" spans="1:16" ht="27.75" customHeight="1" x14ac:dyDescent="0.2">
      <c r="A41" s="88"/>
      <c r="B41" s="72"/>
      <c r="C41" s="89" t="s">
        <v>104</v>
      </c>
      <c r="D41" s="90" t="s">
        <v>54</v>
      </c>
      <c r="E41" s="91">
        <v>44431</v>
      </c>
      <c r="F41" s="92" t="s">
        <v>142</v>
      </c>
      <c r="G41" s="91">
        <v>44433</v>
      </c>
      <c r="H41" s="93" t="s">
        <v>143</v>
      </c>
      <c r="I41" s="94">
        <v>60</v>
      </c>
      <c r="J41" s="94">
        <v>70</v>
      </c>
      <c r="K41" s="94">
        <v>30</v>
      </c>
      <c r="L41" s="94">
        <v>8</v>
      </c>
      <c r="M41" s="95">
        <v>31.5</v>
      </c>
      <c r="N41" s="96">
        <v>32</v>
      </c>
      <c r="O41" s="61">
        <v>3000</v>
      </c>
      <c r="P41" s="62">
        <f>Table2245236891011121314151617181920212224234567[[#This Row],[PEMBULATAN]]*O41</f>
        <v>96000</v>
      </c>
    </row>
    <row r="42" spans="1:16" ht="27.75" customHeight="1" x14ac:dyDescent="0.2">
      <c r="A42" s="88"/>
      <c r="B42" s="72"/>
      <c r="C42" s="89" t="s">
        <v>105</v>
      </c>
      <c r="D42" s="90" t="s">
        <v>54</v>
      </c>
      <c r="E42" s="91">
        <v>44431</v>
      </c>
      <c r="F42" s="92" t="s">
        <v>142</v>
      </c>
      <c r="G42" s="91">
        <v>44433</v>
      </c>
      <c r="H42" s="93" t="s">
        <v>143</v>
      </c>
      <c r="I42" s="94">
        <v>60</v>
      </c>
      <c r="J42" s="94">
        <v>35</v>
      </c>
      <c r="K42" s="94">
        <v>16</v>
      </c>
      <c r="L42" s="94">
        <v>7</v>
      </c>
      <c r="M42" s="95">
        <v>8.4</v>
      </c>
      <c r="N42" s="96">
        <v>8</v>
      </c>
      <c r="O42" s="61">
        <v>3000</v>
      </c>
      <c r="P42" s="62">
        <f>Table2245236891011121314151617181920212224234567[[#This Row],[PEMBULATAN]]*O42</f>
        <v>24000</v>
      </c>
    </row>
    <row r="43" spans="1:16" ht="27.75" customHeight="1" x14ac:dyDescent="0.2">
      <c r="A43" s="88"/>
      <c r="B43" s="72"/>
      <c r="C43" s="89" t="s">
        <v>106</v>
      </c>
      <c r="D43" s="90" t="s">
        <v>54</v>
      </c>
      <c r="E43" s="91">
        <v>44431</v>
      </c>
      <c r="F43" s="92" t="s">
        <v>142</v>
      </c>
      <c r="G43" s="91">
        <v>44433</v>
      </c>
      <c r="H43" s="93" t="s">
        <v>143</v>
      </c>
      <c r="I43" s="94">
        <v>95</v>
      </c>
      <c r="J43" s="94">
        <v>60</v>
      </c>
      <c r="K43" s="94">
        <v>23</v>
      </c>
      <c r="L43" s="94">
        <v>10</v>
      </c>
      <c r="M43" s="95">
        <v>32.774999999999999</v>
      </c>
      <c r="N43" s="96">
        <v>33</v>
      </c>
      <c r="O43" s="61">
        <v>3000</v>
      </c>
      <c r="P43" s="62">
        <f>Table2245236891011121314151617181920212224234567[[#This Row],[PEMBULATAN]]*O43</f>
        <v>99000</v>
      </c>
    </row>
    <row r="44" spans="1:16" ht="27.75" customHeight="1" x14ac:dyDescent="0.2">
      <c r="A44" s="88"/>
      <c r="B44" s="72"/>
      <c r="C44" s="89" t="s">
        <v>107</v>
      </c>
      <c r="D44" s="90" t="s">
        <v>54</v>
      </c>
      <c r="E44" s="91">
        <v>44431</v>
      </c>
      <c r="F44" s="92" t="s">
        <v>142</v>
      </c>
      <c r="G44" s="91">
        <v>44433</v>
      </c>
      <c r="H44" s="93" t="s">
        <v>143</v>
      </c>
      <c r="I44" s="94">
        <v>80</v>
      </c>
      <c r="J44" s="94">
        <v>51</v>
      </c>
      <c r="K44" s="94">
        <v>23</v>
      </c>
      <c r="L44" s="94">
        <v>18</v>
      </c>
      <c r="M44" s="95">
        <v>23.46</v>
      </c>
      <c r="N44" s="96">
        <v>23</v>
      </c>
      <c r="O44" s="61">
        <v>3000</v>
      </c>
      <c r="P44" s="62">
        <f>Table2245236891011121314151617181920212224234567[[#This Row],[PEMBULATAN]]*O44</f>
        <v>69000</v>
      </c>
    </row>
    <row r="45" spans="1:16" ht="27.75" customHeight="1" x14ac:dyDescent="0.2">
      <c r="A45" s="88"/>
      <c r="B45" s="72"/>
      <c r="C45" s="89" t="s">
        <v>108</v>
      </c>
      <c r="D45" s="90" t="s">
        <v>54</v>
      </c>
      <c r="E45" s="91">
        <v>44431</v>
      </c>
      <c r="F45" s="92" t="s">
        <v>142</v>
      </c>
      <c r="G45" s="91">
        <v>44433</v>
      </c>
      <c r="H45" s="93" t="s">
        <v>143</v>
      </c>
      <c r="I45" s="94">
        <v>100</v>
      </c>
      <c r="J45" s="94">
        <v>61</v>
      </c>
      <c r="K45" s="94">
        <v>32</v>
      </c>
      <c r="L45" s="94">
        <v>6</v>
      </c>
      <c r="M45" s="95">
        <v>48.8</v>
      </c>
      <c r="N45" s="96">
        <v>49</v>
      </c>
      <c r="O45" s="61">
        <v>3000</v>
      </c>
      <c r="P45" s="62">
        <f>Table2245236891011121314151617181920212224234567[[#This Row],[PEMBULATAN]]*O45</f>
        <v>147000</v>
      </c>
    </row>
    <row r="46" spans="1:16" ht="27.75" customHeight="1" x14ac:dyDescent="0.2">
      <c r="A46" s="88"/>
      <c r="B46" s="72"/>
      <c r="C46" s="89" t="s">
        <v>109</v>
      </c>
      <c r="D46" s="90" t="s">
        <v>54</v>
      </c>
      <c r="E46" s="91">
        <v>44431</v>
      </c>
      <c r="F46" s="92" t="s">
        <v>142</v>
      </c>
      <c r="G46" s="91">
        <v>44433</v>
      </c>
      <c r="H46" s="93" t="s">
        <v>143</v>
      </c>
      <c r="I46" s="94">
        <v>100</v>
      </c>
      <c r="J46" s="94">
        <v>53</v>
      </c>
      <c r="K46" s="94">
        <v>20</v>
      </c>
      <c r="L46" s="94">
        <v>13</v>
      </c>
      <c r="M46" s="95">
        <v>26.5</v>
      </c>
      <c r="N46" s="96">
        <v>27</v>
      </c>
      <c r="O46" s="61">
        <v>3000</v>
      </c>
      <c r="P46" s="62">
        <f>Table2245236891011121314151617181920212224234567[[#This Row],[PEMBULATAN]]*O46</f>
        <v>81000</v>
      </c>
    </row>
    <row r="47" spans="1:16" ht="27.75" customHeight="1" x14ac:dyDescent="0.2">
      <c r="A47" s="88"/>
      <c r="B47" s="72"/>
      <c r="C47" s="89" t="s">
        <v>110</v>
      </c>
      <c r="D47" s="90" t="s">
        <v>54</v>
      </c>
      <c r="E47" s="91">
        <v>44431</v>
      </c>
      <c r="F47" s="92" t="s">
        <v>142</v>
      </c>
      <c r="G47" s="91">
        <v>44433</v>
      </c>
      <c r="H47" s="93" t="s">
        <v>143</v>
      </c>
      <c r="I47" s="94">
        <v>112</v>
      </c>
      <c r="J47" s="94">
        <v>60</v>
      </c>
      <c r="K47" s="94">
        <v>31</v>
      </c>
      <c r="L47" s="94">
        <v>16</v>
      </c>
      <c r="M47" s="95">
        <v>52.08</v>
      </c>
      <c r="N47" s="96">
        <v>52</v>
      </c>
      <c r="O47" s="61">
        <v>3000</v>
      </c>
      <c r="P47" s="62">
        <f>Table2245236891011121314151617181920212224234567[[#This Row],[PEMBULATAN]]*O47</f>
        <v>156000</v>
      </c>
    </row>
    <row r="48" spans="1:16" ht="27.75" customHeight="1" x14ac:dyDescent="0.2">
      <c r="A48" s="88"/>
      <c r="B48" s="72"/>
      <c r="C48" s="89" t="s">
        <v>111</v>
      </c>
      <c r="D48" s="90" t="s">
        <v>54</v>
      </c>
      <c r="E48" s="91">
        <v>44431</v>
      </c>
      <c r="F48" s="92" t="s">
        <v>142</v>
      </c>
      <c r="G48" s="91">
        <v>44433</v>
      </c>
      <c r="H48" s="93" t="s">
        <v>143</v>
      </c>
      <c r="I48" s="94">
        <v>90</v>
      </c>
      <c r="J48" s="94">
        <v>41</v>
      </c>
      <c r="K48" s="94">
        <v>42</v>
      </c>
      <c r="L48" s="94">
        <v>13</v>
      </c>
      <c r="M48" s="95">
        <v>38.744999999999997</v>
      </c>
      <c r="N48" s="96">
        <v>39</v>
      </c>
      <c r="O48" s="61">
        <v>3000</v>
      </c>
      <c r="P48" s="62">
        <f>Table2245236891011121314151617181920212224234567[[#This Row],[PEMBULATAN]]*O48</f>
        <v>117000</v>
      </c>
    </row>
    <row r="49" spans="1:16" ht="27.75" customHeight="1" x14ac:dyDescent="0.2">
      <c r="A49" s="88"/>
      <c r="B49" s="72"/>
      <c r="C49" s="89" t="s">
        <v>112</v>
      </c>
      <c r="D49" s="90" t="s">
        <v>54</v>
      </c>
      <c r="E49" s="91">
        <v>44431</v>
      </c>
      <c r="F49" s="92" t="s">
        <v>142</v>
      </c>
      <c r="G49" s="91">
        <v>44433</v>
      </c>
      <c r="H49" s="93" t="s">
        <v>143</v>
      </c>
      <c r="I49" s="94">
        <v>91</v>
      </c>
      <c r="J49" s="94">
        <v>52</v>
      </c>
      <c r="K49" s="94">
        <v>23</v>
      </c>
      <c r="L49" s="94">
        <v>32</v>
      </c>
      <c r="M49" s="95">
        <v>27.209</v>
      </c>
      <c r="N49" s="96">
        <v>32</v>
      </c>
      <c r="O49" s="61">
        <v>3000</v>
      </c>
      <c r="P49" s="62">
        <f>Table2245236891011121314151617181920212224234567[[#This Row],[PEMBULATAN]]*O49</f>
        <v>96000</v>
      </c>
    </row>
    <row r="50" spans="1:16" ht="27.75" customHeight="1" x14ac:dyDescent="0.2">
      <c r="A50" s="88"/>
      <c r="B50" s="72"/>
      <c r="C50" s="89" t="s">
        <v>113</v>
      </c>
      <c r="D50" s="90" t="s">
        <v>54</v>
      </c>
      <c r="E50" s="91">
        <v>44431</v>
      </c>
      <c r="F50" s="92" t="s">
        <v>142</v>
      </c>
      <c r="G50" s="91">
        <v>44433</v>
      </c>
      <c r="H50" s="93" t="s">
        <v>143</v>
      </c>
      <c r="I50" s="94">
        <v>90</v>
      </c>
      <c r="J50" s="94">
        <v>60</v>
      </c>
      <c r="K50" s="94">
        <v>23</v>
      </c>
      <c r="L50" s="94">
        <v>4</v>
      </c>
      <c r="M50" s="95">
        <v>31.05</v>
      </c>
      <c r="N50" s="96">
        <v>31</v>
      </c>
      <c r="O50" s="61">
        <v>3000</v>
      </c>
      <c r="P50" s="62">
        <f>Table2245236891011121314151617181920212224234567[[#This Row],[PEMBULATAN]]*O50</f>
        <v>93000</v>
      </c>
    </row>
    <row r="51" spans="1:16" ht="27.75" customHeight="1" x14ac:dyDescent="0.2">
      <c r="A51" s="88"/>
      <c r="B51" s="72"/>
      <c r="C51" s="89" t="s">
        <v>114</v>
      </c>
      <c r="D51" s="90" t="s">
        <v>54</v>
      </c>
      <c r="E51" s="91">
        <v>44431</v>
      </c>
      <c r="F51" s="92" t="s">
        <v>142</v>
      </c>
      <c r="G51" s="91">
        <v>44433</v>
      </c>
      <c r="H51" s="93" t="s">
        <v>143</v>
      </c>
      <c r="I51" s="94">
        <v>70</v>
      </c>
      <c r="J51" s="94">
        <v>43</v>
      </c>
      <c r="K51" s="94">
        <v>34</v>
      </c>
      <c r="L51" s="94">
        <v>31</v>
      </c>
      <c r="M51" s="95">
        <v>25.585000000000001</v>
      </c>
      <c r="N51" s="96">
        <v>31</v>
      </c>
      <c r="O51" s="61">
        <v>3000</v>
      </c>
      <c r="P51" s="62">
        <f>Table2245236891011121314151617181920212224234567[[#This Row],[PEMBULATAN]]*O51</f>
        <v>93000</v>
      </c>
    </row>
    <row r="52" spans="1:16" ht="27.75" customHeight="1" x14ac:dyDescent="0.2">
      <c r="A52" s="88"/>
      <c r="B52" s="72"/>
      <c r="C52" s="89" t="s">
        <v>115</v>
      </c>
      <c r="D52" s="90" t="s">
        <v>54</v>
      </c>
      <c r="E52" s="91">
        <v>44431</v>
      </c>
      <c r="F52" s="92" t="s">
        <v>142</v>
      </c>
      <c r="G52" s="91">
        <v>44433</v>
      </c>
      <c r="H52" s="93" t="s">
        <v>143</v>
      </c>
      <c r="I52" s="94">
        <v>106</v>
      </c>
      <c r="J52" s="94">
        <v>32</v>
      </c>
      <c r="K52" s="94">
        <v>14</v>
      </c>
      <c r="L52" s="94">
        <v>8</v>
      </c>
      <c r="M52" s="95">
        <v>11.872</v>
      </c>
      <c r="N52" s="96">
        <v>12</v>
      </c>
      <c r="O52" s="61">
        <v>3000</v>
      </c>
      <c r="P52" s="62">
        <f>Table2245236891011121314151617181920212224234567[[#This Row],[PEMBULATAN]]*O52</f>
        <v>36000</v>
      </c>
    </row>
    <row r="53" spans="1:16" ht="27.75" customHeight="1" x14ac:dyDescent="0.2">
      <c r="A53" s="88"/>
      <c r="B53" s="72"/>
      <c r="C53" s="89" t="s">
        <v>116</v>
      </c>
      <c r="D53" s="90" t="s">
        <v>54</v>
      </c>
      <c r="E53" s="91">
        <v>44431</v>
      </c>
      <c r="F53" s="92" t="s">
        <v>142</v>
      </c>
      <c r="G53" s="91">
        <v>44433</v>
      </c>
      <c r="H53" s="93" t="s">
        <v>143</v>
      </c>
      <c r="I53" s="94">
        <v>83</v>
      </c>
      <c r="J53" s="94">
        <v>60</v>
      </c>
      <c r="K53" s="94">
        <v>15</v>
      </c>
      <c r="L53" s="94">
        <v>2</v>
      </c>
      <c r="M53" s="95">
        <v>18.675000000000001</v>
      </c>
      <c r="N53" s="96">
        <v>19</v>
      </c>
      <c r="O53" s="61">
        <v>3000</v>
      </c>
      <c r="P53" s="62">
        <f>Table2245236891011121314151617181920212224234567[[#This Row],[PEMBULATAN]]*O53</f>
        <v>57000</v>
      </c>
    </row>
    <row r="54" spans="1:16" ht="27.75" customHeight="1" x14ac:dyDescent="0.2">
      <c r="A54" s="88"/>
      <c r="B54" s="72"/>
      <c r="C54" s="89" t="s">
        <v>117</v>
      </c>
      <c r="D54" s="90" t="s">
        <v>54</v>
      </c>
      <c r="E54" s="91">
        <v>44431</v>
      </c>
      <c r="F54" s="92" t="s">
        <v>142</v>
      </c>
      <c r="G54" s="91">
        <v>44433</v>
      </c>
      <c r="H54" s="93" t="s">
        <v>143</v>
      </c>
      <c r="I54" s="94">
        <v>80</v>
      </c>
      <c r="J54" s="94">
        <v>42</v>
      </c>
      <c r="K54" s="94">
        <v>33</v>
      </c>
      <c r="L54" s="94">
        <v>10</v>
      </c>
      <c r="M54" s="95">
        <v>27.72</v>
      </c>
      <c r="N54" s="96">
        <v>28</v>
      </c>
      <c r="O54" s="61">
        <v>3000</v>
      </c>
      <c r="P54" s="62">
        <f>Table2245236891011121314151617181920212224234567[[#This Row],[PEMBULATAN]]*O54</f>
        <v>84000</v>
      </c>
    </row>
    <row r="55" spans="1:16" ht="27.75" customHeight="1" x14ac:dyDescent="0.2">
      <c r="A55" s="88"/>
      <c r="B55" s="72"/>
      <c r="C55" s="89" t="s">
        <v>118</v>
      </c>
      <c r="D55" s="90" t="s">
        <v>54</v>
      </c>
      <c r="E55" s="91">
        <v>44431</v>
      </c>
      <c r="F55" s="92" t="s">
        <v>142</v>
      </c>
      <c r="G55" s="91">
        <v>44433</v>
      </c>
      <c r="H55" s="93" t="s">
        <v>143</v>
      </c>
      <c r="I55" s="94">
        <v>97</v>
      </c>
      <c r="J55" s="94">
        <v>55</v>
      </c>
      <c r="K55" s="94">
        <v>27</v>
      </c>
      <c r="L55" s="94">
        <v>3</v>
      </c>
      <c r="M55" s="95">
        <v>36.011249999999997</v>
      </c>
      <c r="N55" s="96">
        <v>36</v>
      </c>
      <c r="O55" s="61">
        <v>3000</v>
      </c>
      <c r="P55" s="62">
        <f>Table2245236891011121314151617181920212224234567[[#This Row],[PEMBULATAN]]*O55</f>
        <v>108000</v>
      </c>
    </row>
    <row r="56" spans="1:16" ht="27.75" customHeight="1" x14ac:dyDescent="0.2">
      <c r="A56" s="88"/>
      <c r="B56" s="72"/>
      <c r="C56" s="89" t="s">
        <v>119</v>
      </c>
      <c r="D56" s="90" t="s">
        <v>54</v>
      </c>
      <c r="E56" s="91">
        <v>44431</v>
      </c>
      <c r="F56" s="92" t="s">
        <v>142</v>
      </c>
      <c r="G56" s="91">
        <v>44433</v>
      </c>
      <c r="H56" s="93" t="s">
        <v>143</v>
      </c>
      <c r="I56" s="94">
        <v>90</v>
      </c>
      <c r="J56" s="94">
        <v>91</v>
      </c>
      <c r="K56" s="94">
        <v>23</v>
      </c>
      <c r="L56" s="94">
        <v>6</v>
      </c>
      <c r="M56" s="95">
        <v>47.092500000000001</v>
      </c>
      <c r="N56" s="96">
        <v>47</v>
      </c>
      <c r="O56" s="61">
        <v>3000</v>
      </c>
      <c r="P56" s="62">
        <f>Table2245236891011121314151617181920212224234567[[#This Row],[PEMBULATAN]]*O56</f>
        <v>141000</v>
      </c>
    </row>
    <row r="57" spans="1:16" ht="27.75" customHeight="1" x14ac:dyDescent="0.2">
      <c r="A57" s="88"/>
      <c r="B57" s="72"/>
      <c r="C57" s="89" t="s">
        <v>120</v>
      </c>
      <c r="D57" s="90" t="s">
        <v>54</v>
      </c>
      <c r="E57" s="91">
        <v>44431</v>
      </c>
      <c r="F57" s="92" t="s">
        <v>142</v>
      </c>
      <c r="G57" s="91">
        <v>44433</v>
      </c>
      <c r="H57" s="93" t="s">
        <v>143</v>
      </c>
      <c r="I57" s="94">
        <v>96</v>
      </c>
      <c r="J57" s="94">
        <v>46</v>
      </c>
      <c r="K57" s="94">
        <v>1</v>
      </c>
      <c r="L57" s="94">
        <v>8</v>
      </c>
      <c r="M57" s="95">
        <v>1.1040000000000001</v>
      </c>
      <c r="N57" s="96">
        <v>8</v>
      </c>
      <c r="O57" s="61">
        <v>3000</v>
      </c>
      <c r="P57" s="62">
        <f>Table2245236891011121314151617181920212224234567[[#This Row],[PEMBULATAN]]*O57</f>
        <v>24000</v>
      </c>
    </row>
    <row r="58" spans="1:16" ht="27.75" customHeight="1" x14ac:dyDescent="0.2">
      <c r="A58" s="88"/>
      <c r="B58" s="72"/>
      <c r="C58" s="89" t="s">
        <v>121</v>
      </c>
      <c r="D58" s="90" t="s">
        <v>54</v>
      </c>
      <c r="E58" s="91">
        <v>44431</v>
      </c>
      <c r="F58" s="92" t="s">
        <v>142</v>
      </c>
      <c r="G58" s="91">
        <v>44433</v>
      </c>
      <c r="H58" s="93" t="s">
        <v>143</v>
      </c>
      <c r="I58" s="94">
        <v>90</v>
      </c>
      <c r="J58" s="94">
        <v>62</v>
      </c>
      <c r="K58" s="94">
        <v>26</v>
      </c>
      <c r="L58" s="94">
        <v>10</v>
      </c>
      <c r="M58" s="95">
        <v>36.270000000000003</v>
      </c>
      <c r="N58" s="96">
        <v>36</v>
      </c>
      <c r="O58" s="61">
        <v>3000</v>
      </c>
      <c r="P58" s="62">
        <f>Table2245236891011121314151617181920212224234567[[#This Row],[PEMBULATAN]]*O58</f>
        <v>108000</v>
      </c>
    </row>
    <row r="59" spans="1:16" ht="27.75" customHeight="1" x14ac:dyDescent="0.2">
      <c r="A59" s="88"/>
      <c r="B59" s="72"/>
      <c r="C59" s="89" t="s">
        <v>122</v>
      </c>
      <c r="D59" s="90" t="s">
        <v>54</v>
      </c>
      <c r="E59" s="91">
        <v>44431</v>
      </c>
      <c r="F59" s="92" t="s">
        <v>142</v>
      </c>
      <c r="G59" s="91">
        <v>44433</v>
      </c>
      <c r="H59" s="93" t="s">
        <v>143</v>
      </c>
      <c r="I59" s="94">
        <v>70</v>
      </c>
      <c r="J59" s="94">
        <v>33</v>
      </c>
      <c r="K59" s="94">
        <v>20</v>
      </c>
      <c r="L59" s="94">
        <v>24</v>
      </c>
      <c r="M59" s="95">
        <v>11.55</v>
      </c>
      <c r="N59" s="96">
        <v>24</v>
      </c>
      <c r="O59" s="61">
        <v>3000</v>
      </c>
      <c r="P59" s="62">
        <f>Table2245236891011121314151617181920212224234567[[#This Row],[PEMBULATAN]]*O59</f>
        <v>72000</v>
      </c>
    </row>
    <row r="60" spans="1:16" ht="27.75" customHeight="1" x14ac:dyDescent="0.2">
      <c r="A60" s="88"/>
      <c r="B60" s="72"/>
      <c r="C60" s="89" t="s">
        <v>123</v>
      </c>
      <c r="D60" s="90" t="s">
        <v>54</v>
      </c>
      <c r="E60" s="91">
        <v>44431</v>
      </c>
      <c r="F60" s="92" t="s">
        <v>142</v>
      </c>
      <c r="G60" s="91">
        <v>44433</v>
      </c>
      <c r="H60" s="93" t="s">
        <v>143</v>
      </c>
      <c r="I60" s="94">
        <v>50</v>
      </c>
      <c r="J60" s="94">
        <v>31</v>
      </c>
      <c r="K60" s="94">
        <v>15</v>
      </c>
      <c r="L60" s="94">
        <v>11</v>
      </c>
      <c r="M60" s="95">
        <v>5.8125</v>
      </c>
      <c r="N60" s="96">
        <v>11</v>
      </c>
      <c r="O60" s="61">
        <v>3000</v>
      </c>
      <c r="P60" s="62">
        <f>Table2245236891011121314151617181920212224234567[[#This Row],[PEMBULATAN]]*O60</f>
        <v>33000</v>
      </c>
    </row>
    <row r="61" spans="1:16" ht="27.75" customHeight="1" x14ac:dyDescent="0.2">
      <c r="A61" s="88"/>
      <c r="B61" s="72"/>
      <c r="C61" s="89" t="s">
        <v>124</v>
      </c>
      <c r="D61" s="90" t="s">
        <v>54</v>
      </c>
      <c r="E61" s="91">
        <v>44431</v>
      </c>
      <c r="F61" s="92" t="s">
        <v>142</v>
      </c>
      <c r="G61" s="91">
        <v>44433</v>
      </c>
      <c r="H61" s="93" t="s">
        <v>143</v>
      </c>
      <c r="I61" s="94">
        <v>90</v>
      </c>
      <c r="J61" s="94">
        <v>64</v>
      </c>
      <c r="K61" s="94">
        <v>20</v>
      </c>
      <c r="L61" s="94">
        <v>12</v>
      </c>
      <c r="M61" s="95">
        <v>28.8</v>
      </c>
      <c r="N61" s="96">
        <v>29</v>
      </c>
      <c r="O61" s="61">
        <v>3000</v>
      </c>
      <c r="P61" s="62">
        <f>Table2245236891011121314151617181920212224234567[[#This Row],[PEMBULATAN]]*O61</f>
        <v>87000</v>
      </c>
    </row>
    <row r="62" spans="1:16" ht="27.75" customHeight="1" x14ac:dyDescent="0.2">
      <c r="A62" s="88"/>
      <c r="B62" s="72"/>
      <c r="C62" s="89" t="s">
        <v>125</v>
      </c>
      <c r="D62" s="90" t="s">
        <v>54</v>
      </c>
      <c r="E62" s="91">
        <v>44431</v>
      </c>
      <c r="F62" s="92" t="s">
        <v>142</v>
      </c>
      <c r="G62" s="91">
        <v>44433</v>
      </c>
      <c r="H62" s="93" t="s">
        <v>143</v>
      </c>
      <c r="I62" s="94">
        <v>101</v>
      </c>
      <c r="J62" s="94">
        <v>60</v>
      </c>
      <c r="K62" s="94">
        <v>31</v>
      </c>
      <c r="L62" s="94">
        <v>2</v>
      </c>
      <c r="M62" s="95">
        <v>46.965000000000003</v>
      </c>
      <c r="N62" s="96">
        <v>47</v>
      </c>
      <c r="O62" s="61">
        <v>3000</v>
      </c>
      <c r="P62" s="62">
        <f>Table2245236891011121314151617181920212224234567[[#This Row],[PEMBULATAN]]*O62</f>
        <v>141000</v>
      </c>
    </row>
    <row r="63" spans="1:16" ht="27.75" customHeight="1" x14ac:dyDescent="0.2">
      <c r="A63" s="88"/>
      <c r="B63" s="72"/>
      <c r="C63" s="89" t="s">
        <v>126</v>
      </c>
      <c r="D63" s="90" t="s">
        <v>54</v>
      </c>
      <c r="E63" s="91">
        <v>44431</v>
      </c>
      <c r="F63" s="92" t="s">
        <v>142</v>
      </c>
      <c r="G63" s="91">
        <v>44433</v>
      </c>
      <c r="H63" s="93" t="s">
        <v>143</v>
      </c>
      <c r="I63" s="94">
        <v>90</v>
      </c>
      <c r="J63" s="94">
        <v>51</v>
      </c>
      <c r="K63" s="94">
        <v>30</v>
      </c>
      <c r="L63" s="94">
        <v>3</v>
      </c>
      <c r="M63" s="95">
        <v>34.424999999999997</v>
      </c>
      <c r="N63" s="96">
        <v>34</v>
      </c>
      <c r="O63" s="61">
        <v>3000</v>
      </c>
      <c r="P63" s="62">
        <f>Table2245236891011121314151617181920212224234567[[#This Row],[PEMBULATAN]]*O63</f>
        <v>102000</v>
      </c>
    </row>
    <row r="64" spans="1:16" ht="27.75" customHeight="1" x14ac:dyDescent="0.2">
      <c r="A64" s="88"/>
      <c r="B64" s="72"/>
      <c r="C64" s="89" t="s">
        <v>127</v>
      </c>
      <c r="D64" s="90" t="s">
        <v>54</v>
      </c>
      <c r="E64" s="91">
        <v>44431</v>
      </c>
      <c r="F64" s="92" t="s">
        <v>142</v>
      </c>
      <c r="G64" s="91">
        <v>44433</v>
      </c>
      <c r="H64" s="93" t="s">
        <v>143</v>
      </c>
      <c r="I64" s="94">
        <v>74</v>
      </c>
      <c r="J64" s="94">
        <v>27</v>
      </c>
      <c r="K64" s="94">
        <v>14</v>
      </c>
      <c r="L64" s="94">
        <v>8</v>
      </c>
      <c r="M64" s="95">
        <v>6.9930000000000003</v>
      </c>
      <c r="N64" s="96">
        <v>8</v>
      </c>
      <c r="O64" s="61">
        <v>3000</v>
      </c>
      <c r="P64" s="62">
        <f>Table2245236891011121314151617181920212224234567[[#This Row],[PEMBULATAN]]*O64</f>
        <v>24000</v>
      </c>
    </row>
    <row r="65" spans="1:16" ht="27.75" customHeight="1" x14ac:dyDescent="0.2">
      <c r="A65" s="88"/>
      <c r="B65" s="72"/>
      <c r="C65" s="89" t="s">
        <v>128</v>
      </c>
      <c r="D65" s="90" t="s">
        <v>54</v>
      </c>
      <c r="E65" s="91">
        <v>44431</v>
      </c>
      <c r="F65" s="92" t="s">
        <v>142</v>
      </c>
      <c r="G65" s="91">
        <v>44433</v>
      </c>
      <c r="H65" s="93" t="s">
        <v>143</v>
      </c>
      <c r="I65" s="94">
        <v>95</v>
      </c>
      <c r="J65" s="94">
        <v>17</v>
      </c>
      <c r="K65" s="94">
        <v>2</v>
      </c>
      <c r="L65" s="94">
        <v>4</v>
      </c>
      <c r="M65" s="95">
        <v>0.8075</v>
      </c>
      <c r="N65" s="96">
        <v>4</v>
      </c>
      <c r="O65" s="61">
        <v>3000</v>
      </c>
      <c r="P65" s="62">
        <f>Table2245236891011121314151617181920212224234567[[#This Row],[PEMBULATAN]]*O65</f>
        <v>12000</v>
      </c>
    </row>
    <row r="66" spans="1:16" ht="27.75" customHeight="1" x14ac:dyDescent="0.2">
      <c r="A66" s="88"/>
      <c r="B66" s="72"/>
      <c r="C66" s="89" t="s">
        <v>129</v>
      </c>
      <c r="D66" s="90" t="s">
        <v>54</v>
      </c>
      <c r="E66" s="91">
        <v>44431</v>
      </c>
      <c r="F66" s="92" t="s">
        <v>142</v>
      </c>
      <c r="G66" s="91">
        <v>44433</v>
      </c>
      <c r="H66" s="93" t="s">
        <v>143</v>
      </c>
      <c r="I66" s="94">
        <v>125</v>
      </c>
      <c r="J66" s="94">
        <v>10</v>
      </c>
      <c r="K66" s="94">
        <v>10</v>
      </c>
      <c r="L66" s="94">
        <v>30</v>
      </c>
      <c r="M66" s="95">
        <v>3.125</v>
      </c>
      <c r="N66" s="96">
        <v>30</v>
      </c>
      <c r="O66" s="61">
        <v>3000</v>
      </c>
      <c r="P66" s="62">
        <f>Table2245236891011121314151617181920212224234567[[#This Row],[PEMBULATAN]]*O66</f>
        <v>90000</v>
      </c>
    </row>
    <row r="67" spans="1:16" ht="27.75" customHeight="1" x14ac:dyDescent="0.2">
      <c r="A67" s="88"/>
      <c r="B67" s="72"/>
      <c r="C67" s="89" t="s">
        <v>130</v>
      </c>
      <c r="D67" s="90" t="s">
        <v>54</v>
      </c>
      <c r="E67" s="91">
        <v>44431</v>
      </c>
      <c r="F67" s="92" t="s">
        <v>142</v>
      </c>
      <c r="G67" s="91">
        <v>44433</v>
      </c>
      <c r="H67" s="93" t="s">
        <v>143</v>
      </c>
      <c r="I67" s="94">
        <v>66</v>
      </c>
      <c r="J67" s="94">
        <v>53</v>
      </c>
      <c r="K67" s="94">
        <v>15</v>
      </c>
      <c r="L67" s="94">
        <v>6</v>
      </c>
      <c r="M67" s="95">
        <v>13.1175</v>
      </c>
      <c r="N67" s="96">
        <v>13</v>
      </c>
      <c r="O67" s="61">
        <v>3000</v>
      </c>
      <c r="P67" s="62">
        <f>Table2245236891011121314151617181920212224234567[[#This Row],[PEMBULATAN]]*O67</f>
        <v>39000</v>
      </c>
    </row>
    <row r="68" spans="1:16" ht="27.75" customHeight="1" x14ac:dyDescent="0.2">
      <c r="A68" s="88"/>
      <c r="B68" s="72"/>
      <c r="C68" s="89" t="s">
        <v>131</v>
      </c>
      <c r="D68" s="90" t="s">
        <v>54</v>
      </c>
      <c r="E68" s="91">
        <v>44431</v>
      </c>
      <c r="F68" s="92" t="s">
        <v>142</v>
      </c>
      <c r="G68" s="91">
        <v>44433</v>
      </c>
      <c r="H68" s="93" t="s">
        <v>143</v>
      </c>
      <c r="I68" s="94">
        <v>93</v>
      </c>
      <c r="J68" s="94">
        <v>40</v>
      </c>
      <c r="K68" s="94">
        <v>30</v>
      </c>
      <c r="L68" s="94">
        <v>12</v>
      </c>
      <c r="M68" s="95">
        <v>27.9</v>
      </c>
      <c r="N68" s="96">
        <v>28</v>
      </c>
      <c r="O68" s="61">
        <v>3000</v>
      </c>
      <c r="P68" s="62">
        <f>Table2245236891011121314151617181920212224234567[[#This Row],[PEMBULATAN]]*O68</f>
        <v>84000</v>
      </c>
    </row>
    <row r="69" spans="1:16" ht="27.75" customHeight="1" x14ac:dyDescent="0.2">
      <c r="A69" s="88"/>
      <c r="B69" s="72"/>
      <c r="C69" s="89" t="s">
        <v>132</v>
      </c>
      <c r="D69" s="90" t="s">
        <v>54</v>
      </c>
      <c r="E69" s="91">
        <v>44431</v>
      </c>
      <c r="F69" s="92" t="s">
        <v>142</v>
      </c>
      <c r="G69" s="91">
        <v>44433</v>
      </c>
      <c r="H69" s="93" t="s">
        <v>143</v>
      </c>
      <c r="I69" s="94">
        <v>96</v>
      </c>
      <c r="J69" s="94">
        <v>51</v>
      </c>
      <c r="K69" s="94">
        <v>23</v>
      </c>
      <c r="L69" s="94">
        <v>4</v>
      </c>
      <c r="M69" s="95">
        <v>28.152000000000001</v>
      </c>
      <c r="N69" s="96">
        <v>28</v>
      </c>
      <c r="O69" s="61">
        <v>3000</v>
      </c>
      <c r="P69" s="62">
        <f>Table2245236891011121314151617181920212224234567[[#This Row],[PEMBULATAN]]*O69</f>
        <v>84000</v>
      </c>
    </row>
    <row r="70" spans="1:16" ht="27.75" customHeight="1" x14ac:dyDescent="0.2">
      <c r="A70" s="88"/>
      <c r="B70" s="72"/>
      <c r="C70" s="89" t="s">
        <v>133</v>
      </c>
      <c r="D70" s="90" t="s">
        <v>54</v>
      </c>
      <c r="E70" s="91">
        <v>44431</v>
      </c>
      <c r="F70" s="92" t="s">
        <v>142</v>
      </c>
      <c r="G70" s="91">
        <v>44433</v>
      </c>
      <c r="H70" s="93" t="s">
        <v>143</v>
      </c>
      <c r="I70" s="94">
        <v>88</v>
      </c>
      <c r="J70" s="94">
        <v>53</v>
      </c>
      <c r="K70" s="94">
        <v>32</v>
      </c>
      <c r="L70" s="94">
        <v>4</v>
      </c>
      <c r="M70" s="95">
        <v>37.311999999999998</v>
      </c>
      <c r="N70" s="96">
        <v>37</v>
      </c>
      <c r="O70" s="61">
        <v>3000</v>
      </c>
      <c r="P70" s="62">
        <f>Table2245236891011121314151617181920212224234567[[#This Row],[PEMBULATAN]]*O70</f>
        <v>111000</v>
      </c>
    </row>
    <row r="71" spans="1:16" ht="27.75" customHeight="1" x14ac:dyDescent="0.2">
      <c r="A71" s="88"/>
      <c r="B71" s="72"/>
      <c r="C71" s="89" t="s">
        <v>134</v>
      </c>
      <c r="D71" s="90" t="s">
        <v>54</v>
      </c>
      <c r="E71" s="91">
        <v>44431</v>
      </c>
      <c r="F71" s="92" t="s">
        <v>142</v>
      </c>
      <c r="G71" s="91">
        <v>44433</v>
      </c>
      <c r="H71" s="93" t="s">
        <v>143</v>
      </c>
      <c r="I71" s="94">
        <v>90</v>
      </c>
      <c r="J71" s="94">
        <v>51</v>
      </c>
      <c r="K71" s="94">
        <v>21</v>
      </c>
      <c r="L71" s="94">
        <v>8</v>
      </c>
      <c r="M71" s="95">
        <v>24.0975</v>
      </c>
      <c r="N71" s="96">
        <v>24</v>
      </c>
      <c r="O71" s="61">
        <v>3000</v>
      </c>
      <c r="P71" s="62">
        <f>Table2245236891011121314151617181920212224234567[[#This Row],[PEMBULATAN]]*O71</f>
        <v>72000</v>
      </c>
    </row>
    <row r="72" spans="1:16" ht="27.75" customHeight="1" x14ac:dyDescent="0.2">
      <c r="A72" s="88"/>
      <c r="B72" s="72"/>
      <c r="C72" s="89" t="s">
        <v>135</v>
      </c>
      <c r="D72" s="90" t="s">
        <v>54</v>
      </c>
      <c r="E72" s="91">
        <v>44431</v>
      </c>
      <c r="F72" s="92" t="s">
        <v>142</v>
      </c>
      <c r="G72" s="91">
        <v>44433</v>
      </c>
      <c r="H72" s="93" t="s">
        <v>143</v>
      </c>
      <c r="I72" s="94">
        <v>70</v>
      </c>
      <c r="J72" s="94">
        <v>53</v>
      </c>
      <c r="K72" s="94">
        <v>30</v>
      </c>
      <c r="L72" s="94">
        <v>22</v>
      </c>
      <c r="M72" s="95">
        <v>27.824999999999999</v>
      </c>
      <c r="N72" s="96">
        <v>28</v>
      </c>
      <c r="O72" s="61">
        <v>3000</v>
      </c>
      <c r="P72" s="62">
        <f>Table2245236891011121314151617181920212224234567[[#This Row],[PEMBULATAN]]*O72</f>
        <v>84000</v>
      </c>
    </row>
    <row r="73" spans="1:16" ht="27.75" customHeight="1" x14ac:dyDescent="0.2">
      <c r="A73" s="88"/>
      <c r="B73" s="72"/>
      <c r="C73" s="89" t="s">
        <v>136</v>
      </c>
      <c r="D73" s="90" t="s">
        <v>54</v>
      </c>
      <c r="E73" s="91">
        <v>44431</v>
      </c>
      <c r="F73" s="92" t="s">
        <v>142</v>
      </c>
      <c r="G73" s="91">
        <v>44433</v>
      </c>
      <c r="H73" s="93" t="s">
        <v>143</v>
      </c>
      <c r="I73" s="94">
        <v>100</v>
      </c>
      <c r="J73" s="94">
        <v>60</v>
      </c>
      <c r="K73" s="94">
        <v>20</v>
      </c>
      <c r="L73" s="94">
        <v>3</v>
      </c>
      <c r="M73" s="95">
        <v>30</v>
      </c>
      <c r="N73" s="96">
        <v>30</v>
      </c>
      <c r="O73" s="61">
        <v>3000</v>
      </c>
      <c r="P73" s="62">
        <f>Table2245236891011121314151617181920212224234567[[#This Row],[PEMBULATAN]]*O73</f>
        <v>90000</v>
      </c>
    </row>
    <row r="74" spans="1:16" ht="27.75" customHeight="1" x14ac:dyDescent="0.2">
      <c r="A74" s="85"/>
      <c r="B74" s="72"/>
      <c r="C74" s="84" t="s">
        <v>137</v>
      </c>
      <c r="D74" s="75" t="s">
        <v>54</v>
      </c>
      <c r="E74" s="13">
        <v>44431</v>
      </c>
      <c r="F74" s="73" t="s">
        <v>142</v>
      </c>
      <c r="G74" s="13">
        <v>44433</v>
      </c>
      <c r="H74" s="74" t="s">
        <v>143</v>
      </c>
      <c r="I74" s="15">
        <v>95</v>
      </c>
      <c r="J74" s="15">
        <v>62</v>
      </c>
      <c r="K74" s="15">
        <v>20</v>
      </c>
      <c r="L74" s="15">
        <v>15</v>
      </c>
      <c r="M74" s="79">
        <v>29.45</v>
      </c>
      <c r="N74" s="69">
        <v>29</v>
      </c>
      <c r="O74" s="61">
        <v>3000</v>
      </c>
      <c r="P74" s="62">
        <f>Table2245236891011121314151617181920212224234567[[#This Row],[PEMBULATAN]]*O74</f>
        <v>87000</v>
      </c>
    </row>
    <row r="75" spans="1:16" ht="27.75" customHeight="1" x14ac:dyDescent="0.2">
      <c r="A75" s="85"/>
      <c r="B75" s="72"/>
      <c r="C75" s="84" t="s">
        <v>138</v>
      </c>
      <c r="D75" s="75" t="s">
        <v>54</v>
      </c>
      <c r="E75" s="13">
        <v>44431</v>
      </c>
      <c r="F75" s="73" t="s">
        <v>142</v>
      </c>
      <c r="G75" s="13">
        <v>44433</v>
      </c>
      <c r="H75" s="74" t="s">
        <v>143</v>
      </c>
      <c r="I75" s="15">
        <v>100</v>
      </c>
      <c r="J75" s="15">
        <v>63</v>
      </c>
      <c r="K75" s="15">
        <v>28</v>
      </c>
      <c r="L75" s="15">
        <v>25</v>
      </c>
      <c r="M75" s="79">
        <v>44.1</v>
      </c>
      <c r="N75" s="69">
        <v>44</v>
      </c>
      <c r="O75" s="61">
        <v>3000</v>
      </c>
      <c r="P75" s="62">
        <f>Table2245236891011121314151617181920212224234567[[#This Row],[PEMBULATAN]]*O75</f>
        <v>132000</v>
      </c>
    </row>
    <row r="76" spans="1:16" ht="27.75" customHeight="1" x14ac:dyDescent="0.2">
      <c r="A76" s="85"/>
      <c r="B76" s="72"/>
      <c r="C76" s="84" t="s">
        <v>139</v>
      </c>
      <c r="D76" s="75" t="s">
        <v>54</v>
      </c>
      <c r="E76" s="13">
        <v>44431</v>
      </c>
      <c r="F76" s="73" t="s">
        <v>142</v>
      </c>
      <c r="G76" s="13">
        <v>44433</v>
      </c>
      <c r="H76" s="74" t="s">
        <v>143</v>
      </c>
      <c r="I76" s="15">
        <v>92</v>
      </c>
      <c r="J76" s="15">
        <v>50</v>
      </c>
      <c r="K76" s="15">
        <v>26</v>
      </c>
      <c r="L76" s="15">
        <v>15</v>
      </c>
      <c r="M76" s="79">
        <v>29.9</v>
      </c>
      <c r="N76" s="69">
        <v>30</v>
      </c>
      <c r="O76" s="61">
        <v>3000</v>
      </c>
      <c r="P76" s="62">
        <f>Table2245236891011121314151617181920212224234567[[#This Row],[PEMBULATAN]]*O76</f>
        <v>90000</v>
      </c>
    </row>
    <row r="77" spans="1:16" ht="27.75" customHeight="1" x14ac:dyDescent="0.2">
      <c r="A77" s="85"/>
      <c r="B77" s="72"/>
      <c r="C77" s="84" t="s">
        <v>140</v>
      </c>
      <c r="D77" s="75" t="s">
        <v>54</v>
      </c>
      <c r="E77" s="13">
        <v>44431</v>
      </c>
      <c r="F77" s="73" t="s">
        <v>142</v>
      </c>
      <c r="G77" s="13">
        <v>44433</v>
      </c>
      <c r="H77" s="74" t="s">
        <v>143</v>
      </c>
      <c r="I77" s="15">
        <v>90</v>
      </c>
      <c r="J77" s="15">
        <v>53</v>
      </c>
      <c r="K77" s="15">
        <v>30</v>
      </c>
      <c r="L77" s="15">
        <v>12</v>
      </c>
      <c r="M77" s="79">
        <v>35.774999999999999</v>
      </c>
      <c r="N77" s="69">
        <v>36</v>
      </c>
      <c r="O77" s="61">
        <v>3000</v>
      </c>
      <c r="P77" s="62">
        <f>Table2245236891011121314151617181920212224234567[[#This Row],[PEMBULATAN]]*O77</f>
        <v>108000</v>
      </c>
    </row>
    <row r="78" spans="1:16" ht="27.75" customHeight="1" x14ac:dyDescent="0.2">
      <c r="A78" s="85"/>
      <c r="B78" s="72"/>
      <c r="C78" s="84" t="s">
        <v>141</v>
      </c>
      <c r="D78" s="75" t="s">
        <v>54</v>
      </c>
      <c r="E78" s="13">
        <v>44431</v>
      </c>
      <c r="F78" s="73" t="s">
        <v>142</v>
      </c>
      <c r="G78" s="13">
        <v>44433</v>
      </c>
      <c r="H78" s="74" t="s">
        <v>143</v>
      </c>
      <c r="I78" s="15">
        <v>100</v>
      </c>
      <c r="J78" s="15">
        <v>56</v>
      </c>
      <c r="K78" s="15">
        <v>23</v>
      </c>
      <c r="L78" s="15">
        <v>6</v>
      </c>
      <c r="M78" s="79">
        <v>32.200000000000003</v>
      </c>
      <c r="N78" s="69">
        <v>32</v>
      </c>
      <c r="O78" s="61">
        <v>3000</v>
      </c>
      <c r="P78" s="62">
        <f>Table2245236891011121314151617181920212224234567[[#This Row],[PEMBULATAN]]*O78</f>
        <v>96000</v>
      </c>
    </row>
    <row r="79" spans="1:16" ht="22.5" customHeight="1" x14ac:dyDescent="0.2">
      <c r="A79" s="143" t="s">
        <v>33</v>
      </c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5"/>
      <c r="M79" s="76">
        <f>SUBTOTAL(109,Table2245236891011121314151617181920212224234567[KG VOLUME])</f>
        <v>1830.7750000000001</v>
      </c>
      <c r="N79" s="65">
        <f>SUM(N3:N78)</f>
        <v>1968</v>
      </c>
      <c r="O79" s="146">
        <f>SUM(P3:P78)</f>
        <v>5904000</v>
      </c>
      <c r="P79" s="147"/>
    </row>
    <row r="80" spans="1:16" ht="22.5" customHeight="1" x14ac:dyDescent="0.2">
      <c r="A80" s="80"/>
      <c r="B80" s="53" t="s">
        <v>45</v>
      </c>
      <c r="C80" s="52"/>
      <c r="D80" s="54" t="s">
        <v>46</v>
      </c>
      <c r="E80" s="80"/>
      <c r="F80" s="80"/>
      <c r="G80" s="80"/>
      <c r="H80" s="80"/>
      <c r="I80" s="80"/>
      <c r="J80" s="80"/>
      <c r="K80" s="80"/>
      <c r="L80" s="80"/>
      <c r="M80" s="81"/>
      <c r="N80" s="83" t="s">
        <v>52</v>
      </c>
      <c r="O80" s="82"/>
      <c r="P80" s="82">
        <f>O79*10%</f>
        <v>590400</v>
      </c>
    </row>
    <row r="81" spans="1:16" ht="22.5" customHeight="1" thickBot="1" x14ac:dyDescent="0.25">
      <c r="A81" s="80"/>
      <c r="B81" s="53"/>
      <c r="C81" s="52"/>
      <c r="D81" s="54"/>
      <c r="E81" s="80"/>
      <c r="F81" s="80"/>
      <c r="G81" s="80"/>
      <c r="H81" s="80"/>
      <c r="I81" s="80"/>
      <c r="J81" s="80"/>
      <c r="K81" s="80"/>
      <c r="L81" s="80"/>
      <c r="M81" s="81"/>
      <c r="N81" s="103" t="s">
        <v>56</v>
      </c>
      <c r="O81" s="102"/>
      <c r="P81" s="102">
        <f>O79-P80</f>
        <v>5313600</v>
      </c>
    </row>
    <row r="82" spans="1:16" x14ac:dyDescent="0.2">
      <c r="A82" s="11"/>
      <c r="H82" s="60"/>
      <c r="N82" s="59" t="s">
        <v>34</v>
      </c>
      <c r="P82" s="66">
        <f>P81*1%</f>
        <v>53136</v>
      </c>
    </row>
    <row r="83" spans="1:16" ht="15.75" thickBot="1" x14ac:dyDescent="0.25">
      <c r="A83" s="11"/>
      <c r="H83" s="60"/>
      <c r="N83" s="59" t="s">
        <v>55</v>
      </c>
      <c r="P83" s="68">
        <f>P81*2%</f>
        <v>106272</v>
      </c>
    </row>
    <row r="84" spans="1:16" x14ac:dyDescent="0.2">
      <c r="A84" s="11"/>
      <c r="H84" s="60"/>
      <c r="N84" s="63" t="s">
        <v>35</v>
      </c>
      <c r="O84" s="64"/>
      <c r="P84" s="67">
        <f>P81+P82-P83</f>
        <v>5260464</v>
      </c>
    </row>
    <row r="85" spans="1:16" x14ac:dyDescent="0.2">
      <c r="B85" s="53"/>
      <c r="C85" s="52"/>
      <c r="D85" s="54"/>
    </row>
    <row r="87" spans="1:16" x14ac:dyDescent="0.2">
      <c r="A87" s="11"/>
      <c r="H87" s="60"/>
      <c r="P87" s="68"/>
    </row>
    <row r="88" spans="1:16" x14ac:dyDescent="0.2">
      <c r="A88" s="11"/>
      <c r="H88" s="60"/>
      <c r="O88" s="55"/>
      <c r="P88" s="68"/>
    </row>
    <row r="89" spans="1:16" s="3" customFormat="1" x14ac:dyDescent="0.25">
      <c r="A89" s="11"/>
      <c r="B89" s="2"/>
      <c r="C89" s="2"/>
      <c r="E89" s="12"/>
      <c r="H89" s="60"/>
      <c r="N89" s="14"/>
      <c r="O89" s="14"/>
      <c r="P89" s="14"/>
    </row>
    <row r="90" spans="1:16" s="3" customFormat="1" x14ac:dyDescent="0.25">
      <c r="A90" s="11"/>
      <c r="B90" s="2"/>
      <c r="C90" s="2"/>
      <c r="E90" s="12"/>
      <c r="H90" s="60"/>
      <c r="N90" s="14"/>
      <c r="O90" s="14"/>
      <c r="P90" s="14"/>
    </row>
    <row r="91" spans="1:16" s="3" customFormat="1" x14ac:dyDescent="0.25">
      <c r="A91" s="11"/>
      <c r="B91" s="2"/>
      <c r="C91" s="2"/>
      <c r="E91" s="12"/>
      <c r="H91" s="60"/>
      <c r="N91" s="14"/>
      <c r="O91" s="14"/>
      <c r="P91" s="14"/>
    </row>
    <row r="92" spans="1:16" s="3" customFormat="1" x14ac:dyDescent="0.25">
      <c r="A92" s="11"/>
      <c r="B92" s="2"/>
      <c r="C92" s="2"/>
      <c r="E92" s="12"/>
      <c r="H92" s="60"/>
      <c r="N92" s="14"/>
      <c r="O92" s="14"/>
      <c r="P92" s="14"/>
    </row>
    <row r="93" spans="1:16" s="3" customFormat="1" x14ac:dyDescent="0.25">
      <c r="A93" s="11"/>
      <c r="B93" s="2"/>
      <c r="C93" s="2"/>
      <c r="E93" s="12"/>
      <c r="H93" s="60"/>
      <c r="N93" s="14"/>
      <c r="O93" s="14"/>
      <c r="P93" s="14"/>
    </row>
    <row r="94" spans="1:16" s="3" customFormat="1" x14ac:dyDescent="0.25">
      <c r="A94" s="11"/>
      <c r="B94" s="2"/>
      <c r="C94" s="2"/>
      <c r="E94" s="12"/>
      <c r="H94" s="60"/>
      <c r="N94" s="14"/>
      <c r="O94" s="14"/>
      <c r="P94" s="14"/>
    </row>
    <row r="95" spans="1:16" s="3" customFormat="1" x14ac:dyDescent="0.25">
      <c r="A95" s="11"/>
      <c r="B95" s="2"/>
      <c r="C95" s="2"/>
      <c r="E95" s="12"/>
      <c r="H95" s="60"/>
      <c r="N95" s="14"/>
      <c r="O95" s="14"/>
      <c r="P95" s="14"/>
    </row>
    <row r="96" spans="1:16" s="3" customFormat="1" x14ac:dyDescent="0.25">
      <c r="A96" s="11"/>
      <c r="B96" s="2"/>
      <c r="C96" s="2"/>
      <c r="E96" s="12"/>
      <c r="H96" s="60"/>
      <c r="N96" s="14"/>
      <c r="O96" s="14"/>
      <c r="P96" s="14"/>
    </row>
    <row r="97" spans="1:16" s="3" customFormat="1" x14ac:dyDescent="0.25">
      <c r="A97" s="11"/>
      <c r="B97" s="2"/>
      <c r="C97" s="2"/>
      <c r="E97" s="12"/>
      <c r="H97" s="60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0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0"/>
      <c r="N99" s="14"/>
      <c r="O99" s="14"/>
      <c r="P99" s="14"/>
    </row>
    <row r="100" spans="1:16" s="3" customFormat="1" x14ac:dyDescent="0.25">
      <c r="A100" s="11"/>
      <c r="B100" s="2"/>
      <c r="C100" s="2"/>
      <c r="E100" s="12"/>
      <c r="H100" s="60"/>
      <c r="N100" s="14"/>
      <c r="O100" s="14"/>
      <c r="P100" s="14"/>
    </row>
  </sheetData>
  <mergeCells count="3">
    <mergeCell ref="A3:A4"/>
    <mergeCell ref="A79:L79"/>
    <mergeCell ref="O79:P79"/>
  </mergeCells>
  <conditionalFormatting sqref="B3">
    <cfRule type="duplicateValues" dxfId="62" priority="2"/>
  </conditionalFormatting>
  <conditionalFormatting sqref="B4:B78">
    <cfRule type="duplicateValues" dxfId="61" priority="5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8"/>
  <sheetViews>
    <sheetView zoomScale="110" zoomScaleNormal="110" workbookViewId="0">
      <pane xSplit="3" ySplit="2" topLeftCell="D72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9.25" customHeight="1" x14ac:dyDescent="0.2">
      <c r="A3" s="141" t="s">
        <v>4227</v>
      </c>
      <c r="B3" s="71" t="s">
        <v>144</v>
      </c>
      <c r="C3" s="9" t="s">
        <v>145</v>
      </c>
      <c r="D3" s="73" t="s">
        <v>53</v>
      </c>
      <c r="E3" s="13">
        <v>44431</v>
      </c>
      <c r="F3" s="73" t="s">
        <v>220</v>
      </c>
      <c r="G3" s="13">
        <v>44436</v>
      </c>
      <c r="H3" s="10" t="s">
        <v>221</v>
      </c>
      <c r="I3" s="1">
        <v>86</v>
      </c>
      <c r="J3" s="1">
        <v>50</v>
      </c>
      <c r="K3" s="1">
        <v>30</v>
      </c>
      <c r="L3" s="1">
        <v>10</v>
      </c>
      <c r="M3" s="78">
        <v>32.25</v>
      </c>
      <c r="N3" s="8">
        <v>32</v>
      </c>
      <c r="O3" s="61">
        <v>3000</v>
      </c>
      <c r="P3" s="62">
        <f>Table2245236891011121314151617181920212224234567234[[#This Row],[PEMBULATAN]]*O3</f>
        <v>96000</v>
      </c>
    </row>
    <row r="4" spans="1:16" ht="29.25" customHeight="1" x14ac:dyDescent="0.2">
      <c r="A4" s="142"/>
      <c r="B4" s="72"/>
      <c r="C4" s="9" t="s">
        <v>146</v>
      </c>
      <c r="D4" s="73" t="s">
        <v>53</v>
      </c>
      <c r="E4" s="13">
        <v>44431</v>
      </c>
      <c r="F4" s="73" t="s">
        <v>220</v>
      </c>
      <c r="G4" s="13">
        <v>44436</v>
      </c>
      <c r="H4" s="10" t="s">
        <v>221</v>
      </c>
      <c r="I4" s="1">
        <v>60</v>
      </c>
      <c r="J4" s="1">
        <v>20</v>
      </c>
      <c r="K4" s="1">
        <v>15</v>
      </c>
      <c r="L4" s="1">
        <v>1</v>
      </c>
      <c r="M4" s="78">
        <v>4.5</v>
      </c>
      <c r="N4" s="8">
        <v>5</v>
      </c>
      <c r="O4" s="61">
        <v>3000</v>
      </c>
      <c r="P4" s="62">
        <f>Table2245236891011121314151617181920212224234567234[[#This Row],[PEMBULATAN]]*O4</f>
        <v>15000</v>
      </c>
    </row>
    <row r="5" spans="1:16" ht="29.25" customHeight="1" x14ac:dyDescent="0.2">
      <c r="A5" s="108"/>
      <c r="B5" s="100"/>
      <c r="C5" s="84" t="s">
        <v>147</v>
      </c>
      <c r="D5" s="75" t="s">
        <v>53</v>
      </c>
      <c r="E5" s="13">
        <v>44431</v>
      </c>
      <c r="F5" s="73" t="s">
        <v>220</v>
      </c>
      <c r="G5" s="13">
        <v>44436</v>
      </c>
      <c r="H5" s="74" t="s">
        <v>221</v>
      </c>
      <c r="I5" s="15">
        <v>55</v>
      </c>
      <c r="J5" s="15">
        <v>55</v>
      </c>
      <c r="K5" s="15">
        <v>20</v>
      </c>
      <c r="L5" s="15">
        <v>6</v>
      </c>
      <c r="M5" s="79">
        <v>15.125</v>
      </c>
      <c r="N5" s="69">
        <v>15</v>
      </c>
      <c r="O5" s="61">
        <v>3000</v>
      </c>
      <c r="P5" s="62">
        <f>Table2245236891011121314151617181920212224234567234[[#This Row],[PEMBULATAN]]*O5</f>
        <v>45000</v>
      </c>
    </row>
    <row r="6" spans="1:16" ht="29.25" customHeight="1" x14ac:dyDescent="0.2">
      <c r="A6" s="108"/>
      <c r="B6" s="72" t="s">
        <v>148</v>
      </c>
      <c r="C6" s="89" t="s">
        <v>149</v>
      </c>
      <c r="D6" s="90" t="s">
        <v>53</v>
      </c>
      <c r="E6" s="91">
        <v>44431</v>
      </c>
      <c r="F6" s="92" t="s">
        <v>220</v>
      </c>
      <c r="G6" s="91">
        <v>44436</v>
      </c>
      <c r="H6" s="93" t="s">
        <v>221</v>
      </c>
      <c r="I6" s="94">
        <v>80</v>
      </c>
      <c r="J6" s="94">
        <v>36</v>
      </c>
      <c r="K6" s="94">
        <v>36</v>
      </c>
      <c r="L6" s="94">
        <v>16</v>
      </c>
      <c r="M6" s="95">
        <v>25.92</v>
      </c>
      <c r="N6" s="96">
        <v>26</v>
      </c>
      <c r="O6" s="61">
        <v>3000</v>
      </c>
      <c r="P6" s="62">
        <f>Table2245236891011121314151617181920212224234567234[[#This Row],[PEMBULATAN]]*O6</f>
        <v>78000</v>
      </c>
    </row>
    <row r="7" spans="1:16" ht="29.25" customHeight="1" x14ac:dyDescent="0.2">
      <c r="A7" s="108"/>
      <c r="B7" s="72"/>
      <c r="C7" s="89" t="s">
        <v>150</v>
      </c>
      <c r="D7" s="90" t="s">
        <v>53</v>
      </c>
      <c r="E7" s="91">
        <v>44431</v>
      </c>
      <c r="F7" s="92" t="s">
        <v>220</v>
      </c>
      <c r="G7" s="91">
        <v>44436</v>
      </c>
      <c r="H7" s="93" t="s">
        <v>221</v>
      </c>
      <c r="I7" s="94">
        <v>60</v>
      </c>
      <c r="J7" s="94">
        <v>50</v>
      </c>
      <c r="K7" s="94">
        <v>25</v>
      </c>
      <c r="L7" s="94">
        <v>8</v>
      </c>
      <c r="M7" s="95">
        <v>18.75</v>
      </c>
      <c r="N7" s="96">
        <v>19</v>
      </c>
      <c r="O7" s="61">
        <v>3000</v>
      </c>
      <c r="P7" s="62">
        <f>Table2245236891011121314151617181920212224234567234[[#This Row],[PEMBULATAN]]*O7</f>
        <v>57000</v>
      </c>
    </row>
    <row r="8" spans="1:16" ht="29.25" customHeight="1" x14ac:dyDescent="0.2">
      <c r="A8" s="108"/>
      <c r="B8" s="72"/>
      <c r="C8" s="89" t="s">
        <v>151</v>
      </c>
      <c r="D8" s="90" t="s">
        <v>53</v>
      </c>
      <c r="E8" s="91">
        <v>44431</v>
      </c>
      <c r="F8" s="92" t="s">
        <v>220</v>
      </c>
      <c r="G8" s="91">
        <v>44436</v>
      </c>
      <c r="H8" s="93" t="s">
        <v>221</v>
      </c>
      <c r="I8" s="94">
        <v>35</v>
      </c>
      <c r="J8" s="94">
        <v>30</v>
      </c>
      <c r="K8" s="94">
        <v>15</v>
      </c>
      <c r="L8" s="94">
        <v>4</v>
      </c>
      <c r="M8" s="95">
        <v>3.9375</v>
      </c>
      <c r="N8" s="96">
        <v>4</v>
      </c>
      <c r="O8" s="61">
        <v>3000</v>
      </c>
      <c r="P8" s="62">
        <f>Table2245236891011121314151617181920212224234567234[[#This Row],[PEMBULATAN]]*O8</f>
        <v>12000</v>
      </c>
    </row>
    <row r="9" spans="1:16" ht="29.25" customHeight="1" x14ac:dyDescent="0.2">
      <c r="A9" s="108"/>
      <c r="B9" s="72"/>
      <c r="C9" s="89" t="s">
        <v>152</v>
      </c>
      <c r="D9" s="90" t="s">
        <v>53</v>
      </c>
      <c r="E9" s="91">
        <v>44431</v>
      </c>
      <c r="F9" s="92" t="s">
        <v>220</v>
      </c>
      <c r="G9" s="91">
        <v>44436</v>
      </c>
      <c r="H9" s="93" t="s">
        <v>221</v>
      </c>
      <c r="I9" s="94">
        <v>50</v>
      </c>
      <c r="J9" s="94">
        <v>37</v>
      </c>
      <c r="K9" s="94">
        <v>37</v>
      </c>
      <c r="L9" s="94">
        <v>16</v>
      </c>
      <c r="M9" s="95">
        <v>17.112500000000001</v>
      </c>
      <c r="N9" s="96">
        <v>17</v>
      </c>
      <c r="O9" s="61">
        <v>3000</v>
      </c>
      <c r="P9" s="62">
        <f>Table2245236891011121314151617181920212224234567234[[#This Row],[PEMBULATAN]]*O9</f>
        <v>51000</v>
      </c>
    </row>
    <row r="10" spans="1:16" ht="29.25" customHeight="1" x14ac:dyDescent="0.2">
      <c r="A10" s="108"/>
      <c r="B10" s="72"/>
      <c r="C10" s="89" t="s">
        <v>153</v>
      </c>
      <c r="D10" s="90" t="s">
        <v>53</v>
      </c>
      <c r="E10" s="91">
        <v>44431</v>
      </c>
      <c r="F10" s="92" t="s">
        <v>220</v>
      </c>
      <c r="G10" s="91">
        <v>44436</v>
      </c>
      <c r="H10" s="93" t="s">
        <v>221</v>
      </c>
      <c r="I10" s="94">
        <v>40</v>
      </c>
      <c r="J10" s="94">
        <v>37</v>
      </c>
      <c r="K10" s="94">
        <v>37</v>
      </c>
      <c r="L10" s="94">
        <v>8</v>
      </c>
      <c r="M10" s="95">
        <v>13.69</v>
      </c>
      <c r="N10" s="96">
        <v>14</v>
      </c>
      <c r="O10" s="61">
        <v>3000</v>
      </c>
      <c r="P10" s="62">
        <f>Table2245236891011121314151617181920212224234567234[[#This Row],[PEMBULATAN]]*O10</f>
        <v>42000</v>
      </c>
    </row>
    <row r="11" spans="1:16" ht="29.25" customHeight="1" x14ac:dyDescent="0.2">
      <c r="A11" s="108"/>
      <c r="B11" s="72"/>
      <c r="C11" s="89" t="s">
        <v>154</v>
      </c>
      <c r="D11" s="90" t="s">
        <v>53</v>
      </c>
      <c r="E11" s="91">
        <v>44431</v>
      </c>
      <c r="F11" s="92" t="s">
        <v>220</v>
      </c>
      <c r="G11" s="91">
        <v>44436</v>
      </c>
      <c r="H11" s="93" t="s">
        <v>221</v>
      </c>
      <c r="I11" s="94">
        <v>160</v>
      </c>
      <c r="J11" s="94">
        <v>15</v>
      </c>
      <c r="K11" s="94">
        <v>15</v>
      </c>
      <c r="L11" s="94">
        <v>5</v>
      </c>
      <c r="M11" s="95">
        <v>9</v>
      </c>
      <c r="N11" s="96">
        <v>9</v>
      </c>
      <c r="O11" s="61">
        <v>3000</v>
      </c>
      <c r="P11" s="62">
        <f>Table2245236891011121314151617181920212224234567234[[#This Row],[PEMBULATAN]]*O11</f>
        <v>27000</v>
      </c>
    </row>
    <row r="12" spans="1:16" ht="29.25" customHeight="1" x14ac:dyDescent="0.2">
      <c r="A12" s="108"/>
      <c r="B12" s="72"/>
      <c r="C12" s="89" t="s">
        <v>155</v>
      </c>
      <c r="D12" s="90" t="s">
        <v>53</v>
      </c>
      <c r="E12" s="91">
        <v>44431</v>
      </c>
      <c r="F12" s="92" t="s">
        <v>220</v>
      </c>
      <c r="G12" s="91">
        <v>44436</v>
      </c>
      <c r="H12" s="93" t="s">
        <v>221</v>
      </c>
      <c r="I12" s="94">
        <v>100</v>
      </c>
      <c r="J12" s="94">
        <v>60</v>
      </c>
      <c r="K12" s="94">
        <v>40</v>
      </c>
      <c r="L12" s="94">
        <v>15</v>
      </c>
      <c r="M12" s="95">
        <v>60</v>
      </c>
      <c r="N12" s="96">
        <v>60</v>
      </c>
      <c r="O12" s="61">
        <v>3000</v>
      </c>
      <c r="P12" s="62">
        <f>Table2245236891011121314151617181920212224234567234[[#This Row],[PEMBULATAN]]*O12</f>
        <v>180000</v>
      </c>
    </row>
    <row r="13" spans="1:16" ht="29.25" customHeight="1" x14ac:dyDescent="0.2">
      <c r="A13" s="108"/>
      <c r="B13" s="72"/>
      <c r="C13" s="89" t="s">
        <v>156</v>
      </c>
      <c r="D13" s="90" t="s">
        <v>53</v>
      </c>
      <c r="E13" s="91">
        <v>44431</v>
      </c>
      <c r="F13" s="92" t="s">
        <v>220</v>
      </c>
      <c r="G13" s="91">
        <v>44436</v>
      </c>
      <c r="H13" s="93" t="s">
        <v>221</v>
      </c>
      <c r="I13" s="94">
        <v>90</v>
      </c>
      <c r="J13" s="94">
        <v>60</v>
      </c>
      <c r="K13" s="94">
        <v>20</v>
      </c>
      <c r="L13" s="94">
        <v>6</v>
      </c>
      <c r="M13" s="95">
        <v>27</v>
      </c>
      <c r="N13" s="96">
        <v>27</v>
      </c>
      <c r="O13" s="61">
        <v>3000</v>
      </c>
      <c r="P13" s="62">
        <f>Table2245236891011121314151617181920212224234567234[[#This Row],[PEMBULATAN]]*O13</f>
        <v>81000</v>
      </c>
    </row>
    <row r="14" spans="1:16" ht="29.25" customHeight="1" x14ac:dyDescent="0.2">
      <c r="A14" s="108"/>
      <c r="B14" s="72"/>
      <c r="C14" s="89" t="s">
        <v>157</v>
      </c>
      <c r="D14" s="90" t="s">
        <v>53</v>
      </c>
      <c r="E14" s="91">
        <v>44431</v>
      </c>
      <c r="F14" s="92" t="s">
        <v>220</v>
      </c>
      <c r="G14" s="91">
        <v>44436</v>
      </c>
      <c r="H14" s="93" t="s">
        <v>221</v>
      </c>
      <c r="I14" s="94">
        <v>90</v>
      </c>
      <c r="J14" s="94">
        <v>55</v>
      </c>
      <c r="K14" s="94">
        <v>30</v>
      </c>
      <c r="L14" s="94">
        <v>22</v>
      </c>
      <c r="M14" s="95">
        <v>37.125</v>
      </c>
      <c r="N14" s="96">
        <v>37</v>
      </c>
      <c r="O14" s="61">
        <v>3000</v>
      </c>
      <c r="P14" s="62">
        <f>Table2245236891011121314151617181920212224234567234[[#This Row],[PEMBULATAN]]*O14</f>
        <v>111000</v>
      </c>
    </row>
    <row r="15" spans="1:16" ht="29.25" customHeight="1" x14ac:dyDescent="0.2">
      <c r="A15" s="108"/>
      <c r="B15" s="72"/>
      <c r="C15" s="89" t="s">
        <v>158</v>
      </c>
      <c r="D15" s="90" t="s">
        <v>53</v>
      </c>
      <c r="E15" s="91">
        <v>44431</v>
      </c>
      <c r="F15" s="92" t="s">
        <v>220</v>
      </c>
      <c r="G15" s="91">
        <v>44436</v>
      </c>
      <c r="H15" s="93" t="s">
        <v>221</v>
      </c>
      <c r="I15" s="94">
        <v>95</v>
      </c>
      <c r="J15" s="94">
        <v>30</v>
      </c>
      <c r="K15" s="94">
        <v>25</v>
      </c>
      <c r="L15" s="94">
        <v>12</v>
      </c>
      <c r="M15" s="95">
        <v>17.8125</v>
      </c>
      <c r="N15" s="96">
        <v>18</v>
      </c>
      <c r="O15" s="61">
        <v>3000</v>
      </c>
      <c r="P15" s="62">
        <f>Table2245236891011121314151617181920212224234567234[[#This Row],[PEMBULATAN]]*O15</f>
        <v>54000</v>
      </c>
    </row>
    <row r="16" spans="1:16" ht="29.25" customHeight="1" x14ac:dyDescent="0.2">
      <c r="A16" s="108"/>
      <c r="B16" s="72"/>
      <c r="C16" s="89" t="s">
        <v>159</v>
      </c>
      <c r="D16" s="90" t="s">
        <v>53</v>
      </c>
      <c r="E16" s="91">
        <v>44431</v>
      </c>
      <c r="F16" s="92" t="s">
        <v>220</v>
      </c>
      <c r="G16" s="91">
        <v>44436</v>
      </c>
      <c r="H16" s="93" t="s">
        <v>221</v>
      </c>
      <c r="I16" s="94">
        <v>100</v>
      </c>
      <c r="J16" s="94">
        <v>60</v>
      </c>
      <c r="K16" s="94">
        <v>40</v>
      </c>
      <c r="L16" s="94">
        <v>14</v>
      </c>
      <c r="M16" s="95">
        <v>60</v>
      </c>
      <c r="N16" s="96">
        <v>60</v>
      </c>
      <c r="O16" s="61">
        <v>3000</v>
      </c>
      <c r="P16" s="62">
        <f>Table2245236891011121314151617181920212224234567234[[#This Row],[PEMBULATAN]]*O16</f>
        <v>180000</v>
      </c>
    </row>
    <row r="17" spans="1:16" ht="29.25" customHeight="1" x14ac:dyDescent="0.2">
      <c r="A17" s="108"/>
      <c r="B17" s="72"/>
      <c r="C17" s="89" t="s">
        <v>160</v>
      </c>
      <c r="D17" s="90" t="s">
        <v>53</v>
      </c>
      <c r="E17" s="91">
        <v>44431</v>
      </c>
      <c r="F17" s="92" t="s">
        <v>220</v>
      </c>
      <c r="G17" s="91">
        <v>44436</v>
      </c>
      <c r="H17" s="93" t="s">
        <v>221</v>
      </c>
      <c r="I17" s="94">
        <v>27</v>
      </c>
      <c r="J17" s="94">
        <v>21</v>
      </c>
      <c r="K17" s="94">
        <v>5</v>
      </c>
      <c r="L17" s="94">
        <v>4</v>
      </c>
      <c r="M17" s="95">
        <v>0.70874999999999999</v>
      </c>
      <c r="N17" s="96">
        <v>4</v>
      </c>
      <c r="O17" s="61">
        <v>3000</v>
      </c>
      <c r="P17" s="62">
        <f>Table2245236891011121314151617181920212224234567234[[#This Row],[PEMBULATAN]]*O17</f>
        <v>12000</v>
      </c>
    </row>
    <row r="18" spans="1:16" ht="29.25" customHeight="1" x14ac:dyDescent="0.2">
      <c r="A18" s="108"/>
      <c r="B18" s="72"/>
      <c r="C18" s="89" t="s">
        <v>161</v>
      </c>
      <c r="D18" s="90" t="s">
        <v>53</v>
      </c>
      <c r="E18" s="91">
        <v>44431</v>
      </c>
      <c r="F18" s="92" t="s">
        <v>220</v>
      </c>
      <c r="G18" s="91">
        <v>44436</v>
      </c>
      <c r="H18" s="93" t="s">
        <v>221</v>
      </c>
      <c r="I18" s="94">
        <v>60</v>
      </c>
      <c r="J18" s="94">
        <v>50</v>
      </c>
      <c r="K18" s="94">
        <v>28</v>
      </c>
      <c r="L18" s="94">
        <v>9</v>
      </c>
      <c r="M18" s="95">
        <v>21</v>
      </c>
      <c r="N18" s="96">
        <v>21</v>
      </c>
      <c r="O18" s="61">
        <v>3000</v>
      </c>
      <c r="P18" s="62">
        <f>Table2245236891011121314151617181920212224234567234[[#This Row],[PEMBULATAN]]*O18</f>
        <v>63000</v>
      </c>
    </row>
    <row r="19" spans="1:16" ht="29.25" customHeight="1" x14ac:dyDescent="0.2">
      <c r="A19" s="108"/>
      <c r="B19" s="72"/>
      <c r="C19" s="89" t="s">
        <v>162</v>
      </c>
      <c r="D19" s="90" t="s">
        <v>53</v>
      </c>
      <c r="E19" s="91">
        <v>44431</v>
      </c>
      <c r="F19" s="92" t="s">
        <v>220</v>
      </c>
      <c r="G19" s="91">
        <v>44436</v>
      </c>
      <c r="H19" s="93" t="s">
        <v>221</v>
      </c>
      <c r="I19" s="94">
        <v>110</v>
      </c>
      <c r="J19" s="94">
        <v>60</v>
      </c>
      <c r="K19" s="94">
        <v>20</v>
      </c>
      <c r="L19" s="94">
        <v>28</v>
      </c>
      <c r="M19" s="95">
        <v>33</v>
      </c>
      <c r="N19" s="96">
        <v>33</v>
      </c>
      <c r="O19" s="61">
        <v>3000</v>
      </c>
      <c r="P19" s="62">
        <f>Table2245236891011121314151617181920212224234567234[[#This Row],[PEMBULATAN]]*O19</f>
        <v>99000</v>
      </c>
    </row>
    <row r="20" spans="1:16" ht="29.25" customHeight="1" x14ac:dyDescent="0.2">
      <c r="A20" s="108"/>
      <c r="B20" s="72"/>
      <c r="C20" s="89" t="s">
        <v>163</v>
      </c>
      <c r="D20" s="90" t="s">
        <v>53</v>
      </c>
      <c r="E20" s="91">
        <v>44431</v>
      </c>
      <c r="F20" s="92" t="s">
        <v>220</v>
      </c>
      <c r="G20" s="91">
        <v>44436</v>
      </c>
      <c r="H20" s="93" t="s">
        <v>221</v>
      </c>
      <c r="I20" s="94">
        <v>100</v>
      </c>
      <c r="J20" s="94">
        <v>45</v>
      </c>
      <c r="K20" s="94">
        <v>35</v>
      </c>
      <c r="L20" s="94">
        <v>14</v>
      </c>
      <c r="M20" s="95">
        <v>39.375</v>
      </c>
      <c r="N20" s="96">
        <v>39</v>
      </c>
      <c r="O20" s="61">
        <v>3000</v>
      </c>
      <c r="P20" s="62">
        <f>Table2245236891011121314151617181920212224234567234[[#This Row],[PEMBULATAN]]*O20</f>
        <v>117000</v>
      </c>
    </row>
    <row r="21" spans="1:16" ht="29.25" customHeight="1" x14ac:dyDescent="0.2">
      <c r="A21" s="108"/>
      <c r="B21" s="72"/>
      <c r="C21" s="89" t="s">
        <v>164</v>
      </c>
      <c r="D21" s="90" t="s">
        <v>53</v>
      </c>
      <c r="E21" s="91">
        <v>44431</v>
      </c>
      <c r="F21" s="92" t="s">
        <v>220</v>
      </c>
      <c r="G21" s="91">
        <v>44436</v>
      </c>
      <c r="H21" s="93" t="s">
        <v>221</v>
      </c>
      <c r="I21" s="94">
        <v>30</v>
      </c>
      <c r="J21" s="94">
        <v>10</v>
      </c>
      <c r="K21" s="94">
        <v>15</v>
      </c>
      <c r="L21" s="94">
        <v>2</v>
      </c>
      <c r="M21" s="95">
        <v>1.125</v>
      </c>
      <c r="N21" s="96">
        <v>2</v>
      </c>
      <c r="O21" s="61">
        <v>3000</v>
      </c>
      <c r="P21" s="62">
        <f>Table2245236891011121314151617181920212224234567234[[#This Row],[PEMBULATAN]]*O21</f>
        <v>6000</v>
      </c>
    </row>
    <row r="22" spans="1:16" ht="29.25" customHeight="1" x14ac:dyDescent="0.2">
      <c r="A22" s="108"/>
      <c r="B22" s="72"/>
      <c r="C22" s="89" t="s">
        <v>165</v>
      </c>
      <c r="D22" s="90" t="s">
        <v>53</v>
      </c>
      <c r="E22" s="91">
        <v>44431</v>
      </c>
      <c r="F22" s="92" t="s">
        <v>220</v>
      </c>
      <c r="G22" s="91">
        <v>44436</v>
      </c>
      <c r="H22" s="93" t="s">
        <v>221</v>
      </c>
      <c r="I22" s="94">
        <v>50</v>
      </c>
      <c r="J22" s="94">
        <v>50</v>
      </c>
      <c r="K22" s="94">
        <v>15</v>
      </c>
      <c r="L22" s="94">
        <v>6</v>
      </c>
      <c r="M22" s="95">
        <v>9.375</v>
      </c>
      <c r="N22" s="96">
        <v>9</v>
      </c>
      <c r="O22" s="61">
        <v>3000</v>
      </c>
      <c r="P22" s="62">
        <f>Table2245236891011121314151617181920212224234567234[[#This Row],[PEMBULATAN]]*O22</f>
        <v>27000</v>
      </c>
    </row>
    <row r="23" spans="1:16" ht="29.25" customHeight="1" x14ac:dyDescent="0.2">
      <c r="A23" s="108"/>
      <c r="B23" s="72"/>
      <c r="C23" s="89" t="s">
        <v>166</v>
      </c>
      <c r="D23" s="90" t="s">
        <v>53</v>
      </c>
      <c r="E23" s="91">
        <v>44431</v>
      </c>
      <c r="F23" s="92" t="s">
        <v>220</v>
      </c>
      <c r="G23" s="91">
        <v>44436</v>
      </c>
      <c r="H23" s="93" t="s">
        <v>221</v>
      </c>
      <c r="I23" s="94">
        <v>100</v>
      </c>
      <c r="J23" s="94">
        <v>50</v>
      </c>
      <c r="K23" s="94">
        <v>30</v>
      </c>
      <c r="L23" s="94">
        <v>20</v>
      </c>
      <c r="M23" s="95">
        <v>37.5</v>
      </c>
      <c r="N23" s="96">
        <v>38</v>
      </c>
      <c r="O23" s="61">
        <v>3000</v>
      </c>
      <c r="P23" s="62">
        <f>Table2245236891011121314151617181920212224234567234[[#This Row],[PEMBULATAN]]*O23</f>
        <v>114000</v>
      </c>
    </row>
    <row r="24" spans="1:16" ht="29.25" customHeight="1" x14ac:dyDescent="0.2">
      <c r="A24" s="108"/>
      <c r="B24" s="72"/>
      <c r="C24" s="89" t="s">
        <v>167</v>
      </c>
      <c r="D24" s="90" t="s">
        <v>53</v>
      </c>
      <c r="E24" s="91">
        <v>44431</v>
      </c>
      <c r="F24" s="92" t="s">
        <v>220</v>
      </c>
      <c r="G24" s="91">
        <v>44436</v>
      </c>
      <c r="H24" s="93" t="s">
        <v>221</v>
      </c>
      <c r="I24" s="94">
        <v>40</v>
      </c>
      <c r="J24" s="94">
        <v>35</v>
      </c>
      <c r="K24" s="94">
        <v>30</v>
      </c>
      <c r="L24" s="94">
        <v>5</v>
      </c>
      <c r="M24" s="95">
        <v>10.5</v>
      </c>
      <c r="N24" s="96">
        <v>11</v>
      </c>
      <c r="O24" s="61">
        <v>3000</v>
      </c>
      <c r="P24" s="62">
        <f>Table2245236891011121314151617181920212224234567234[[#This Row],[PEMBULATAN]]*O24</f>
        <v>33000</v>
      </c>
    </row>
    <row r="25" spans="1:16" ht="29.25" customHeight="1" x14ac:dyDescent="0.2">
      <c r="A25" s="108"/>
      <c r="B25" s="72"/>
      <c r="C25" s="89" t="s">
        <v>168</v>
      </c>
      <c r="D25" s="90" t="s">
        <v>53</v>
      </c>
      <c r="E25" s="91">
        <v>44431</v>
      </c>
      <c r="F25" s="92" t="s">
        <v>220</v>
      </c>
      <c r="G25" s="91">
        <v>44436</v>
      </c>
      <c r="H25" s="93" t="s">
        <v>221</v>
      </c>
      <c r="I25" s="94">
        <v>90</v>
      </c>
      <c r="J25" s="94">
        <v>50</v>
      </c>
      <c r="K25" s="94">
        <v>30</v>
      </c>
      <c r="L25" s="94">
        <v>8</v>
      </c>
      <c r="M25" s="95">
        <v>33.75</v>
      </c>
      <c r="N25" s="96">
        <v>34</v>
      </c>
      <c r="O25" s="61">
        <v>3000</v>
      </c>
      <c r="P25" s="62">
        <f>Table2245236891011121314151617181920212224234567234[[#This Row],[PEMBULATAN]]*O25</f>
        <v>102000</v>
      </c>
    </row>
    <row r="26" spans="1:16" ht="29.25" customHeight="1" x14ac:dyDescent="0.2">
      <c r="A26" s="108"/>
      <c r="B26" s="72"/>
      <c r="C26" s="89" t="s">
        <v>169</v>
      </c>
      <c r="D26" s="90" t="s">
        <v>53</v>
      </c>
      <c r="E26" s="91">
        <v>44431</v>
      </c>
      <c r="F26" s="92" t="s">
        <v>220</v>
      </c>
      <c r="G26" s="91">
        <v>44436</v>
      </c>
      <c r="H26" s="93" t="s">
        <v>221</v>
      </c>
      <c r="I26" s="94">
        <v>80</v>
      </c>
      <c r="J26" s="94">
        <v>50</v>
      </c>
      <c r="K26" s="94">
        <v>30</v>
      </c>
      <c r="L26" s="94">
        <v>10</v>
      </c>
      <c r="M26" s="95">
        <v>30</v>
      </c>
      <c r="N26" s="96">
        <v>30</v>
      </c>
      <c r="O26" s="61">
        <v>3000</v>
      </c>
      <c r="P26" s="62">
        <f>Table2245236891011121314151617181920212224234567234[[#This Row],[PEMBULATAN]]*O26</f>
        <v>90000</v>
      </c>
    </row>
    <row r="27" spans="1:16" ht="29.25" customHeight="1" x14ac:dyDescent="0.2">
      <c r="A27" s="108"/>
      <c r="B27" s="72"/>
      <c r="C27" s="89" t="s">
        <v>170</v>
      </c>
      <c r="D27" s="90" t="s">
        <v>53</v>
      </c>
      <c r="E27" s="91">
        <v>44431</v>
      </c>
      <c r="F27" s="92" t="s">
        <v>220</v>
      </c>
      <c r="G27" s="91">
        <v>44436</v>
      </c>
      <c r="H27" s="93" t="s">
        <v>221</v>
      </c>
      <c r="I27" s="94">
        <v>105</v>
      </c>
      <c r="J27" s="94">
        <v>28</v>
      </c>
      <c r="K27" s="94">
        <v>4</v>
      </c>
      <c r="L27" s="94">
        <v>1</v>
      </c>
      <c r="M27" s="95">
        <v>2.94</v>
      </c>
      <c r="N27" s="96">
        <v>3</v>
      </c>
      <c r="O27" s="61">
        <v>3000</v>
      </c>
      <c r="P27" s="62">
        <f>Table2245236891011121314151617181920212224234567234[[#This Row],[PEMBULATAN]]*O27</f>
        <v>9000</v>
      </c>
    </row>
    <row r="28" spans="1:16" ht="29.25" customHeight="1" x14ac:dyDescent="0.2">
      <c r="A28" s="108"/>
      <c r="B28" s="72"/>
      <c r="C28" s="89" t="s">
        <v>171</v>
      </c>
      <c r="D28" s="90" t="s">
        <v>53</v>
      </c>
      <c r="E28" s="91">
        <v>44431</v>
      </c>
      <c r="F28" s="92" t="s">
        <v>220</v>
      </c>
      <c r="G28" s="91">
        <v>44436</v>
      </c>
      <c r="H28" s="93" t="s">
        <v>221</v>
      </c>
      <c r="I28" s="94">
        <v>50</v>
      </c>
      <c r="J28" s="94">
        <v>45</v>
      </c>
      <c r="K28" s="94">
        <v>25</v>
      </c>
      <c r="L28" s="94">
        <v>3</v>
      </c>
      <c r="M28" s="95">
        <v>14.0625</v>
      </c>
      <c r="N28" s="96">
        <v>14</v>
      </c>
      <c r="O28" s="61">
        <v>3000</v>
      </c>
      <c r="P28" s="62">
        <f>Table2245236891011121314151617181920212224234567234[[#This Row],[PEMBULATAN]]*O28</f>
        <v>42000</v>
      </c>
    </row>
    <row r="29" spans="1:16" ht="29.25" customHeight="1" x14ac:dyDescent="0.2">
      <c r="A29" s="108"/>
      <c r="B29" s="72"/>
      <c r="C29" s="89" t="s">
        <v>172</v>
      </c>
      <c r="D29" s="90" t="s">
        <v>53</v>
      </c>
      <c r="E29" s="91">
        <v>44431</v>
      </c>
      <c r="F29" s="92" t="s">
        <v>220</v>
      </c>
      <c r="G29" s="91">
        <v>44436</v>
      </c>
      <c r="H29" s="93" t="s">
        <v>221</v>
      </c>
      <c r="I29" s="94">
        <v>80</v>
      </c>
      <c r="J29" s="94">
        <v>88</v>
      </c>
      <c r="K29" s="94">
        <v>18</v>
      </c>
      <c r="L29" s="94">
        <v>9</v>
      </c>
      <c r="M29" s="95">
        <v>31.68</v>
      </c>
      <c r="N29" s="96">
        <v>32</v>
      </c>
      <c r="O29" s="61">
        <v>3000</v>
      </c>
      <c r="P29" s="62">
        <f>Table2245236891011121314151617181920212224234567234[[#This Row],[PEMBULATAN]]*O29</f>
        <v>96000</v>
      </c>
    </row>
    <row r="30" spans="1:16" ht="29.25" customHeight="1" x14ac:dyDescent="0.2">
      <c r="A30" s="108"/>
      <c r="B30" s="72"/>
      <c r="C30" s="89" t="s">
        <v>173</v>
      </c>
      <c r="D30" s="90" t="s">
        <v>53</v>
      </c>
      <c r="E30" s="91">
        <v>44431</v>
      </c>
      <c r="F30" s="92" t="s">
        <v>220</v>
      </c>
      <c r="G30" s="91">
        <v>44436</v>
      </c>
      <c r="H30" s="93" t="s">
        <v>221</v>
      </c>
      <c r="I30" s="94">
        <v>80</v>
      </c>
      <c r="J30" s="94">
        <v>60</v>
      </c>
      <c r="K30" s="94">
        <v>30</v>
      </c>
      <c r="L30" s="94">
        <v>7</v>
      </c>
      <c r="M30" s="95">
        <v>36</v>
      </c>
      <c r="N30" s="96">
        <v>36</v>
      </c>
      <c r="O30" s="61">
        <v>3000</v>
      </c>
      <c r="P30" s="62">
        <f>Table2245236891011121314151617181920212224234567234[[#This Row],[PEMBULATAN]]*O30</f>
        <v>108000</v>
      </c>
    </row>
    <row r="31" spans="1:16" ht="29.25" customHeight="1" x14ac:dyDescent="0.2">
      <c r="A31" s="108"/>
      <c r="B31" s="72"/>
      <c r="C31" s="89" t="s">
        <v>174</v>
      </c>
      <c r="D31" s="90" t="s">
        <v>53</v>
      </c>
      <c r="E31" s="91">
        <v>44431</v>
      </c>
      <c r="F31" s="92" t="s">
        <v>220</v>
      </c>
      <c r="G31" s="91">
        <v>44436</v>
      </c>
      <c r="H31" s="93" t="s">
        <v>221</v>
      </c>
      <c r="I31" s="94">
        <v>85</v>
      </c>
      <c r="J31" s="94">
        <v>65</v>
      </c>
      <c r="K31" s="94">
        <v>30</v>
      </c>
      <c r="L31" s="94">
        <v>6</v>
      </c>
      <c r="M31" s="95">
        <v>41.4375</v>
      </c>
      <c r="N31" s="96">
        <v>41</v>
      </c>
      <c r="O31" s="61">
        <v>3000</v>
      </c>
      <c r="P31" s="62">
        <f>Table2245236891011121314151617181920212224234567234[[#This Row],[PEMBULATAN]]*O31</f>
        <v>123000</v>
      </c>
    </row>
    <row r="32" spans="1:16" ht="29.25" customHeight="1" x14ac:dyDescent="0.2">
      <c r="A32" s="108"/>
      <c r="B32" s="72"/>
      <c r="C32" s="89" t="s">
        <v>175</v>
      </c>
      <c r="D32" s="90" t="s">
        <v>53</v>
      </c>
      <c r="E32" s="91">
        <v>44431</v>
      </c>
      <c r="F32" s="92" t="s">
        <v>220</v>
      </c>
      <c r="G32" s="91">
        <v>44436</v>
      </c>
      <c r="H32" s="93" t="s">
        <v>221</v>
      </c>
      <c r="I32" s="94">
        <v>120</v>
      </c>
      <c r="J32" s="94">
        <v>8</v>
      </c>
      <c r="K32" s="94">
        <v>8</v>
      </c>
      <c r="L32" s="94">
        <v>1</v>
      </c>
      <c r="M32" s="95">
        <v>1.92</v>
      </c>
      <c r="N32" s="96">
        <v>2</v>
      </c>
      <c r="O32" s="61">
        <v>3000</v>
      </c>
      <c r="P32" s="62">
        <f>Table2245236891011121314151617181920212224234567234[[#This Row],[PEMBULATAN]]*O32</f>
        <v>6000</v>
      </c>
    </row>
    <row r="33" spans="1:16" ht="29.25" customHeight="1" x14ac:dyDescent="0.2">
      <c r="A33" s="108"/>
      <c r="B33" s="72"/>
      <c r="C33" s="89" t="s">
        <v>176</v>
      </c>
      <c r="D33" s="90" t="s">
        <v>53</v>
      </c>
      <c r="E33" s="91">
        <v>44431</v>
      </c>
      <c r="F33" s="92" t="s">
        <v>220</v>
      </c>
      <c r="G33" s="91">
        <v>44436</v>
      </c>
      <c r="H33" s="93" t="s">
        <v>221</v>
      </c>
      <c r="I33" s="94">
        <v>80</v>
      </c>
      <c r="J33" s="94">
        <v>50</v>
      </c>
      <c r="K33" s="94">
        <v>20</v>
      </c>
      <c r="L33" s="94">
        <v>14</v>
      </c>
      <c r="M33" s="95">
        <v>20</v>
      </c>
      <c r="N33" s="96">
        <v>20</v>
      </c>
      <c r="O33" s="61">
        <v>3000</v>
      </c>
      <c r="P33" s="62">
        <f>Table2245236891011121314151617181920212224234567234[[#This Row],[PEMBULATAN]]*O33</f>
        <v>60000</v>
      </c>
    </row>
    <row r="34" spans="1:16" ht="29.25" customHeight="1" x14ac:dyDescent="0.2">
      <c r="A34" s="108"/>
      <c r="B34" s="72"/>
      <c r="C34" s="89" t="s">
        <v>177</v>
      </c>
      <c r="D34" s="90" t="s">
        <v>53</v>
      </c>
      <c r="E34" s="91">
        <v>44431</v>
      </c>
      <c r="F34" s="92" t="s">
        <v>220</v>
      </c>
      <c r="G34" s="91">
        <v>44436</v>
      </c>
      <c r="H34" s="93" t="s">
        <v>221</v>
      </c>
      <c r="I34" s="94">
        <v>100</v>
      </c>
      <c r="J34" s="94">
        <v>60</v>
      </c>
      <c r="K34" s="94">
        <v>30</v>
      </c>
      <c r="L34" s="94">
        <v>18</v>
      </c>
      <c r="M34" s="95">
        <v>45</v>
      </c>
      <c r="N34" s="96">
        <v>45</v>
      </c>
      <c r="O34" s="61">
        <v>3000</v>
      </c>
      <c r="P34" s="62">
        <f>Table2245236891011121314151617181920212224234567234[[#This Row],[PEMBULATAN]]*O34</f>
        <v>135000</v>
      </c>
    </row>
    <row r="35" spans="1:16" ht="29.25" customHeight="1" x14ac:dyDescent="0.2">
      <c r="A35" s="108"/>
      <c r="B35" s="72"/>
      <c r="C35" s="89" t="s">
        <v>178</v>
      </c>
      <c r="D35" s="90" t="s">
        <v>53</v>
      </c>
      <c r="E35" s="91">
        <v>44431</v>
      </c>
      <c r="F35" s="92" t="s">
        <v>220</v>
      </c>
      <c r="G35" s="91">
        <v>44436</v>
      </c>
      <c r="H35" s="93" t="s">
        <v>221</v>
      </c>
      <c r="I35" s="94">
        <v>70</v>
      </c>
      <c r="J35" s="94">
        <v>50</v>
      </c>
      <c r="K35" s="94">
        <v>15</v>
      </c>
      <c r="L35" s="94">
        <v>6</v>
      </c>
      <c r="M35" s="95">
        <v>13.125</v>
      </c>
      <c r="N35" s="96">
        <v>13</v>
      </c>
      <c r="O35" s="61">
        <v>3000</v>
      </c>
      <c r="P35" s="62">
        <f>Table2245236891011121314151617181920212224234567234[[#This Row],[PEMBULATAN]]*O35</f>
        <v>39000</v>
      </c>
    </row>
    <row r="36" spans="1:16" ht="29.25" customHeight="1" x14ac:dyDescent="0.2">
      <c r="A36" s="108"/>
      <c r="B36" s="72"/>
      <c r="C36" s="89" t="s">
        <v>179</v>
      </c>
      <c r="D36" s="90" t="s">
        <v>53</v>
      </c>
      <c r="E36" s="91">
        <v>44431</v>
      </c>
      <c r="F36" s="92" t="s">
        <v>220</v>
      </c>
      <c r="G36" s="91">
        <v>44436</v>
      </c>
      <c r="H36" s="93" t="s">
        <v>221</v>
      </c>
      <c r="I36" s="94">
        <v>70</v>
      </c>
      <c r="J36" s="94">
        <v>50</v>
      </c>
      <c r="K36" s="94">
        <v>20</v>
      </c>
      <c r="L36" s="94">
        <v>4</v>
      </c>
      <c r="M36" s="95">
        <v>17.5</v>
      </c>
      <c r="N36" s="96">
        <v>18</v>
      </c>
      <c r="O36" s="61">
        <v>3000</v>
      </c>
      <c r="P36" s="62">
        <f>Table2245236891011121314151617181920212224234567234[[#This Row],[PEMBULATAN]]*O36</f>
        <v>54000</v>
      </c>
    </row>
    <row r="37" spans="1:16" ht="29.25" customHeight="1" x14ac:dyDescent="0.2">
      <c r="A37" s="108"/>
      <c r="B37" s="72"/>
      <c r="C37" s="89" t="s">
        <v>180</v>
      </c>
      <c r="D37" s="90" t="s">
        <v>53</v>
      </c>
      <c r="E37" s="91">
        <v>44431</v>
      </c>
      <c r="F37" s="92" t="s">
        <v>220</v>
      </c>
      <c r="G37" s="91">
        <v>44436</v>
      </c>
      <c r="H37" s="93" t="s">
        <v>221</v>
      </c>
      <c r="I37" s="94">
        <v>90</v>
      </c>
      <c r="J37" s="94">
        <v>13</v>
      </c>
      <c r="K37" s="94">
        <v>13</v>
      </c>
      <c r="L37" s="94">
        <v>1</v>
      </c>
      <c r="M37" s="95">
        <v>3.8025000000000002</v>
      </c>
      <c r="N37" s="96">
        <v>4</v>
      </c>
      <c r="O37" s="61">
        <v>3000</v>
      </c>
      <c r="P37" s="62">
        <f>Table2245236891011121314151617181920212224234567234[[#This Row],[PEMBULATAN]]*O37</f>
        <v>12000</v>
      </c>
    </row>
    <row r="38" spans="1:16" ht="29.25" customHeight="1" x14ac:dyDescent="0.2">
      <c r="A38" s="108"/>
      <c r="B38" s="72"/>
      <c r="C38" s="89" t="s">
        <v>181</v>
      </c>
      <c r="D38" s="90" t="s">
        <v>53</v>
      </c>
      <c r="E38" s="91">
        <v>44431</v>
      </c>
      <c r="F38" s="92" t="s">
        <v>220</v>
      </c>
      <c r="G38" s="91">
        <v>44436</v>
      </c>
      <c r="H38" s="93" t="s">
        <v>221</v>
      </c>
      <c r="I38" s="94">
        <v>60</v>
      </c>
      <c r="J38" s="94">
        <v>40</v>
      </c>
      <c r="K38" s="94">
        <v>20</v>
      </c>
      <c r="L38" s="94">
        <v>5</v>
      </c>
      <c r="M38" s="95">
        <v>12</v>
      </c>
      <c r="N38" s="96">
        <v>12</v>
      </c>
      <c r="O38" s="61">
        <v>3000</v>
      </c>
      <c r="P38" s="62">
        <f>Table2245236891011121314151617181920212224234567234[[#This Row],[PEMBULATAN]]*O38</f>
        <v>36000</v>
      </c>
    </row>
    <row r="39" spans="1:16" ht="29.25" customHeight="1" x14ac:dyDescent="0.2">
      <c r="A39" s="108"/>
      <c r="B39" s="72"/>
      <c r="C39" s="89" t="s">
        <v>182</v>
      </c>
      <c r="D39" s="90" t="s">
        <v>53</v>
      </c>
      <c r="E39" s="91">
        <v>44431</v>
      </c>
      <c r="F39" s="92" t="s">
        <v>220</v>
      </c>
      <c r="G39" s="91">
        <v>44436</v>
      </c>
      <c r="H39" s="93" t="s">
        <v>221</v>
      </c>
      <c r="I39" s="94">
        <v>55</v>
      </c>
      <c r="J39" s="94">
        <v>35</v>
      </c>
      <c r="K39" s="94">
        <v>40</v>
      </c>
      <c r="L39" s="94">
        <v>23</v>
      </c>
      <c r="M39" s="95">
        <v>19.25</v>
      </c>
      <c r="N39" s="96">
        <v>23</v>
      </c>
      <c r="O39" s="61">
        <v>3000</v>
      </c>
      <c r="P39" s="62">
        <f>Table2245236891011121314151617181920212224234567234[[#This Row],[PEMBULATAN]]*O39</f>
        <v>69000</v>
      </c>
    </row>
    <row r="40" spans="1:16" ht="29.25" customHeight="1" x14ac:dyDescent="0.2">
      <c r="A40" s="108"/>
      <c r="B40" s="72"/>
      <c r="C40" s="89" t="s">
        <v>183</v>
      </c>
      <c r="D40" s="90" t="s">
        <v>53</v>
      </c>
      <c r="E40" s="91">
        <v>44431</v>
      </c>
      <c r="F40" s="92" t="s">
        <v>220</v>
      </c>
      <c r="G40" s="91">
        <v>44436</v>
      </c>
      <c r="H40" s="93" t="s">
        <v>221</v>
      </c>
      <c r="I40" s="94">
        <v>40</v>
      </c>
      <c r="J40" s="94">
        <v>35</v>
      </c>
      <c r="K40" s="94">
        <v>30</v>
      </c>
      <c r="L40" s="94">
        <v>5</v>
      </c>
      <c r="M40" s="95">
        <v>10.5</v>
      </c>
      <c r="N40" s="96">
        <v>11</v>
      </c>
      <c r="O40" s="61">
        <v>3000</v>
      </c>
      <c r="P40" s="62">
        <f>Table2245236891011121314151617181920212224234567234[[#This Row],[PEMBULATAN]]*O40</f>
        <v>33000</v>
      </c>
    </row>
    <row r="41" spans="1:16" ht="29.25" customHeight="1" x14ac:dyDescent="0.2">
      <c r="A41" s="108"/>
      <c r="B41" s="72"/>
      <c r="C41" s="89" t="s">
        <v>184</v>
      </c>
      <c r="D41" s="90" t="s">
        <v>53</v>
      </c>
      <c r="E41" s="91">
        <v>44431</v>
      </c>
      <c r="F41" s="92" t="s">
        <v>220</v>
      </c>
      <c r="G41" s="91">
        <v>44436</v>
      </c>
      <c r="H41" s="93" t="s">
        <v>221</v>
      </c>
      <c r="I41" s="94">
        <v>65</v>
      </c>
      <c r="J41" s="94">
        <v>45</v>
      </c>
      <c r="K41" s="94">
        <v>10</v>
      </c>
      <c r="L41" s="94">
        <v>2</v>
      </c>
      <c r="M41" s="95">
        <v>7.3125</v>
      </c>
      <c r="N41" s="96">
        <v>7</v>
      </c>
      <c r="O41" s="61">
        <v>3000</v>
      </c>
      <c r="P41" s="62">
        <f>Table2245236891011121314151617181920212224234567234[[#This Row],[PEMBULATAN]]*O41</f>
        <v>21000</v>
      </c>
    </row>
    <row r="42" spans="1:16" ht="29.25" customHeight="1" x14ac:dyDescent="0.2">
      <c r="A42" s="108"/>
      <c r="B42" s="72"/>
      <c r="C42" s="89" t="s">
        <v>185</v>
      </c>
      <c r="D42" s="90" t="s">
        <v>53</v>
      </c>
      <c r="E42" s="91">
        <v>44431</v>
      </c>
      <c r="F42" s="92" t="s">
        <v>220</v>
      </c>
      <c r="G42" s="91">
        <v>44436</v>
      </c>
      <c r="H42" s="93" t="s">
        <v>221</v>
      </c>
      <c r="I42" s="94">
        <v>120</v>
      </c>
      <c r="J42" s="94">
        <v>16</v>
      </c>
      <c r="K42" s="94">
        <v>5</v>
      </c>
      <c r="L42" s="94">
        <v>4</v>
      </c>
      <c r="M42" s="95">
        <v>2.4</v>
      </c>
      <c r="N42" s="96">
        <v>4</v>
      </c>
      <c r="O42" s="61">
        <v>3000</v>
      </c>
      <c r="P42" s="62">
        <f>Table2245236891011121314151617181920212224234567234[[#This Row],[PEMBULATAN]]*O42</f>
        <v>12000</v>
      </c>
    </row>
    <row r="43" spans="1:16" ht="29.25" customHeight="1" x14ac:dyDescent="0.2">
      <c r="A43" s="108"/>
      <c r="B43" s="72"/>
      <c r="C43" s="89" t="s">
        <v>186</v>
      </c>
      <c r="D43" s="90" t="s">
        <v>53</v>
      </c>
      <c r="E43" s="91">
        <v>44431</v>
      </c>
      <c r="F43" s="92" t="s">
        <v>220</v>
      </c>
      <c r="G43" s="91">
        <v>44436</v>
      </c>
      <c r="H43" s="93" t="s">
        <v>221</v>
      </c>
      <c r="I43" s="94">
        <v>96</v>
      </c>
      <c r="J43" s="94">
        <v>10</v>
      </c>
      <c r="K43" s="94">
        <v>5</v>
      </c>
      <c r="L43" s="94">
        <v>1</v>
      </c>
      <c r="M43" s="95">
        <v>1.2</v>
      </c>
      <c r="N43" s="96">
        <v>1</v>
      </c>
      <c r="O43" s="61">
        <v>3000</v>
      </c>
      <c r="P43" s="62">
        <f>Table2245236891011121314151617181920212224234567234[[#This Row],[PEMBULATAN]]*O43</f>
        <v>3000</v>
      </c>
    </row>
    <row r="44" spans="1:16" ht="29.25" customHeight="1" x14ac:dyDescent="0.2">
      <c r="A44" s="108"/>
      <c r="B44" s="72"/>
      <c r="C44" s="89" t="s">
        <v>187</v>
      </c>
      <c r="D44" s="90" t="s">
        <v>53</v>
      </c>
      <c r="E44" s="91">
        <v>44431</v>
      </c>
      <c r="F44" s="92" t="s">
        <v>220</v>
      </c>
      <c r="G44" s="91">
        <v>44436</v>
      </c>
      <c r="H44" s="93" t="s">
        <v>221</v>
      </c>
      <c r="I44" s="94">
        <v>96</v>
      </c>
      <c r="J44" s="94">
        <v>30</v>
      </c>
      <c r="K44" s="94">
        <v>3</v>
      </c>
      <c r="L44" s="94">
        <v>1</v>
      </c>
      <c r="M44" s="95">
        <v>2.16</v>
      </c>
      <c r="N44" s="96">
        <v>2</v>
      </c>
      <c r="O44" s="61">
        <v>3000</v>
      </c>
      <c r="P44" s="62">
        <f>Table2245236891011121314151617181920212224234567234[[#This Row],[PEMBULATAN]]*O44</f>
        <v>6000</v>
      </c>
    </row>
    <row r="45" spans="1:16" ht="29.25" customHeight="1" x14ac:dyDescent="0.2">
      <c r="A45" s="108"/>
      <c r="B45" s="72"/>
      <c r="C45" s="89" t="s">
        <v>188</v>
      </c>
      <c r="D45" s="90" t="s">
        <v>53</v>
      </c>
      <c r="E45" s="91">
        <v>44431</v>
      </c>
      <c r="F45" s="92" t="s">
        <v>220</v>
      </c>
      <c r="G45" s="91">
        <v>44436</v>
      </c>
      <c r="H45" s="93" t="s">
        <v>221</v>
      </c>
      <c r="I45" s="94">
        <v>87</v>
      </c>
      <c r="J45" s="94">
        <v>40</v>
      </c>
      <c r="K45" s="94">
        <v>15</v>
      </c>
      <c r="L45" s="94">
        <v>5</v>
      </c>
      <c r="M45" s="95">
        <v>13.05</v>
      </c>
      <c r="N45" s="96">
        <v>13</v>
      </c>
      <c r="O45" s="61">
        <v>3000</v>
      </c>
      <c r="P45" s="62">
        <f>Table2245236891011121314151617181920212224234567234[[#This Row],[PEMBULATAN]]*O45</f>
        <v>39000</v>
      </c>
    </row>
    <row r="46" spans="1:16" ht="29.25" customHeight="1" x14ac:dyDescent="0.2">
      <c r="A46" s="108"/>
      <c r="B46" s="72"/>
      <c r="C46" s="89" t="s">
        <v>189</v>
      </c>
      <c r="D46" s="90" t="s">
        <v>53</v>
      </c>
      <c r="E46" s="91">
        <v>44431</v>
      </c>
      <c r="F46" s="92" t="s">
        <v>220</v>
      </c>
      <c r="G46" s="91">
        <v>44436</v>
      </c>
      <c r="H46" s="93" t="s">
        <v>221</v>
      </c>
      <c r="I46" s="94">
        <v>140</v>
      </c>
      <c r="J46" s="94">
        <v>10</v>
      </c>
      <c r="K46" s="94">
        <v>10</v>
      </c>
      <c r="L46" s="94">
        <v>1</v>
      </c>
      <c r="M46" s="95">
        <v>3.5</v>
      </c>
      <c r="N46" s="96">
        <v>4</v>
      </c>
      <c r="O46" s="61">
        <v>3000</v>
      </c>
      <c r="P46" s="62">
        <f>Table2245236891011121314151617181920212224234567234[[#This Row],[PEMBULATAN]]*O46</f>
        <v>12000</v>
      </c>
    </row>
    <row r="47" spans="1:16" ht="29.25" customHeight="1" x14ac:dyDescent="0.2">
      <c r="A47" s="108"/>
      <c r="B47" s="72"/>
      <c r="C47" s="89" t="s">
        <v>190</v>
      </c>
      <c r="D47" s="90" t="s">
        <v>53</v>
      </c>
      <c r="E47" s="91">
        <v>44431</v>
      </c>
      <c r="F47" s="92" t="s">
        <v>220</v>
      </c>
      <c r="G47" s="91">
        <v>44436</v>
      </c>
      <c r="H47" s="93" t="s">
        <v>221</v>
      </c>
      <c r="I47" s="94">
        <v>180</v>
      </c>
      <c r="J47" s="94">
        <v>4</v>
      </c>
      <c r="K47" s="94">
        <v>4</v>
      </c>
      <c r="L47" s="94">
        <v>3</v>
      </c>
      <c r="M47" s="95">
        <v>0.72</v>
      </c>
      <c r="N47" s="96">
        <v>3</v>
      </c>
      <c r="O47" s="61">
        <v>3000</v>
      </c>
      <c r="P47" s="62">
        <f>Table2245236891011121314151617181920212224234567234[[#This Row],[PEMBULATAN]]*O47</f>
        <v>9000</v>
      </c>
    </row>
    <row r="48" spans="1:16" ht="29.25" customHeight="1" x14ac:dyDescent="0.2">
      <c r="A48" s="108"/>
      <c r="B48" s="72"/>
      <c r="C48" s="89" t="s">
        <v>191</v>
      </c>
      <c r="D48" s="90" t="s">
        <v>53</v>
      </c>
      <c r="E48" s="91">
        <v>44431</v>
      </c>
      <c r="F48" s="92" t="s">
        <v>220</v>
      </c>
      <c r="G48" s="91">
        <v>44436</v>
      </c>
      <c r="H48" s="93" t="s">
        <v>221</v>
      </c>
      <c r="I48" s="94">
        <v>60</v>
      </c>
      <c r="J48" s="94">
        <v>30</v>
      </c>
      <c r="K48" s="94">
        <v>11</v>
      </c>
      <c r="L48" s="94">
        <v>4</v>
      </c>
      <c r="M48" s="95">
        <v>4.95</v>
      </c>
      <c r="N48" s="96">
        <v>5</v>
      </c>
      <c r="O48" s="61">
        <v>3000</v>
      </c>
      <c r="P48" s="62">
        <f>Table2245236891011121314151617181920212224234567234[[#This Row],[PEMBULATAN]]*O48</f>
        <v>15000</v>
      </c>
    </row>
    <row r="49" spans="1:16" ht="29.25" customHeight="1" x14ac:dyDescent="0.2">
      <c r="A49" s="108"/>
      <c r="B49" s="72"/>
      <c r="C49" s="89" t="s">
        <v>192</v>
      </c>
      <c r="D49" s="90" t="s">
        <v>53</v>
      </c>
      <c r="E49" s="91">
        <v>44431</v>
      </c>
      <c r="F49" s="92" t="s">
        <v>220</v>
      </c>
      <c r="G49" s="91">
        <v>44436</v>
      </c>
      <c r="H49" s="93" t="s">
        <v>221</v>
      </c>
      <c r="I49" s="94">
        <v>68</v>
      </c>
      <c r="J49" s="94">
        <v>32</v>
      </c>
      <c r="K49" s="94">
        <v>32</v>
      </c>
      <c r="L49" s="94">
        <v>12</v>
      </c>
      <c r="M49" s="95">
        <v>17.408000000000001</v>
      </c>
      <c r="N49" s="96">
        <v>17</v>
      </c>
      <c r="O49" s="61">
        <v>3000</v>
      </c>
      <c r="P49" s="62">
        <f>Table2245236891011121314151617181920212224234567234[[#This Row],[PEMBULATAN]]*O49</f>
        <v>51000</v>
      </c>
    </row>
    <row r="50" spans="1:16" ht="29.25" customHeight="1" x14ac:dyDescent="0.2">
      <c r="A50" s="108"/>
      <c r="B50" s="72"/>
      <c r="C50" s="89" t="s">
        <v>193</v>
      </c>
      <c r="D50" s="90" t="s">
        <v>53</v>
      </c>
      <c r="E50" s="91">
        <v>44431</v>
      </c>
      <c r="F50" s="92" t="s">
        <v>220</v>
      </c>
      <c r="G50" s="91">
        <v>44436</v>
      </c>
      <c r="H50" s="93" t="s">
        <v>221</v>
      </c>
      <c r="I50" s="94">
        <v>65</v>
      </c>
      <c r="J50" s="94">
        <v>35</v>
      </c>
      <c r="K50" s="94">
        <v>35</v>
      </c>
      <c r="L50" s="94">
        <v>15</v>
      </c>
      <c r="M50" s="95">
        <v>19.90625</v>
      </c>
      <c r="N50" s="96">
        <v>20</v>
      </c>
      <c r="O50" s="61">
        <v>3000</v>
      </c>
      <c r="P50" s="62">
        <f>Table2245236891011121314151617181920212224234567234[[#This Row],[PEMBULATAN]]*O50</f>
        <v>60000</v>
      </c>
    </row>
    <row r="51" spans="1:16" ht="29.25" customHeight="1" x14ac:dyDescent="0.2">
      <c r="A51" s="108"/>
      <c r="B51" s="72"/>
      <c r="C51" s="89" t="s">
        <v>194</v>
      </c>
      <c r="D51" s="90" t="s">
        <v>53</v>
      </c>
      <c r="E51" s="91">
        <v>44431</v>
      </c>
      <c r="F51" s="92" t="s">
        <v>220</v>
      </c>
      <c r="G51" s="91">
        <v>44436</v>
      </c>
      <c r="H51" s="93" t="s">
        <v>221</v>
      </c>
      <c r="I51" s="94">
        <v>50</v>
      </c>
      <c r="J51" s="94">
        <v>30</v>
      </c>
      <c r="K51" s="94">
        <v>17</v>
      </c>
      <c r="L51" s="94">
        <v>8</v>
      </c>
      <c r="M51" s="95">
        <v>6.375</v>
      </c>
      <c r="N51" s="96">
        <v>8</v>
      </c>
      <c r="O51" s="61">
        <v>3000</v>
      </c>
      <c r="P51" s="62">
        <f>Table2245236891011121314151617181920212224234567234[[#This Row],[PEMBULATAN]]*O51</f>
        <v>24000</v>
      </c>
    </row>
    <row r="52" spans="1:16" ht="29.25" customHeight="1" x14ac:dyDescent="0.2">
      <c r="A52" s="108"/>
      <c r="B52" s="72"/>
      <c r="C52" s="89" t="s">
        <v>195</v>
      </c>
      <c r="D52" s="90" t="s">
        <v>53</v>
      </c>
      <c r="E52" s="91">
        <v>44431</v>
      </c>
      <c r="F52" s="92" t="s">
        <v>220</v>
      </c>
      <c r="G52" s="91">
        <v>44436</v>
      </c>
      <c r="H52" s="93" t="s">
        <v>221</v>
      </c>
      <c r="I52" s="94">
        <v>60</v>
      </c>
      <c r="J52" s="94">
        <v>30</v>
      </c>
      <c r="K52" s="94">
        <v>35</v>
      </c>
      <c r="L52" s="94">
        <v>8</v>
      </c>
      <c r="M52" s="95">
        <v>15.75</v>
      </c>
      <c r="N52" s="96">
        <v>16</v>
      </c>
      <c r="O52" s="61">
        <v>3000</v>
      </c>
      <c r="P52" s="62">
        <f>Table2245236891011121314151617181920212224234567234[[#This Row],[PEMBULATAN]]*O52</f>
        <v>48000</v>
      </c>
    </row>
    <row r="53" spans="1:16" ht="29.25" customHeight="1" x14ac:dyDescent="0.2">
      <c r="A53" s="108"/>
      <c r="B53" s="72"/>
      <c r="C53" s="89" t="s">
        <v>196</v>
      </c>
      <c r="D53" s="90" t="s">
        <v>53</v>
      </c>
      <c r="E53" s="91">
        <v>44431</v>
      </c>
      <c r="F53" s="92" t="s">
        <v>220</v>
      </c>
      <c r="G53" s="91">
        <v>44436</v>
      </c>
      <c r="H53" s="93" t="s">
        <v>221</v>
      </c>
      <c r="I53" s="94">
        <v>55</v>
      </c>
      <c r="J53" s="94">
        <v>43</v>
      </c>
      <c r="K53" s="94">
        <v>30</v>
      </c>
      <c r="L53" s="94">
        <v>7</v>
      </c>
      <c r="M53" s="95">
        <v>17.737500000000001</v>
      </c>
      <c r="N53" s="96">
        <v>18</v>
      </c>
      <c r="O53" s="61">
        <v>3000</v>
      </c>
      <c r="P53" s="62">
        <f>Table2245236891011121314151617181920212224234567234[[#This Row],[PEMBULATAN]]*O53</f>
        <v>54000</v>
      </c>
    </row>
    <row r="54" spans="1:16" ht="29.25" customHeight="1" x14ac:dyDescent="0.2">
      <c r="A54" s="108"/>
      <c r="B54" s="72"/>
      <c r="C54" s="89" t="s">
        <v>197</v>
      </c>
      <c r="D54" s="90" t="s">
        <v>53</v>
      </c>
      <c r="E54" s="91">
        <v>44431</v>
      </c>
      <c r="F54" s="92" t="s">
        <v>220</v>
      </c>
      <c r="G54" s="91">
        <v>44436</v>
      </c>
      <c r="H54" s="93" t="s">
        <v>221</v>
      </c>
      <c r="I54" s="94">
        <v>55</v>
      </c>
      <c r="J54" s="94">
        <v>40</v>
      </c>
      <c r="K54" s="94">
        <v>35</v>
      </c>
      <c r="L54" s="94">
        <v>7</v>
      </c>
      <c r="M54" s="95">
        <v>19.25</v>
      </c>
      <c r="N54" s="96">
        <v>19</v>
      </c>
      <c r="O54" s="61">
        <v>3000</v>
      </c>
      <c r="P54" s="62">
        <f>Table2245236891011121314151617181920212224234567234[[#This Row],[PEMBULATAN]]*O54</f>
        <v>57000</v>
      </c>
    </row>
    <row r="55" spans="1:16" ht="29.25" customHeight="1" x14ac:dyDescent="0.2">
      <c r="A55" s="108"/>
      <c r="B55" s="72"/>
      <c r="C55" s="89" t="s">
        <v>198</v>
      </c>
      <c r="D55" s="90" t="s">
        <v>53</v>
      </c>
      <c r="E55" s="91">
        <v>44431</v>
      </c>
      <c r="F55" s="92" t="s">
        <v>220</v>
      </c>
      <c r="G55" s="91">
        <v>44436</v>
      </c>
      <c r="H55" s="93" t="s">
        <v>221</v>
      </c>
      <c r="I55" s="94">
        <v>30</v>
      </c>
      <c r="J55" s="94">
        <v>23</v>
      </c>
      <c r="K55" s="94">
        <v>20</v>
      </c>
      <c r="L55" s="94">
        <v>22</v>
      </c>
      <c r="M55" s="95">
        <v>3.45</v>
      </c>
      <c r="N55" s="96">
        <v>22</v>
      </c>
      <c r="O55" s="61">
        <v>3000</v>
      </c>
      <c r="P55" s="62">
        <f>Table2245236891011121314151617181920212224234567234[[#This Row],[PEMBULATAN]]*O55</f>
        <v>66000</v>
      </c>
    </row>
    <row r="56" spans="1:16" ht="29.25" customHeight="1" x14ac:dyDescent="0.2">
      <c r="A56" s="108"/>
      <c r="B56" s="72"/>
      <c r="C56" s="89" t="s">
        <v>199</v>
      </c>
      <c r="D56" s="90" t="s">
        <v>53</v>
      </c>
      <c r="E56" s="91">
        <v>44431</v>
      </c>
      <c r="F56" s="92" t="s">
        <v>220</v>
      </c>
      <c r="G56" s="91">
        <v>44436</v>
      </c>
      <c r="H56" s="93" t="s">
        <v>221</v>
      </c>
      <c r="I56" s="94">
        <v>60</v>
      </c>
      <c r="J56" s="94">
        <v>48</v>
      </c>
      <c r="K56" s="94">
        <v>30</v>
      </c>
      <c r="L56" s="94">
        <v>7</v>
      </c>
      <c r="M56" s="95">
        <v>21.6</v>
      </c>
      <c r="N56" s="96">
        <v>22</v>
      </c>
      <c r="O56" s="61">
        <v>3000</v>
      </c>
      <c r="P56" s="62">
        <f>Table2245236891011121314151617181920212224234567234[[#This Row],[PEMBULATAN]]*O56</f>
        <v>66000</v>
      </c>
    </row>
    <row r="57" spans="1:16" ht="29.25" customHeight="1" x14ac:dyDescent="0.2">
      <c r="A57" s="108"/>
      <c r="B57" s="72"/>
      <c r="C57" s="89" t="s">
        <v>200</v>
      </c>
      <c r="D57" s="90" t="s">
        <v>53</v>
      </c>
      <c r="E57" s="91">
        <v>44431</v>
      </c>
      <c r="F57" s="92" t="s">
        <v>220</v>
      </c>
      <c r="G57" s="91">
        <v>44436</v>
      </c>
      <c r="H57" s="93" t="s">
        <v>221</v>
      </c>
      <c r="I57" s="94">
        <v>80</v>
      </c>
      <c r="J57" s="94">
        <v>60</v>
      </c>
      <c r="K57" s="94">
        <v>30</v>
      </c>
      <c r="L57" s="94">
        <v>24</v>
      </c>
      <c r="M57" s="95">
        <v>36</v>
      </c>
      <c r="N57" s="96">
        <v>36</v>
      </c>
      <c r="O57" s="61">
        <v>3000</v>
      </c>
      <c r="P57" s="62">
        <f>Table2245236891011121314151617181920212224234567234[[#This Row],[PEMBULATAN]]*O57</f>
        <v>108000</v>
      </c>
    </row>
    <row r="58" spans="1:16" ht="29.25" customHeight="1" x14ac:dyDescent="0.2">
      <c r="A58" s="108"/>
      <c r="B58" s="72"/>
      <c r="C58" s="89" t="s">
        <v>201</v>
      </c>
      <c r="D58" s="90" t="s">
        <v>53</v>
      </c>
      <c r="E58" s="91">
        <v>44431</v>
      </c>
      <c r="F58" s="92" t="s">
        <v>220</v>
      </c>
      <c r="G58" s="91">
        <v>44436</v>
      </c>
      <c r="H58" s="93" t="s">
        <v>221</v>
      </c>
      <c r="I58" s="94">
        <v>60</v>
      </c>
      <c r="J58" s="94">
        <v>60</v>
      </c>
      <c r="K58" s="94">
        <v>68</v>
      </c>
      <c r="L58" s="94">
        <v>30</v>
      </c>
      <c r="M58" s="95">
        <v>61.2</v>
      </c>
      <c r="N58" s="96">
        <v>61</v>
      </c>
      <c r="O58" s="61">
        <v>3000</v>
      </c>
      <c r="P58" s="62">
        <f>Table2245236891011121314151617181920212224234567234[[#This Row],[PEMBULATAN]]*O58</f>
        <v>183000</v>
      </c>
    </row>
    <row r="59" spans="1:16" ht="29.25" customHeight="1" x14ac:dyDescent="0.2">
      <c r="A59" s="108"/>
      <c r="B59" s="72"/>
      <c r="C59" s="89" t="s">
        <v>202</v>
      </c>
      <c r="D59" s="90" t="s">
        <v>53</v>
      </c>
      <c r="E59" s="91">
        <v>44431</v>
      </c>
      <c r="F59" s="92" t="s">
        <v>220</v>
      </c>
      <c r="G59" s="91">
        <v>44436</v>
      </c>
      <c r="H59" s="93" t="s">
        <v>221</v>
      </c>
      <c r="I59" s="94">
        <v>100</v>
      </c>
      <c r="J59" s="94">
        <v>40</v>
      </c>
      <c r="K59" s="94">
        <v>30</v>
      </c>
      <c r="L59" s="94">
        <v>5</v>
      </c>
      <c r="M59" s="95">
        <v>30</v>
      </c>
      <c r="N59" s="96">
        <v>30</v>
      </c>
      <c r="O59" s="61">
        <v>3000</v>
      </c>
      <c r="P59" s="62">
        <f>Table2245236891011121314151617181920212224234567234[[#This Row],[PEMBULATAN]]*O59</f>
        <v>90000</v>
      </c>
    </row>
    <row r="60" spans="1:16" ht="29.25" customHeight="1" x14ac:dyDescent="0.2">
      <c r="A60" s="108"/>
      <c r="B60" s="72"/>
      <c r="C60" s="89" t="s">
        <v>203</v>
      </c>
      <c r="D60" s="90" t="s">
        <v>53</v>
      </c>
      <c r="E60" s="91">
        <v>44431</v>
      </c>
      <c r="F60" s="92" t="s">
        <v>220</v>
      </c>
      <c r="G60" s="91">
        <v>44436</v>
      </c>
      <c r="H60" s="93" t="s">
        <v>221</v>
      </c>
      <c r="I60" s="94">
        <v>33</v>
      </c>
      <c r="J60" s="94">
        <v>26</v>
      </c>
      <c r="K60" s="94">
        <v>25</v>
      </c>
      <c r="L60" s="94">
        <v>9</v>
      </c>
      <c r="M60" s="95">
        <v>5.3624999999999998</v>
      </c>
      <c r="N60" s="96">
        <v>9</v>
      </c>
      <c r="O60" s="61">
        <v>3000</v>
      </c>
      <c r="P60" s="62">
        <f>Table2245236891011121314151617181920212224234567234[[#This Row],[PEMBULATAN]]*O60</f>
        <v>27000</v>
      </c>
    </row>
    <row r="61" spans="1:16" ht="29.25" customHeight="1" x14ac:dyDescent="0.2">
      <c r="A61" s="108"/>
      <c r="B61" s="72"/>
      <c r="C61" s="89" t="s">
        <v>204</v>
      </c>
      <c r="D61" s="90" t="s">
        <v>53</v>
      </c>
      <c r="E61" s="91">
        <v>44431</v>
      </c>
      <c r="F61" s="92" t="s">
        <v>220</v>
      </c>
      <c r="G61" s="91">
        <v>44436</v>
      </c>
      <c r="H61" s="93" t="s">
        <v>221</v>
      </c>
      <c r="I61" s="94">
        <v>70</v>
      </c>
      <c r="J61" s="94">
        <v>55</v>
      </c>
      <c r="K61" s="94">
        <v>27</v>
      </c>
      <c r="L61" s="94">
        <v>40</v>
      </c>
      <c r="M61" s="95">
        <v>25.987500000000001</v>
      </c>
      <c r="N61" s="96">
        <v>40</v>
      </c>
      <c r="O61" s="61">
        <v>3000</v>
      </c>
      <c r="P61" s="62">
        <f>Table2245236891011121314151617181920212224234567234[[#This Row],[PEMBULATAN]]*O61</f>
        <v>120000</v>
      </c>
    </row>
    <row r="62" spans="1:16" ht="29.25" customHeight="1" x14ac:dyDescent="0.2">
      <c r="A62" s="108"/>
      <c r="B62" s="72"/>
      <c r="C62" s="89" t="s">
        <v>205</v>
      </c>
      <c r="D62" s="90" t="s">
        <v>53</v>
      </c>
      <c r="E62" s="91">
        <v>44431</v>
      </c>
      <c r="F62" s="92" t="s">
        <v>220</v>
      </c>
      <c r="G62" s="91">
        <v>44436</v>
      </c>
      <c r="H62" s="93" t="s">
        <v>221</v>
      </c>
      <c r="I62" s="94">
        <v>65</v>
      </c>
      <c r="J62" s="94">
        <v>30</v>
      </c>
      <c r="K62" s="94">
        <v>20</v>
      </c>
      <c r="L62" s="94">
        <v>10</v>
      </c>
      <c r="M62" s="95">
        <v>9.75</v>
      </c>
      <c r="N62" s="96">
        <v>10</v>
      </c>
      <c r="O62" s="61">
        <v>3000</v>
      </c>
      <c r="P62" s="62">
        <f>Table2245236891011121314151617181920212224234567234[[#This Row],[PEMBULATAN]]*O62</f>
        <v>30000</v>
      </c>
    </row>
    <row r="63" spans="1:16" ht="29.25" customHeight="1" x14ac:dyDescent="0.2">
      <c r="A63" s="108"/>
      <c r="B63" s="72"/>
      <c r="C63" s="89" t="s">
        <v>206</v>
      </c>
      <c r="D63" s="90" t="s">
        <v>53</v>
      </c>
      <c r="E63" s="91">
        <v>44431</v>
      </c>
      <c r="F63" s="92" t="s">
        <v>220</v>
      </c>
      <c r="G63" s="91">
        <v>44436</v>
      </c>
      <c r="H63" s="93" t="s">
        <v>221</v>
      </c>
      <c r="I63" s="94">
        <v>40</v>
      </c>
      <c r="J63" s="94">
        <v>20</v>
      </c>
      <c r="K63" s="94">
        <v>12</v>
      </c>
      <c r="L63" s="94">
        <v>5</v>
      </c>
      <c r="M63" s="95">
        <v>2.4</v>
      </c>
      <c r="N63" s="96">
        <v>5</v>
      </c>
      <c r="O63" s="61">
        <v>3000</v>
      </c>
      <c r="P63" s="62">
        <f>Table2245236891011121314151617181920212224234567234[[#This Row],[PEMBULATAN]]*O63</f>
        <v>15000</v>
      </c>
    </row>
    <row r="64" spans="1:16" ht="29.25" customHeight="1" x14ac:dyDescent="0.2">
      <c r="A64" s="108"/>
      <c r="B64" s="72"/>
      <c r="C64" s="89" t="s">
        <v>207</v>
      </c>
      <c r="D64" s="90" t="s">
        <v>53</v>
      </c>
      <c r="E64" s="91">
        <v>44431</v>
      </c>
      <c r="F64" s="92" t="s">
        <v>220</v>
      </c>
      <c r="G64" s="91">
        <v>44436</v>
      </c>
      <c r="H64" s="93" t="s">
        <v>221</v>
      </c>
      <c r="I64" s="94">
        <v>45</v>
      </c>
      <c r="J64" s="94">
        <v>31</v>
      </c>
      <c r="K64" s="94">
        <v>40</v>
      </c>
      <c r="L64" s="94">
        <v>4</v>
      </c>
      <c r="M64" s="95">
        <v>13.95</v>
      </c>
      <c r="N64" s="96">
        <v>14</v>
      </c>
      <c r="O64" s="61">
        <v>3000</v>
      </c>
      <c r="P64" s="62">
        <f>Table2245236891011121314151617181920212224234567234[[#This Row],[PEMBULATAN]]*O64</f>
        <v>42000</v>
      </c>
    </row>
    <row r="65" spans="1:16" ht="29.25" customHeight="1" x14ac:dyDescent="0.2">
      <c r="A65" s="108"/>
      <c r="B65" s="72"/>
      <c r="C65" s="89" t="s">
        <v>208</v>
      </c>
      <c r="D65" s="90" t="s">
        <v>53</v>
      </c>
      <c r="E65" s="91">
        <v>44431</v>
      </c>
      <c r="F65" s="92" t="s">
        <v>220</v>
      </c>
      <c r="G65" s="91">
        <v>44436</v>
      </c>
      <c r="H65" s="93" t="s">
        <v>221</v>
      </c>
      <c r="I65" s="94">
        <v>85</v>
      </c>
      <c r="J65" s="94">
        <v>29</v>
      </c>
      <c r="K65" s="94">
        <v>12</v>
      </c>
      <c r="L65" s="94">
        <v>8</v>
      </c>
      <c r="M65" s="95">
        <v>7.3949999999999996</v>
      </c>
      <c r="N65" s="96">
        <v>8</v>
      </c>
      <c r="O65" s="61">
        <v>3000</v>
      </c>
      <c r="P65" s="62">
        <f>Table2245236891011121314151617181920212224234567234[[#This Row],[PEMBULATAN]]*O65</f>
        <v>24000</v>
      </c>
    </row>
    <row r="66" spans="1:16" ht="29.25" customHeight="1" x14ac:dyDescent="0.2">
      <c r="A66" s="108"/>
      <c r="B66" s="72"/>
      <c r="C66" s="89" t="s">
        <v>209</v>
      </c>
      <c r="D66" s="90" t="s">
        <v>53</v>
      </c>
      <c r="E66" s="91">
        <v>44431</v>
      </c>
      <c r="F66" s="92" t="s">
        <v>220</v>
      </c>
      <c r="G66" s="91">
        <v>44436</v>
      </c>
      <c r="H66" s="93" t="s">
        <v>221</v>
      </c>
      <c r="I66" s="94">
        <v>78</v>
      </c>
      <c r="J66" s="94">
        <v>40</v>
      </c>
      <c r="K66" s="94">
        <v>10</v>
      </c>
      <c r="L66" s="94">
        <v>2</v>
      </c>
      <c r="M66" s="95">
        <v>7.8</v>
      </c>
      <c r="N66" s="96">
        <v>8</v>
      </c>
      <c r="O66" s="61">
        <v>3000</v>
      </c>
      <c r="P66" s="62">
        <f>Table2245236891011121314151617181920212224234567234[[#This Row],[PEMBULATAN]]*O66</f>
        <v>24000</v>
      </c>
    </row>
    <row r="67" spans="1:16" ht="29.25" customHeight="1" x14ac:dyDescent="0.2">
      <c r="A67" s="108"/>
      <c r="B67" s="72"/>
      <c r="C67" s="89" t="s">
        <v>210</v>
      </c>
      <c r="D67" s="90" t="s">
        <v>53</v>
      </c>
      <c r="E67" s="91">
        <v>44431</v>
      </c>
      <c r="F67" s="92" t="s">
        <v>220</v>
      </c>
      <c r="G67" s="91">
        <v>44436</v>
      </c>
      <c r="H67" s="93" t="s">
        <v>221</v>
      </c>
      <c r="I67" s="94">
        <v>50</v>
      </c>
      <c r="J67" s="94">
        <v>37</v>
      </c>
      <c r="K67" s="94">
        <v>10</v>
      </c>
      <c r="L67" s="94">
        <v>1</v>
      </c>
      <c r="M67" s="95">
        <v>4.625</v>
      </c>
      <c r="N67" s="96">
        <v>5</v>
      </c>
      <c r="O67" s="61">
        <v>3000</v>
      </c>
      <c r="P67" s="62">
        <f>Table2245236891011121314151617181920212224234567234[[#This Row],[PEMBULATAN]]*O67</f>
        <v>15000</v>
      </c>
    </row>
    <row r="68" spans="1:16" ht="29.25" customHeight="1" x14ac:dyDescent="0.2">
      <c r="A68" s="108"/>
      <c r="B68" s="72"/>
      <c r="C68" s="89" t="s">
        <v>211</v>
      </c>
      <c r="D68" s="90" t="s">
        <v>53</v>
      </c>
      <c r="E68" s="91">
        <v>44431</v>
      </c>
      <c r="F68" s="92" t="s">
        <v>220</v>
      </c>
      <c r="G68" s="91">
        <v>44436</v>
      </c>
      <c r="H68" s="93" t="s">
        <v>221</v>
      </c>
      <c r="I68" s="94">
        <v>36</v>
      </c>
      <c r="J68" s="94">
        <v>32</v>
      </c>
      <c r="K68" s="94">
        <v>32</v>
      </c>
      <c r="L68" s="94">
        <v>12</v>
      </c>
      <c r="M68" s="95">
        <v>9.2159999999999993</v>
      </c>
      <c r="N68" s="96">
        <v>12</v>
      </c>
      <c r="O68" s="61">
        <v>3000</v>
      </c>
      <c r="P68" s="62">
        <f>Table2245236891011121314151617181920212224234567234[[#This Row],[PEMBULATAN]]*O68</f>
        <v>36000</v>
      </c>
    </row>
    <row r="69" spans="1:16" ht="29.25" customHeight="1" x14ac:dyDescent="0.2">
      <c r="A69" s="108"/>
      <c r="B69" s="72"/>
      <c r="C69" s="89" t="s">
        <v>212</v>
      </c>
      <c r="D69" s="90" t="s">
        <v>53</v>
      </c>
      <c r="E69" s="91">
        <v>44431</v>
      </c>
      <c r="F69" s="92" t="s">
        <v>220</v>
      </c>
      <c r="G69" s="91">
        <v>44436</v>
      </c>
      <c r="H69" s="93" t="s">
        <v>221</v>
      </c>
      <c r="I69" s="94">
        <v>92</v>
      </c>
      <c r="J69" s="94">
        <v>20</v>
      </c>
      <c r="K69" s="94">
        <v>3</v>
      </c>
      <c r="L69" s="94">
        <v>3</v>
      </c>
      <c r="M69" s="95">
        <v>1.38</v>
      </c>
      <c r="N69" s="96">
        <v>3</v>
      </c>
      <c r="O69" s="61">
        <v>3000</v>
      </c>
      <c r="P69" s="62">
        <f>Table2245236891011121314151617181920212224234567234[[#This Row],[PEMBULATAN]]*O69</f>
        <v>9000</v>
      </c>
    </row>
    <row r="70" spans="1:16" ht="29.25" customHeight="1" x14ac:dyDescent="0.2">
      <c r="A70" s="108"/>
      <c r="B70" s="72"/>
      <c r="C70" s="89" t="s">
        <v>213</v>
      </c>
      <c r="D70" s="90" t="s">
        <v>53</v>
      </c>
      <c r="E70" s="91">
        <v>44431</v>
      </c>
      <c r="F70" s="92" t="s">
        <v>220</v>
      </c>
      <c r="G70" s="91">
        <v>44436</v>
      </c>
      <c r="H70" s="93" t="s">
        <v>221</v>
      </c>
      <c r="I70" s="94">
        <v>95</v>
      </c>
      <c r="J70" s="94">
        <v>10</v>
      </c>
      <c r="K70" s="94">
        <v>10</v>
      </c>
      <c r="L70" s="94">
        <v>1</v>
      </c>
      <c r="M70" s="95">
        <v>2.375</v>
      </c>
      <c r="N70" s="96">
        <v>2</v>
      </c>
      <c r="O70" s="61">
        <v>3000</v>
      </c>
      <c r="P70" s="62">
        <f>Table2245236891011121314151617181920212224234567234[[#This Row],[PEMBULATAN]]*O70</f>
        <v>6000</v>
      </c>
    </row>
    <row r="71" spans="1:16" ht="29.25" customHeight="1" x14ac:dyDescent="0.2">
      <c r="A71" s="108"/>
      <c r="B71" s="72"/>
      <c r="C71" s="89" t="s">
        <v>214</v>
      </c>
      <c r="D71" s="90" t="s">
        <v>53</v>
      </c>
      <c r="E71" s="91">
        <v>44431</v>
      </c>
      <c r="F71" s="92" t="s">
        <v>220</v>
      </c>
      <c r="G71" s="91">
        <v>44436</v>
      </c>
      <c r="H71" s="93" t="s">
        <v>221</v>
      </c>
      <c r="I71" s="94">
        <v>115</v>
      </c>
      <c r="J71" s="94">
        <v>19</v>
      </c>
      <c r="K71" s="94">
        <v>10</v>
      </c>
      <c r="L71" s="94">
        <v>5</v>
      </c>
      <c r="M71" s="95">
        <v>5.4625000000000004</v>
      </c>
      <c r="N71" s="96">
        <v>5</v>
      </c>
      <c r="O71" s="61">
        <v>3000</v>
      </c>
      <c r="P71" s="62">
        <f>Table2245236891011121314151617181920212224234567234[[#This Row],[PEMBULATAN]]*O71</f>
        <v>15000</v>
      </c>
    </row>
    <row r="72" spans="1:16" ht="29.25" customHeight="1" x14ac:dyDescent="0.2">
      <c r="A72" s="108"/>
      <c r="B72" s="72"/>
      <c r="C72" s="89" t="s">
        <v>215</v>
      </c>
      <c r="D72" s="90" t="s">
        <v>53</v>
      </c>
      <c r="E72" s="91">
        <v>44431</v>
      </c>
      <c r="F72" s="92" t="s">
        <v>220</v>
      </c>
      <c r="G72" s="91">
        <v>44436</v>
      </c>
      <c r="H72" s="93" t="s">
        <v>221</v>
      </c>
      <c r="I72" s="94">
        <v>68</v>
      </c>
      <c r="J72" s="94">
        <v>40</v>
      </c>
      <c r="K72" s="94">
        <v>2</v>
      </c>
      <c r="L72" s="94">
        <v>2</v>
      </c>
      <c r="M72" s="95">
        <v>1.36</v>
      </c>
      <c r="N72" s="96">
        <v>2</v>
      </c>
      <c r="O72" s="61">
        <v>3000</v>
      </c>
      <c r="P72" s="62">
        <f>Table2245236891011121314151617181920212224234567234[[#This Row],[PEMBULATAN]]*O72</f>
        <v>6000</v>
      </c>
    </row>
    <row r="73" spans="1:16" ht="29.25" customHeight="1" x14ac:dyDescent="0.2">
      <c r="A73" s="108"/>
      <c r="B73" s="72"/>
      <c r="C73" s="89" t="s">
        <v>216</v>
      </c>
      <c r="D73" s="90" t="s">
        <v>53</v>
      </c>
      <c r="E73" s="91">
        <v>44431</v>
      </c>
      <c r="F73" s="92" t="s">
        <v>220</v>
      </c>
      <c r="G73" s="91">
        <v>44436</v>
      </c>
      <c r="H73" s="93" t="s">
        <v>221</v>
      </c>
      <c r="I73" s="94">
        <v>40</v>
      </c>
      <c r="J73" s="94">
        <v>20</v>
      </c>
      <c r="K73" s="94">
        <v>15</v>
      </c>
      <c r="L73" s="94">
        <v>30</v>
      </c>
      <c r="M73" s="95">
        <v>3</v>
      </c>
      <c r="N73" s="96">
        <v>30</v>
      </c>
      <c r="O73" s="61">
        <v>3000</v>
      </c>
      <c r="P73" s="62">
        <f>Table2245236891011121314151617181920212224234567234[[#This Row],[PEMBULATAN]]*O73</f>
        <v>90000</v>
      </c>
    </row>
    <row r="74" spans="1:16" ht="29.25" customHeight="1" x14ac:dyDescent="0.2">
      <c r="A74" s="108"/>
      <c r="B74" s="72"/>
      <c r="C74" s="84" t="s">
        <v>217</v>
      </c>
      <c r="D74" s="75" t="s">
        <v>53</v>
      </c>
      <c r="E74" s="13">
        <v>44431</v>
      </c>
      <c r="F74" s="73" t="s">
        <v>220</v>
      </c>
      <c r="G74" s="13">
        <v>44436</v>
      </c>
      <c r="H74" s="74" t="s">
        <v>221</v>
      </c>
      <c r="I74" s="15">
        <v>60</v>
      </c>
      <c r="J74" s="15">
        <v>40</v>
      </c>
      <c r="K74" s="15">
        <v>33</v>
      </c>
      <c r="L74" s="15">
        <v>12</v>
      </c>
      <c r="M74" s="79">
        <v>19.8</v>
      </c>
      <c r="N74" s="69">
        <v>20</v>
      </c>
      <c r="O74" s="61">
        <v>3000</v>
      </c>
      <c r="P74" s="62">
        <f>Table2245236891011121314151617181920212224234567234[[#This Row],[PEMBULATAN]]*O74</f>
        <v>60000</v>
      </c>
    </row>
    <row r="75" spans="1:16" ht="29.25" customHeight="1" x14ac:dyDescent="0.2">
      <c r="A75" s="108"/>
      <c r="B75" s="72"/>
      <c r="C75" s="84" t="s">
        <v>218</v>
      </c>
      <c r="D75" s="75" t="s">
        <v>53</v>
      </c>
      <c r="E75" s="13">
        <v>44431</v>
      </c>
      <c r="F75" s="73" t="s">
        <v>220</v>
      </c>
      <c r="G75" s="13">
        <v>44436</v>
      </c>
      <c r="H75" s="74" t="s">
        <v>221</v>
      </c>
      <c r="I75" s="15">
        <v>90</v>
      </c>
      <c r="J75" s="15">
        <v>50</v>
      </c>
      <c r="K75" s="15">
        <v>35</v>
      </c>
      <c r="L75" s="15">
        <v>20</v>
      </c>
      <c r="M75" s="79">
        <v>39.375</v>
      </c>
      <c r="N75" s="69">
        <v>39</v>
      </c>
      <c r="O75" s="61">
        <v>3000</v>
      </c>
      <c r="P75" s="62">
        <f>Table2245236891011121314151617181920212224234567234[[#This Row],[PEMBULATAN]]*O75</f>
        <v>117000</v>
      </c>
    </row>
    <row r="76" spans="1:16" ht="29.25" customHeight="1" x14ac:dyDescent="0.2">
      <c r="A76" s="108"/>
      <c r="B76" s="72"/>
      <c r="C76" s="84" t="s">
        <v>219</v>
      </c>
      <c r="D76" s="75" t="s">
        <v>53</v>
      </c>
      <c r="E76" s="13">
        <v>44431</v>
      </c>
      <c r="F76" s="73" t="s">
        <v>220</v>
      </c>
      <c r="G76" s="13">
        <v>44436</v>
      </c>
      <c r="H76" s="74" t="s">
        <v>221</v>
      </c>
      <c r="I76" s="15">
        <v>42</v>
      </c>
      <c r="J76" s="15">
        <v>36</v>
      </c>
      <c r="K76" s="15">
        <v>27</v>
      </c>
      <c r="L76" s="15">
        <v>6</v>
      </c>
      <c r="M76" s="79">
        <v>10.206</v>
      </c>
      <c r="N76" s="69">
        <v>10</v>
      </c>
      <c r="O76" s="61">
        <v>3000</v>
      </c>
      <c r="P76" s="62">
        <f>Table2245236891011121314151617181920212224234567234[[#This Row],[PEMBULATAN]]*O76</f>
        <v>30000</v>
      </c>
    </row>
    <row r="77" spans="1:16" ht="22.5" customHeight="1" x14ac:dyDescent="0.2">
      <c r="A77" s="143" t="s">
        <v>33</v>
      </c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5"/>
      <c r="M77" s="76">
        <f>SUBTOTAL(109,Table2245236891011121314151617181920212224234567234[KG VOLUME])</f>
        <v>1281.1874999999998</v>
      </c>
      <c r="N77" s="65">
        <f>SUM(N3:N76)</f>
        <v>1368</v>
      </c>
      <c r="O77" s="146">
        <f>SUM(P3:P76)</f>
        <v>4104000</v>
      </c>
      <c r="P77" s="147"/>
    </row>
    <row r="78" spans="1:16" ht="22.5" customHeight="1" x14ac:dyDescent="0.2">
      <c r="A78" s="80"/>
      <c r="B78" s="53" t="s">
        <v>45</v>
      </c>
      <c r="C78" s="52"/>
      <c r="D78" s="54" t="s">
        <v>46</v>
      </c>
      <c r="E78" s="80"/>
      <c r="F78" s="80"/>
      <c r="G78" s="80"/>
      <c r="H78" s="80"/>
      <c r="I78" s="80"/>
      <c r="J78" s="80"/>
      <c r="K78" s="80"/>
      <c r="L78" s="80"/>
      <c r="M78" s="81"/>
      <c r="N78" s="83" t="s">
        <v>52</v>
      </c>
      <c r="O78" s="82"/>
      <c r="P78" s="82">
        <f>O77*10%</f>
        <v>410400</v>
      </c>
    </row>
    <row r="79" spans="1:16" ht="22.5" customHeight="1" thickBot="1" x14ac:dyDescent="0.25">
      <c r="A79" s="80"/>
      <c r="B79" s="53"/>
      <c r="C79" s="52"/>
      <c r="D79" s="54"/>
      <c r="E79" s="80"/>
      <c r="F79" s="80"/>
      <c r="G79" s="80"/>
      <c r="H79" s="80"/>
      <c r="I79" s="80"/>
      <c r="J79" s="80"/>
      <c r="K79" s="80"/>
      <c r="L79" s="80"/>
      <c r="M79" s="81"/>
      <c r="N79" s="103" t="s">
        <v>56</v>
      </c>
      <c r="O79" s="102"/>
      <c r="P79" s="102">
        <f>O77-P78</f>
        <v>3693600</v>
      </c>
    </row>
    <row r="80" spans="1:16" x14ac:dyDescent="0.2">
      <c r="A80" s="11"/>
      <c r="H80" s="60"/>
      <c r="N80" s="59" t="s">
        <v>34</v>
      </c>
      <c r="P80" s="66">
        <f>P79*1%</f>
        <v>36936</v>
      </c>
    </row>
    <row r="81" spans="1:16" ht="15.75" thickBot="1" x14ac:dyDescent="0.25">
      <c r="A81" s="11"/>
      <c r="H81" s="60"/>
      <c r="N81" s="59" t="s">
        <v>55</v>
      </c>
      <c r="P81" s="68">
        <f>P79*2%</f>
        <v>73872</v>
      </c>
    </row>
    <row r="82" spans="1:16" x14ac:dyDescent="0.2">
      <c r="A82" s="11"/>
      <c r="H82" s="60"/>
      <c r="N82" s="63" t="s">
        <v>35</v>
      </c>
      <c r="O82" s="64"/>
      <c r="P82" s="67">
        <f>P79+P80-P81</f>
        <v>3656664</v>
      </c>
    </row>
    <row r="83" spans="1:16" x14ac:dyDescent="0.2">
      <c r="B83" s="53"/>
      <c r="C83" s="52"/>
      <c r="D83" s="54"/>
    </row>
    <row r="85" spans="1:16" x14ac:dyDescent="0.2">
      <c r="A85" s="11"/>
      <c r="H85" s="60"/>
      <c r="P85" s="68"/>
    </row>
    <row r="86" spans="1:16" x14ac:dyDescent="0.2">
      <c r="A86" s="11"/>
      <c r="H86" s="60"/>
      <c r="O86" s="55"/>
      <c r="P86" s="68"/>
    </row>
    <row r="87" spans="1:16" s="3" customFormat="1" x14ac:dyDescent="0.25">
      <c r="A87" s="11"/>
      <c r="B87" s="2"/>
      <c r="C87" s="2"/>
      <c r="E87" s="12"/>
      <c r="H87" s="60"/>
      <c r="N87" s="14"/>
      <c r="O87" s="14"/>
      <c r="P87" s="14"/>
    </row>
    <row r="88" spans="1:16" s="3" customFormat="1" x14ac:dyDescent="0.25">
      <c r="A88" s="11"/>
      <c r="B88" s="2"/>
      <c r="C88" s="2"/>
      <c r="E88" s="12"/>
      <c r="H88" s="60"/>
      <c r="N88" s="14"/>
      <c r="O88" s="14"/>
      <c r="P88" s="14"/>
    </row>
    <row r="89" spans="1:16" s="3" customFormat="1" x14ac:dyDescent="0.25">
      <c r="A89" s="11"/>
      <c r="B89" s="2"/>
      <c r="C89" s="2"/>
      <c r="E89" s="12"/>
      <c r="H89" s="60"/>
      <c r="N89" s="14"/>
      <c r="O89" s="14"/>
      <c r="P89" s="14"/>
    </row>
    <row r="90" spans="1:16" s="3" customFormat="1" x14ac:dyDescent="0.25">
      <c r="A90" s="11"/>
      <c r="B90" s="2"/>
      <c r="C90" s="2"/>
      <c r="E90" s="12"/>
      <c r="H90" s="60"/>
      <c r="N90" s="14"/>
      <c r="O90" s="14"/>
      <c r="P90" s="14"/>
    </row>
    <row r="91" spans="1:16" s="3" customFormat="1" x14ac:dyDescent="0.25">
      <c r="A91" s="11"/>
      <c r="B91" s="2"/>
      <c r="C91" s="2"/>
      <c r="E91" s="12"/>
      <c r="H91" s="60"/>
      <c r="N91" s="14"/>
      <c r="O91" s="14"/>
      <c r="P91" s="14"/>
    </row>
    <row r="92" spans="1:16" s="3" customFormat="1" x14ac:dyDescent="0.25">
      <c r="A92" s="11"/>
      <c r="B92" s="2"/>
      <c r="C92" s="2"/>
      <c r="E92" s="12"/>
      <c r="H92" s="60"/>
      <c r="N92" s="14"/>
      <c r="O92" s="14"/>
      <c r="P92" s="14"/>
    </row>
    <row r="93" spans="1:16" s="3" customFormat="1" x14ac:dyDescent="0.25">
      <c r="A93" s="11"/>
      <c r="B93" s="2"/>
      <c r="C93" s="2"/>
      <c r="E93" s="12"/>
      <c r="H93" s="60"/>
      <c r="N93" s="14"/>
      <c r="O93" s="14"/>
      <c r="P93" s="14"/>
    </row>
    <row r="94" spans="1:16" s="3" customFormat="1" x14ac:dyDescent="0.25">
      <c r="A94" s="11"/>
      <c r="B94" s="2"/>
      <c r="C94" s="2"/>
      <c r="E94" s="12"/>
      <c r="H94" s="60"/>
      <c r="N94" s="14"/>
      <c r="O94" s="14"/>
      <c r="P94" s="14"/>
    </row>
    <row r="95" spans="1:16" s="3" customFormat="1" x14ac:dyDescent="0.25">
      <c r="A95" s="11"/>
      <c r="B95" s="2"/>
      <c r="C95" s="2"/>
      <c r="E95" s="12"/>
      <c r="H95" s="60"/>
      <c r="N95" s="14"/>
      <c r="O95" s="14"/>
      <c r="P95" s="14"/>
    </row>
    <row r="96" spans="1:16" s="3" customFormat="1" x14ac:dyDescent="0.25">
      <c r="A96" s="11"/>
      <c r="B96" s="2"/>
      <c r="C96" s="2"/>
      <c r="E96" s="12"/>
      <c r="H96" s="60"/>
      <c r="N96" s="14"/>
      <c r="O96" s="14"/>
      <c r="P96" s="14"/>
    </row>
    <row r="97" spans="1:16" s="3" customFormat="1" x14ac:dyDescent="0.25">
      <c r="A97" s="11"/>
      <c r="B97" s="2"/>
      <c r="C97" s="2"/>
      <c r="E97" s="12"/>
      <c r="H97" s="60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0"/>
      <c r="N98" s="14"/>
      <c r="O98" s="14"/>
      <c r="P98" s="14"/>
    </row>
  </sheetData>
  <mergeCells count="3">
    <mergeCell ref="A3:A4"/>
    <mergeCell ref="A77:L77"/>
    <mergeCell ref="O77:P77"/>
  </mergeCells>
  <conditionalFormatting sqref="B3">
    <cfRule type="duplicateValues" dxfId="60" priority="1"/>
  </conditionalFormatting>
  <conditionalFormatting sqref="B4:B76">
    <cfRule type="duplicateValues" dxfId="59" priority="6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8"/>
  <sheetViews>
    <sheetView zoomScale="110" zoomScaleNormal="110" workbookViewId="0">
      <pane xSplit="3" ySplit="2" topLeftCell="D111" activePane="bottomRight" state="frozen"/>
      <selection activeCell="F3" sqref="F3"/>
      <selection pane="topRight" activeCell="F3" sqref="F3"/>
      <selection pane="bottomLeft" activeCell="F3" sqref="F3"/>
      <selection pane="bottomRight" activeCell="A296" sqref="A3:XFD29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8.5" customHeight="1" x14ac:dyDescent="0.2">
      <c r="A3" s="141" t="s">
        <v>4228</v>
      </c>
      <c r="B3" s="71" t="s">
        <v>222</v>
      </c>
      <c r="C3" s="9" t="s">
        <v>223</v>
      </c>
      <c r="D3" s="73" t="s">
        <v>54</v>
      </c>
      <c r="E3" s="13">
        <v>44432</v>
      </c>
      <c r="F3" s="73" t="s">
        <v>58</v>
      </c>
      <c r="G3" s="13">
        <v>44435</v>
      </c>
      <c r="H3" s="10" t="s">
        <v>518</v>
      </c>
      <c r="I3" s="1">
        <v>90</v>
      </c>
      <c r="J3" s="1">
        <v>40</v>
      </c>
      <c r="K3" s="1">
        <v>24</v>
      </c>
      <c r="L3" s="1">
        <v>20</v>
      </c>
      <c r="M3" s="78">
        <v>21.6</v>
      </c>
      <c r="N3" s="8">
        <v>22</v>
      </c>
      <c r="O3" s="61">
        <v>3000</v>
      </c>
      <c r="P3" s="62">
        <f>Table22452368910111213141516171819202122242345672345[[#This Row],[PEMBULATAN]]*O3</f>
        <v>66000</v>
      </c>
    </row>
    <row r="4" spans="1:16" ht="28.5" customHeight="1" x14ac:dyDescent="0.2">
      <c r="A4" s="142"/>
      <c r="B4" s="72"/>
      <c r="C4" s="9" t="s">
        <v>224</v>
      </c>
      <c r="D4" s="73" t="s">
        <v>54</v>
      </c>
      <c r="E4" s="13">
        <v>44432</v>
      </c>
      <c r="F4" s="73" t="s">
        <v>58</v>
      </c>
      <c r="G4" s="13">
        <v>44435</v>
      </c>
      <c r="H4" s="10" t="s">
        <v>518</v>
      </c>
      <c r="I4" s="1">
        <v>30</v>
      </c>
      <c r="J4" s="1">
        <v>27</v>
      </c>
      <c r="K4" s="1">
        <v>13</v>
      </c>
      <c r="L4" s="1">
        <v>2</v>
      </c>
      <c r="M4" s="78">
        <v>2.6324999999999998</v>
      </c>
      <c r="N4" s="8">
        <v>3</v>
      </c>
      <c r="O4" s="61">
        <v>3000</v>
      </c>
      <c r="P4" s="62">
        <f>Table22452368910111213141516171819202122242345672345[[#This Row],[PEMBULATAN]]*O4</f>
        <v>9000</v>
      </c>
    </row>
    <row r="5" spans="1:16" ht="28.5" customHeight="1" x14ac:dyDescent="0.2">
      <c r="A5" s="108"/>
      <c r="B5" s="72"/>
      <c r="C5" s="84" t="s">
        <v>225</v>
      </c>
      <c r="D5" s="75" t="s">
        <v>54</v>
      </c>
      <c r="E5" s="13">
        <v>44432</v>
      </c>
      <c r="F5" s="73" t="s">
        <v>58</v>
      </c>
      <c r="G5" s="13">
        <v>44435</v>
      </c>
      <c r="H5" s="74" t="s">
        <v>518</v>
      </c>
      <c r="I5" s="15">
        <v>83</v>
      </c>
      <c r="J5" s="15">
        <v>60</v>
      </c>
      <c r="K5" s="15">
        <v>30</v>
      </c>
      <c r="L5" s="15">
        <v>33</v>
      </c>
      <c r="M5" s="79">
        <v>37.35</v>
      </c>
      <c r="N5" s="69">
        <v>37</v>
      </c>
      <c r="O5" s="61">
        <v>3000</v>
      </c>
      <c r="P5" s="62">
        <f>Table22452368910111213141516171819202122242345672345[[#This Row],[PEMBULATAN]]*O5</f>
        <v>111000</v>
      </c>
    </row>
    <row r="6" spans="1:16" ht="28.5" customHeight="1" x14ac:dyDescent="0.2">
      <c r="A6" s="108"/>
      <c r="B6" s="72"/>
      <c r="C6" s="84" t="s">
        <v>226</v>
      </c>
      <c r="D6" s="75" t="s">
        <v>54</v>
      </c>
      <c r="E6" s="13">
        <v>44432</v>
      </c>
      <c r="F6" s="73" t="s">
        <v>58</v>
      </c>
      <c r="G6" s="13">
        <v>44435</v>
      </c>
      <c r="H6" s="74" t="s">
        <v>518</v>
      </c>
      <c r="I6" s="15">
        <v>57</v>
      </c>
      <c r="J6" s="15">
        <v>39</v>
      </c>
      <c r="K6" s="15">
        <v>12</v>
      </c>
      <c r="L6" s="15">
        <v>4</v>
      </c>
      <c r="M6" s="79">
        <v>6.6689999999999996</v>
      </c>
      <c r="N6" s="69">
        <v>7</v>
      </c>
      <c r="O6" s="61">
        <v>3000</v>
      </c>
      <c r="P6" s="62">
        <f>Table22452368910111213141516171819202122242345672345[[#This Row],[PEMBULATAN]]*O6</f>
        <v>21000</v>
      </c>
    </row>
    <row r="7" spans="1:16" ht="28.5" customHeight="1" x14ac:dyDescent="0.2">
      <c r="A7" s="108"/>
      <c r="B7" s="100"/>
      <c r="C7" s="84" t="s">
        <v>227</v>
      </c>
      <c r="D7" s="75" t="s">
        <v>54</v>
      </c>
      <c r="E7" s="13">
        <v>44432</v>
      </c>
      <c r="F7" s="73" t="s">
        <v>58</v>
      </c>
      <c r="G7" s="13">
        <v>44435</v>
      </c>
      <c r="H7" s="74" t="s">
        <v>518</v>
      </c>
      <c r="I7" s="15">
        <v>46</v>
      </c>
      <c r="J7" s="15">
        <v>55</v>
      </c>
      <c r="K7" s="15">
        <v>40</v>
      </c>
      <c r="L7" s="15">
        <v>28</v>
      </c>
      <c r="M7" s="79">
        <v>25.3</v>
      </c>
      <c r="N7" s="69">
        <v>28</v>
      </c>
      <c r="O7" s="61">
        <v>3000</v>
      </c>
      <c r="P7" s="62">
        <f>Table22452368910111213141516171819202122242345672345[[#This Row],[PEMBULATAN]]*O7</f>
        <v>84000</v>
      </c>
    </row>
    <row r="8" spans="1:16" ht="28.5" customHeight="1" x14ac:dyDescent="0.2">
      <c r="A8" s="108"/>
      <c r="B8" s="72" t="s">
        <v>228</v>
      </c>
      <c r="C8" s="84" t="s">
        <v>229</v>
      </c>
      <c r="D8" s="75" t="s">
        <v>54</v>
      </c>
      <c r="E8" s="13">
        <v>44432</v>
      </c>
      <c r="F8" s="73" t="s">
        <v>58</v>
      </c>
      <c r="G8" s="13">
        <v>44435</v>
      </c>
      <c r="H8" s="74" t="s">
        <v>518</v>
      </c>
      <c r="I8" s="15">
        <v>57</v>
      </c>
      <c r="J8" s="15">
        <v>48</v>
      </c>
      <c r="K8" s="15">
        <v>21</v>
      </c>
      <c r="L8" s="15">
        <v>2</v>
      </c>
      <c r="M8" s="79">
        <v>14.364000000000001</v>
      </c>
      <c r="N8" s="69">
        <v>14</v>
      </c>
      <c r="O8" s="61">
        <v>3000</v>
      </c>
      <c r="P8" s="62">
        <f>Table22452368910111213141516171819202122242345672345[[#This Row],[PEMBULATAN]]*O8</f>
        <v>42000</v>
      </c>
    </row>
    <row r="9" spans="1:16" ht="28.5" customHeight="1" x14ac:dyDescent="0.2">
      <c r="A9" s="108"/>
      <c r="B9" s="72"/>
      <c r="C9" s="84" t="s">
        <v>230</v>
      </c>
      <c r="D9" s="75" t="s">
        <v>54</v>
      </c>
      <c r="E9" s="13">
        <v>44432</v>
      </c>
      <c r="F9" s="73" t="s">
        <v>58</v>
      </c>
      <c r="G9" s="13">
        <v>44435</v>
      </c>
      <c r="H9" s="74" t="s">
        <v>518</v>
      </c>
      <c r="I9" s="15">
        <v>40</v>
      </c>
      <c r="J9" s="15">
        <v>30</v>
      </c>
      <c r="K9" s="15">
        <v>12</v>
      </c>
      <c r="L9" s="15">
        <v>2</v>
      </c>
      <c r="M9" s="79">
        <v>3.6</v>
      </c>
      <c r="N9" s="69">
        <v>4</v>
      </c>
      <c r="O9" s="61">
        <v>3000</v>
      </c>
      <c r="P9" s="62">
        <f>Table22452368910111213141516171819202122242345672345[[#This Row],[PEMBULATAN]]*O9</f>
        <v>12000</v>
      </c>
    </row>
    <row r="10" spans="1:16" ht="28.5" customHeight="1" x14ac:dyDescent="0.2">
      <c r="A10" s="108"/>
      <c r="B10" s="72"/>
      <c r="C10" s="84" t="s">
        <v>231</v>
      </c>
      <c r="D10" s="75" t="s">
        <v>54</v>
      </c>
      <c r="E10" s="13">
        <v>44432</v>
      </c>
      <c r="F10" s="73" t="s">
        <v>58</v>
      </c>
      <c r="G10" s="13">
        <v>44435</v>
      </c>
      <c r="H10" s="74" t="s">
        <v>518</v>
      </c>
      <c r="I10" s="15">
        <v>20</v>
      </c>
      <c r="J10" s="15">
        <v>20</v>
      </c>
      <c r="K10" s="15">
        <v>10</v>
      </c>
      <c r="L10" s="15">
        <v>1</v>
      </c>
      <c r="M10" s="79">
        <v>1</v>
      </c>
      <c r="N10" s="69">
        <v>1</v>
      </c>
      <c r="O10" s="61">
        <v>3000</v>
      </c>
      <c r="P10" s="62">
        <f>Table22452368910111213141516171819202122242345672345[[#This Row],[PEMBULATAN]]*O10</f>
        <v>3000</v>
      </c>
    </row>
    <row r="11" spans="1:16" ht="28.5" customHeight="1" x14ac:dyDescent="0.2">
      <c r="A11" s="108"/>
      <c r="B11" s="72"/>
      <c r="C11" s="84" t="s">
        <v>232</v>
      </c>
      <c r="D11" s="75" t="s">
        <v>54</v>
      </c>
      <c r="E11" s="13">
        <v>44432</v>
      </c>
      <c r="F11" s="73" t="s">
        <v>58</v>
      </c>
      <c r="G11" s="13">
        <v>44435</v>
      </c>
      <c r="H11" s="74" t="s">
        <v>518</v>
      </c>
      <c r="I11" s="15">
        <v>40</v>
      </c>
      <c r="J11" s="15">
        <v>50</v>
      </c>
      <c r="K11" s="15">
        <v>28</v>
      </c>
      <c r="L11" s="15">
        <v>5</v>
      </c>
      <c r="M11" s="79">
        <v>14</v>
      </c>
      <c r="N11" s="69">
        <v>14</v>
      </c>
      <c r="O11" s="61">
        <v>3000</v>
      </c>
      <c r="P11" s="62">
        <f>Table22452368910111213141516171819202122242345672345[[#This Row],[PEMBULATAN]]*O11</f>
        <v>42000</v>
      </c>
    </row>
    <row r="12" spans="1:16" ht="28.5" customHeight="1" x14ac:dyDescent="0.2">
      <c r="A12" s="108"/>
      <c r="B12" s="100"/>
      <c r="C12" s="84" t="s">
        <v>233</v>
      </c>
      <c r="D12" s="75" t="s">
        <v>54</v>
      </c>
      <c r="E12" s="13">
        <v>44432</v>
      </c>
      <c r="F12" s="73" t="s">
        <v>58</v>
      </c>
      <c r="G12" s="13">
        <v>44435</v>
      </c>
      <c r="H12" s="74" t="s">
        <v>518</v>
      </c>
      <c r="I12" s="15">
        <v>90</v>
      </c>
      <c r="J12" s="15">
        <v>60</v>
      </c>
      <c r="K12" s="15">
        <v>27</v>
      </c>
      <c r="L12" s="15">
        <v>7</v>
      </c>
      <c r="M12" s="79">
        <v>36.450000000000003</v>
      </c>
      <c r="N12" s="69">
        <v>36</v>
      </c>
      <c r="O12" s="61">
        <v>3000</v>
      </c>
      <c r="P12" s="62">
        <f>Table22452368910111213141516171819202122242345672345[[#This Row],[PEMBULATAN]]*O12</f>
        <v>108000</v>
      </c>
    </row>
    <row r="13" spans="1:16" ht="28.5" customHeight="1" x14ac:dyDescent="0.2">
      <c r="A13" s="108"/>
      <c r="B13" s="72" t="s">
        <v>519</v>
      </c>
      <c r="C13" s="84" t="s">
        <v>234</v>
      </c>
      <c r="D13" s="75" t="s">
        <v>54</v>
      </c>
      <c r="E13" s="13">
        <v>44432</v>
      </c>
      <c r="F13" s="73" t="s">
        <v>58</v>
      </c>
      <c r="G13" s="13">
        <v>44435</v>
      </c>
      <c r="H13" s="74" t="s">
        <v>518</v>
      </c>
      <c r="I13" s="15">
        <v>60</v>
      </c>
      <c r="J13" s="15">
        <v>55</v>
      </c>
      <c r="K13" s="15">
        <v>25</v>
      </c>
      <c r="L13" s="15">
        <v>7</v>
      </c>
      <c r="M13" s="79">
        <v>20.625</v>
      </c>
      <c r="N13" s="69">
        <v>21</v>
      </c>
      <c r="O13" s="61">
        <v>3000</v>
      </c>
      <c r="P13" s="62">
        <f>Table22452368910111213141516171819202122242345672345[[#This Row],[PEMBULATAN]]*O13</f>
        <v>63000</v>
      </c>
    </row>
    <row r="14" spans="1:16" ht="28.5" customHeight="1" x14ac:dyDescent="0.2">
      <c r="A14" s="108"/>
      <c r="B14" s="72"/>
      <c r="C14" s="84" t="s">
        <v>235</v>
      </c>
      <c r="D14" s="75" t="s">
        <v>54</v>
      </c>
      <c r="E14" s="13">
        <v>44432</v>
      </c>
      <c r="F14" s="73" t="s">
        <v>58</v>
      </c>
      <c r="G14" s="13">
        <v>44435</v>
      </c>
      <c r="H14" s="74" t="s">
        <v>518</v>
      </c>
      <c r="I14" s="15">
        <v>85</v>
      </c>
      <c r="J14" s="15">
        <v>60</v>
      </c>
      <c r="K14" s="15">
        <v>38</v>
      </c>
      <c r="L14" s="15">
        <v>17</v>
      </c>
      <c r="M14" s="79">
        <v>48.45</v>
      </c>
      <c r="N14" s="69">
        <v>48</v>
      </c>
      <c r="O14" s="61">
        <v>3000</v>
      </c>
      <c r="P14" s="62">
        <f>Table22452368910111213141516171819202122242345672345[[#This Row],[PEMBULATAN]]*O14</f>
        <v>144000</v>
      </c>
    </row>
    <row r="15" spans="1:16" ht="28.5" customHeight="1" x14ac:dyDescent="0.2">
      <c r="A15" s="108"/>
      <c r="B15" s="72"/>
      <c r="C15" s="84" t="s">
        <v>236</v>
      </c>
      <c r="D15" s="75" t="s">
        <v>54</v>
      </c>
      <c r="E15" s="13">
        <v>44432</v>
      </c>
      <c r="F15" s="73" t="s">
        <v>58</v>
      </c>
      <c r="G15" s="13">
        <v>44435</v>
      </c>
      <c r="H15" s="74" t="s">
        <v>518</v>
      </c>
      <c r="I15" s="15">
        <v>92</v>
      </c>
      <c r="J15" s="15">
        <v>60</v>
      </c>
      <c r="K15" s="15">
        <v>39</v>
      </c>
      <c r="L15" s="15">
        <v>8</v>
      </c>
      <c r="M15" s="79">
        <v>53.82</v>
      </c>
      <c r="N15" s="69">
        <v>54</v>
      </c>
      <c r="O15" s="61">
        <v>3000</v>
      </c>
      <c r="P15" s="62">
        <f>Table22452368910111213141516171819202122242345672345[[#This Row],[PEMBULATAN]]*O15</f>
        <v>162000</v>
      </c>
    </row>
    <row r="16" spans="1:16" ht="28.5" customHeight="1" x14ac:dyDescent="0.2">
      <c r="A16" s="108"/>
      <c r="B16" s="72"/>
      <c r="C16" s="84" t="s">
        <v>237</v>
      </c>
      <c r="D16" s="75" t="s">
        <v>54</v>
      </c>
      <c r="E16" s="13">
        <v>44432</v>
      </c>
      <c r="F16" s="73" t="s">
        <v>58</v>
      </c>
      <c r="G16" s="13">
        <v>44435</v>
      </c>
      <c r="H16" s="74" t="s">
        <v>518</v>
      </c>
      <c r="I16" s="15">
        <v>30</v>
      </c>
      <c r="J16" s="15">
        <v>30</v>
      </c>
      <c r="K16" s="15">
        <v>30</v>
      </c>
      <c r="L16" s="15">
        <v>1</v>
      </c>
      <c r="M16" s="79">
        <v>6.75</v>
      </c>
      <c r="N16" s="69">
        <v>7</v>
      </c>
      <c r="O16" s="61">
        <v>3000</v>
      </c>
      <c r="P16" s="62">
        <f>Table22452368910111213141516171819202122242345672345[[#This Row],[PEMBULATAN]]*O16</f>
        <v>21000</v>
      </c>
    </row>
    <row r="17" spans="1:16" ht="28.5" customHeight="1" x14ac:dyDescent="0.2">
      <c r="A17" s="108"/>
      <c r="B17" s="72"/>
      <c r="C17" s="84" t="s">
        <v>238</v>
      </c>
      <c r="D17" s="75" t="s">
        <v>54</v>
      </c>
      <c r="E17" s="13">
        <v>44432</v>
      </c>
      <c r="F17" s="73" t="s">
        <v>58</v>
      </c>
      <c r="G17" s="13">
        <v>44435</v>
      </c>
      <c r="H17" s="74" t="s">
        <v>518</v>
      </c>
      <c r="I17" s="15">
        <v>88</v>
      </c>
      <c r="J17" s="15">
        <v>60</v>
      </c>
      <c r="K17" s="15">
        <v>34</v>
      </c>
      <c r="L17" s="15">
        <v>11</v>
      </c>
      <c r="M17" s="79">
        <v>44.88</v>
      </c>
      <c r="N17" s="69">
        <v>45</v>
      </c>
      <c r="O17" s="61">
        <v>3000</v>
      </c>
      <c r="P17" s="62">
        <f>Table22452368910111213141516171819202122242345672345[[#This Row],[PEMBULATAN]]*O17</f>
        <v>135000</v>
      </c>
    </row>
    <row r="18" spans="1:16" ht="28.5" customHeight="1" x14ac:dyDescent="0.2">
      <c r="A18" s="108"/>
      <c r="B18" s="72"/>
      <c r="C18" s="84" t="s">
        <v>239</v>
      </c>
      <c r="D18" s="75" t="s">
        <v>54</v>
      </c>
      <c r="E18" s="13">
        <v>44432</v>
      </c>
      <c r="F18" s="73" t="s">
        <v>58</v>
      </c>
      <c r="G18" s="13">
        <v>44435</v>
      </c>
      <c r="H18" s="74" t="s">
        <v>518</v>
      </c>
      <c r="I18" s="15">
        <v>75</v>
      </c>
      <c r="J18" s="15">
        <v>60</v>
      </c>
      <c r="K18" s="15">
        <v>25</v>
      </c>
      <c r="L18" s="15">
        <v>11</v>
      </c>
      <c r="M18" s="79">
        <v>28.125</v>
      </c>
      <c r="N18" s="69">
        <v>28</v>
      </c>
      <c r="O18" s="61">
        <v>3000</v>
      </c>
      <c r="P18" s="62">
        <f>Table22452368910111213141516171819202122242345672345[[#This Row],[PEMBULATAN]]*O18</f>
        <v>84000</v>
      </c>
    </row>
    <row r="19" spans="1:16" ht="28.5" customHeight="1" x14ac:dyDescent="0.2">
      <c r="A19" s="108"/>
      <c r="B19" s="72"/>
      <c r="C19" s="84" t="s">
        <v>240</v>
      </c>
      <c r="D19" s="75" t="s">
        <v>54</v>
      </c>
      <c r="E19" s="13">
        <v>44432</v>
      </c>
      <c r="F19" s="73" t="s">
        <v>58</v>
      </c>
      <c r="G19" s="13">
        <v>44435</v>
      </c>
      <c r="H19" s="74" t="s">
        <v>518</v>
      </c>
      <c r="I19" s="15">
        <v>90</v>
      </c>
      <c r="J19" s="15">
        <v>50</v>
      </c>
      <c r="K19" s="15">
        <v>34</v>
      </c>
      <c r="L19" s="15">
        <v>8</v>
      </c>
      <c r="M19" s="79">
        <v>38.25</v>
      </c>
      <c r="N19" s="69">
        <v>38</v>
      </c>
      <c r="O19" s="61">
        <v>3000</v>
      </c>
      <c r="P19" s="62">
        <f>Table22452368910111213141516171819202122242345672345[[#This Row],[PEMBULATAN]]*O19</f>
        <v>114000</v>
      </c>
    </row>
    <row r="20" spans="1:16" ht="28.5" customHeight="1" x14ac:dyDescent="0.2">
      <c r="A20" s="108"/>
      <c r="B20" s="72"/>
      <c r="C20" s="84" t="s">
        <v>241</v>
      </c>
      <c r="D20" s="75" t="s">
        <v>54</v>
      </c>
      <c r="E20" s="13">
        <v>44432</v>
      </c>
      <c r="F20" s="73" t="s">
        <v>58</v>
      </c>
      <c r="G20" s="13">
        <v>44435</v>
      </c>
      <c r="H20" s="74" t="s">
        <v>518</v>
      </c>
      <c r="I20" s="15">
        <v>60</v>
      </c>
      <c r="J20" s="15">
        <v>50</v>
      </c>
      <c r="K20" s="15">
        <v>27</v>
      </c>
      <c r="L20" s="15">
        <v>5</v>
      </c>
      <c r="M20" s="79">
        <v>20.25</v>
      </c>
      <c r="N20" s="69">
        <v>20</v>
      </c>
      <c r="O20" s="61">
        <v>3000</v>
      </c>
      <c r="P20" s="62">
        <f>Table22452368910111213141516171819202122242345672345[[#This Row],[PEMBULATAN]]*O20</f>
        <v>60000</v>
      </c>
    </row>
    <row r="21" spans="1:16" ht="28.5" customHeight="1" x14ac:dyDescent="0.2">
      <c r="A21" s="108"/>
      <c r="B21" s="72"/>
      <c r="C21" s="84" t="s">
        <v>242</v>
      </c>
      <c r="D21" s="75" t="s">
        <v>54</v>
      </c>
      <c r="E21" s="13">
        <v>44432</v>
      </c>
      <c r="F21" s="73" t="s">
        <v>58</v>
      </c>
      <c r="G21" s="13">
        <v>44435</v>
      </c>
      <c r="H21" s="74" t="s">
        <v>518</v>
      </c>
      <c r="I21" s="15">
        <v>81</v>
      </c>
      <c r="J21" s="15">
        <v>60</v>
      </c>
      <c r="K21" s="15">
        <v>40</v>
      </c>
      <c r="L21" s="15">
        <v>8</v>
      </c>
      <c r="M21" s="79">
        <v>48.6</v>
      </c>
      <c r="N21" s="69">
        <v>49</v>
      </c>
      <c r="O21" s="61">
        <v>3000</v>
      </c>
      <c r="P21" s="62">
        <f>Table22452368910111213141516171819202122242345672345[[#This Row],[PEMBULATAN]]*O21</f>
        <v>147000</v>
      </c>
    </row>
    <row r="22" spans="1:16" ht="28.5" customHeight="1" x14ac:dyDescent="0.2">
      <c r="A22" s="108"/>
      <c r="B22" s="72"/>
      <c r="C22" s="84" t="s">
        <v>243</v>
      </c>
      <c r="D22" s="75" t="s">
        <v>54</v>
      </c>
      <c r="E22" s="13">
        <v>44432</v>
      </c>
      <c r="F22" s="73" t="s">
        <v>58</v>
      </c>
      <c r="G22" s="13">
        <v>44435</v>
      </c>
      <c r="H22" s="74" t="s">
        <v>518</v>
      </c>
      <c r="I22" s="15">
        <v>94</v>
      </c>
      <c r="J22" s="15">
        <v>45</v>
      </c>
      <c r="K22" s="15">
        <v>37</v>
      </c>
      <c r="L22" s="15">
        <v>14</v>
      </c>
      <c r="M22" s="79">
        <v>39.127499999999998</v>
      </c>
      <c r="N22" s="69">
        <v>39</v>
      </c>
      <c r="O22" s="61">
        <v>3000</v>
      </c>
      <c r="P22" s="62">
        <f>Table22452368910111213141516171819202122242345672345[[#This Row],[PEMBULATAN]]*O22</f>
        <v>117000</v>
      </c>
    </row>
    <row r="23" spans="1:16" ht="28.5" customHeight="1" x14ac:dyDescent="0.2">
      <c r="A23" s="108"/>
      <c r="B23" s="72"/>
      <c r="C23" s="84" t="s">
        <v>244</v>
      </c>
      <c r="D23" s="75" t="s">
        <v>54</v>
      </c>
      <c r="E23" s="13">
        <v>44432</v>
      </c>
      <c r="F23" s="73" t="s">
        <v>58</v>
      </c>
      <c r="G23" s="13">
        <v>44435</v>
      </c>
      <c r="H23" s="74" t="s">
        <v>518</v>
      </c>
      <c r="I23" s="15">
        <v>70</v>
      </c>
      <c r="J23" s="15">
        <v>60</v>
      </c>
      <c r="K23" s="15">
        <v>30</v>
      </c>
      <c r="L23" s="15">
        <v>10</v>
      </c>
      <c r="M23" s="79">
        <v>31.5</v>
      </c>
      <c r="N23" s="69">
        <v>32</v>
      </c>
      <c r="O23" s="61">
        <v>3000</v>
      </c>
      <c r="P23" s="62">
        <f>Table22452368910111213141516171819202122242345672345[[#This Row],[PEMBULATAN]]*O23</f>
        <v>96000</v>
      </c>
    </row>
    <row r="24" spans="1:16" ht="28.5" customHeight="1" x14ac:dyDescent="0.2">
      <c r="A24" s="108"/>
      <c r="B24" s="72"/>
      <c r="C24" s="84" t="s">
        <v>245</v>
      </c>
      <c r="D24" s="75" t="s">
        <v>54</v>
      </c>
      <c r="E24" s="13">
        <v>44432</v>
      </c>
      <c r="F24" s="73" t="s">
        <v>58</v>
      </c>
      <c r="G24" s="13">
        <v>44435</v>
      </c>
      <c r="H24" s="74" t="s">
        <v>518</v>
      </c>
      <c r="I24" s="15">
        <v>48</v>
      </c>
      <c r="J24" s="15">
        <v>53</v>
      </c>
      <c r="K24" s="15">
        <v>17</v>
      </c>
      <c r="L24" s="15">
        <v>3</v>
      </c>
      <c r="M24" s="79">
        <v>10.811999999999999</v>
      </c>
      <c r="N24" s="69">
        <v>11</v>
      </c>
      <c r="O24" s="61">
        <v>3000</v>
      </c>
      <c r="P24" s="62">
        <f>Table22452368910111213141516171819202122242345672345[[#This Row],[PEMBULATAN]]*O24</f>
        <v>33000</v>
      </c>
    </row>
    <row r="25" spans="1:16" ht="28.5" customHeight="1" x14ac:dyDescent="0.2">
      <c r="A25" s="108"/>
      <c r="B25" s="72"/>
      <c r="C25" s="84" t="s">
        <v>246</v>
      </c>
      <c r="D25" s="75" t="s">
        <v>54</v>
      </c>
      <c r="E25" s="13">
        <v>44432</v>
      </c>
      <c r="F25" s="73" t="s">
        <v>58</v>
      </c>
      <c r="G25" s="13">
        <v>44435</v>
      </c>
      <c r="H25" s="74" t="s">
        <v>518</v>
      </c>
      <c r="I25" s="15">
        <v>64</v>
      </c>
      <c r="J25" s="15">
        <v>30</v>
      </c>
      <c r="K25" s="15">
        <v>30</v>
      </c>
      <c r="L25" s="15">
        <v>6</v>
      </c>
      <c r="M25" s="79">
        <v>14.4</v>
      </c>
      <c r="N25" s="69">
        <v>14</v>
      </c>
      <c r="O25" s="61">
        <v>3000</v>
      </c>
      <c r="P25" s="62">
        <f>Table22452368910111213141516171819202122242345672345[[#This Row],[PEMBULATAN]]*O25</f>
        <v>42000</v>
      </c>
    </row>
    <row r="26" spans="1:16" ht="28.5" customHeight="1" x14ac:dyDescent="0.2">
      <c r="A26" s="108"/>
      <c r="B26" s="72"/>
      <c r="C26" s="84" t="s">
        <v>247</v>
      </c>
      <c r="D26" s="75" t="s">
        <v>54</v>
      </c>
      <c r="E26" s="13">
        <v>44432</v>
      </c>
      <c r="F26" s="73" t="s">
        <v>58</v>
      </c>
      <c r="G26" s="13">
        <v>44435</v>
      </c>
      <c r="H26" s="74" t="s">
        <v>518</v>
      </c>
      <c r="I26" s="15">
        <v>112</v>
      </c>
      <c r="J26" s="15">
        <v>15</v>
      </c>
      <c r="K26" s="15">
        <v>9</v>
      </c>
      <c r="L26" s="15">
        <v>1</v>
      </c>
      <c r="M26" s="79">
        <v>3.78</v>
      </c>
      <c r="N26" s="69">
        <v>4</v>
      </c>
      <c r="O26" s="61">
        <v>3000</v>
      </c>
      <c r="P26" s="62">
        <f>Table22452368910111213141516171819202122242345672345[[#This Row],[PEMBULATAN]]*O26</f>
        <v>12000</v>
      </c>
    </row>
    <row r="27" spans="1:16" ht="28.5" customHeight="1" x14ac:dyDescent="0.2">
      <c r="A27" s="108"/>
      <c r="B27" s="72"/>
      <c r="C27" s="84" t="s">
        <v>248</v>
      </c>
      <c r="D27" s="75" t="s">
        <v>54</v>
      </c>
      <c r="E27" s="13">
        <v>44432</v>
      </c>
      <c r="F27" s="73" t="s">
        <v>58</v>
      </c>
      <c r="G27" s="13">
        <v>44435</v>
      </c>
      <c r="H27" s="74" t="s">
        <v>518</v>
      </c>
      <c r="I27" s="15">
        <v>62</v>
      </c>
      <c r="J27" s="15">
        <v>54</v>
      </c>
      <c r="K27" s="15">
        <v>26</v>
      </c>
      <c r="L27" s="15">
        <v>6</v>
      </c>
      <c r="M27" s="79">
        <v>21.762</v>
      </c>
      <c r="N27" s="69">
        <v>22</v>
      </c>
      <c r="O27" s="61">
        <v>3000</v>
      </c>
      <c r="P27" s="62">
        <f>Table22452368910111213141516171819202122242345672345[[#This Row],[PEMBULATAN]]*O27</f>
        <v>66000</v>
      </c>
    </row>
    <row r="28" spans="1:16" ht="28.5" customHeight="1" x14ac:dyDescent="0.2">
      <c r="A28" s="108"/>
      <c r="B28" s="72"/>
      <c r="C28" s="84" t="s">
        <v>249</v>
      </c>
      <c r="D28" s="75" t="s">
        <v>54</v>
      </c>
      <c r="E28" s="13">
        <v>44432</v>
      </c>
      <c r="F28" s="73" t="s">
        <v>58</v>
      </c>
      <c r="G28" s="13">
        <v>44435</v>
      </c>
      <c r="H28" s="74" t="s">
        <v>518</v>
      </c>
      <c r="I28" s="15">
        <v>73</v>
      </c>
      <c r="J28" s="15">
        <v>40</v>
      </c>
      <c r="K28" s="15">
        <v>25</v>
      </c>
      <c r="L28" s="15">
        <v>1</v>
      </c>
      <c r="M28" s="79">
        <v>18.25</v>
      </c>
      <c r="N28" s="69">
        <v>18</v>
      </c>
      <c r="O28" s="61">
        <v>3000</v>
      </c>
      <c r="P28" s="62">
        <f>Table22452368910111213141516171819202122242345672345[[#This Row],[PEMBULATAN]]*O28</f>
        <v>54000</v>
      </c>
    </row>
    <row r="29" spans="1:16" ht="28.5" customHeight="1" x14ac:dyDescent="0.2">
      <c r="A29" s="108"/>
      <c r="B29" s="72"/>
      <c r="C29" s="84" t="s">
        <v>250</v>
      </c>
      <c r="D29" s="75" t="s">
        <v>54</v>
      </c>
      <c r="E29" s="13">
        <v>44432</v>
      </c>
      <c r="F29" s="73" t="s">
        <v>58</v>
      </c>
      <c r="G29" s="13">
        <v>44435</v>
      </c>
      <c r="H29" s="74" t="s">
        <v>518</v>
      </c>
      <c r="I29" s="15">
        <v>83</v>
      </c>
      <c r="J29" s="15">
        <v>60</v>
      </c>
      <c r="K29" s="15">
        <v>39</v>
      </c>
      <c r="L29" s="15">
        <v>11</v>
      </c>
      <c r="M29" s="79">
        <v>48.555</v>
      </c>
      <c r="N29" s="69">
        <v>49</v>
      </c>
      <c r="O29" s="61">
        <v>3000</v>
      </c>
      <c r="P29" s="62">
        <f>Table22452368910111213141516171819202122242345672345[[#This Row],[PEMBULATAN]]*O29</f>
        <v>147000</v>
      </c>
    </row>
    <row r="30" spans="1:16" ht="28.5" customHeight="1" x14ac:dyDescent="0.2">
      <c r="A30" s="108"/>
      <c r="B30" s="72"/>
      <c r="C30" s="84" t="s">
        <v>251</v>
      </c>
      <c r="D30" s="75" t="s">
        <v>54</v>
      </c>
      <c r="E30" s="13">
        <v>44432</v>
      </c>
      <c r="F30" s="73" t="s">
        <v>58</v>
      </c>
      <c r="G30" s="13">
        <v>44435</v>
      </c>
      <c r="H30" s="74" t="s">
        <v>518</v>
      </c>
      <c r="I30" s="15">
        <v>203</v>
      </c>
      <c r="J30" s="15">
        <v>60</v>
      </c>
      <c r="K30" s="15">
        <v>6</v>
      </c>
      <c r="L30" s="15">
        <v>25</v>
      </c>
      <c r="M30" s="79">
        <v>18.27</v>
      </c>
      <c r="N30" s="69">
        <v>25</v>
      </c>
      <c r="O30" s="61">
        <v>3000</v>
      </c>
      <c r="P30" s="62">
        <f>Table22452368910111213141516171819202122242345672345[[#This Row],[PEMBULATAN]]*O30</f>
        <v>75000</v>
      </c>
    </row>
    <row r="31" spans="1:16" ht="28.5" customHeight="1" x14ac:dyDescent="0.2">
      <c r="A31" s="108"/>
      <c r="B31" s="72"/>
      <c r="C31" s="84" t="s">
        <v>252</v>
      </c>
      <c r="D31" s="75" t="s">
        <v>54</v>
      </c>
      <c r="E31" s="13">
        <v>44432</v>
      </c>
      <c r="F31" s="73" t="s">
        <v>58</v>
      </c>
      <c r="G31" s="13">
        <v>44435</v>
      </c>
      <c r="H31" s="74" t="s">
        <v>518</v>
      </c>
      <c r="I31" s="15">
        <v>42</v>
      </c>
      <c r="J31" s="15">
        <v>40</v>
      </c>
      <c r="K31" s="15">
        <v>30</v>
      </c>
      <c r="L31" s="15">
        <v>8</v>
      </c>
      <c r="M31" s="79">
        <v>12.6</v>
      </c>
      <c r="N31" s="69">
        <v>13</v>
      </c>
      <c r="O31" s="61">
        <v>3000</v>
      </c>
      <c r="P31" s="62">
        <f>Table22452368910111213141516171819202122242345672345[[#This Row],[PEMBULATAN]]*O31</f>
        <v>39000</v>
      </c>
    </row>
    <row r="32" spans="1:16" ht="28.5" customHeight="1" x14ac:dyDescent="0.2">
      <c r="A32" s="108"/>
      <c r="B32" s="72"/>
      <c r="C32" s="84" t="s">
        <v>253</v>
      </c>
      <c r="D32" s="75" t="s">
        <v>54</v>
      </c>
      <c r="E32" s="13">
        <v>44432</v>
      </c>
      <c r="F32" s="73" t="s">
        <v>58</v>
      </c>
      <c r="G32" s="13">
        <v>44435</v>
      </c>
      <c r="H32" s="74" t="s">
        <v>518</v>
      </c>
      <c r="I32" s="15">
        <v>85</v>
      </c>
      <c r="J32" s="15">
        <v>60</v>
      </c>
      <c r="K32" s="15">
        <v>28</v>
      </c>
      <c r="L32" s="15">
        <v>13</v>
      </c>
      <c r="M32" s="79">
        <v>35.700000000000003</v>
      </c>
      <c r="N32" s="69">
        <v>36</v>
      </c>
      <c r="O32" s="61">
        <v>3000</v>
      </c>
      <c r="P32" s="62">
        <f>Table22452368910111213141516171819202122242345672345[[#This Row],[PEMBULATAN]]*O32</f>
        <v>108000</v>
      </c>
    </row>
    <row r="33" spans="1:16" ht="28.5" customHeight="1" x14ac:dyDescent="0.2">
      <c r="A33" s="108"/>
      <c r="B33" s="72"/>
      <c r="C33" s="84" t="s">
        <v>254</v>
      </c>
      <c r="D33" s="75" t="s">
        <v>54</v>
      </c>
      <c r="E33" s="13">
        <v>44432</v>
      </c>
      <c r="F33" s="73" t="s">
        <v>58</v>
      </c>
      <c r="G33" s="13">
        <v>44435</v>
      </c>
      <c r="H33" s="74" t="s">
        <v>518</v>
      </c>
      <c r="I33" s="15">
        <v>68</v>
      </c>
      <c r="J33" s="15">
        <v>50</v>
      </c>
      <c r="K33" s="15">
        <v>37</v>
      </c>
      <c r="L33" s="15">
        <v>9</v>
      </c>
      <c r="M33" s="79">
        <v>31.45</v>
      </c>
      <c r="N33" s="69">
        <v>31</v>
      </c>
      <c r="O33" s="61">
        <v>3000</v>
      </c>
      <c r="P33" s="62">
        <f>Table22452368910111213141516171819202122242345672345[[#This Row],[PEMBULATAN]]*O33</f>
        <v>93000</v>
      </c>
    </row>
    <row r="34" spans="1:16" ht="28.5" customHeight="1" x14ac:dyDescent="0.2">
      <c r="A34" s="108"/>
      <c r="B34" s="72"/>
      <c r="C34" s="84" t="s">
        <v>255</v>
      </c>
      <c r="D34" s="75" t="s">
        <v>54</v>
      </c>
      <c r="E34" s="13">
        <v>44432</v>
      </c>
      <c r="F34" s="73" t="s">
        <v>58</v>
      </c>
      <c r="G34" s="13">
        <v>44435</v>
      </c>
      <c r="H34" s="74" t="s">
        <v>518</v>
      </c>
      <c r="I34" s="15">
        <v>73</v>
      </c>
      <c r="J34" s="15">
        <v>53</v>
      </c>
      <c r="K34" s="15">
        <v>24</v>
      </c>
      <c r="L34" s="15">
        <v>11</v>
      </c>
      <c r="M34" s="79">
        <v>23.213999999999999</v>
      </c>
      <c r="N34" s="69">
        <v>23</v>
      </c>
      <c r="O34" s="61">
        <v>3000</v>
      </c>
      <c r="P34" s="62">
        <f>Table22452368910111213141516171819202122242345672345[[#This Row],[PEMBULATAN]]*O34</f>
        <v>69000</v>
      </c>
    </row>
    <row r="35" spans="1:16" ht="28.5" customHeight="1" x14ac:dyDescent="0.2">
      <c r="A35" s="108"/>
      <c r="B35" s="72"/>
      <c r="C35" s="84" t="s">
        <v>256</v>
      </c>
      <c r="D35" s="75" t="s">
        <v>54</v>
      </c>
      <c r="E35" s="13">
        <v>44432</v>
      </c>
      <c r="F35" s="73" t="s">
        <v>58</v>
      </c>
      <c r="G35" s="13">
        <v>44435</v>
      </c>
      <c r="H35" s="74" t="s">
        <v>518</v>
      </c>
      <c r="I35" s="15">
        <v>80</v>
      </c>
      <c r="J35" s="15">
        <v>15</v>
      </c>
      <c r="K35" s="15">
        <v>8</v>
      </c>
      <c r="L35" s="15">
        <v>3</v>
      </c>
      <c r="M35" s="79">
        <v>2.4</v>
      </c>
      <c r="N35" s="69">
        <v>3</v>
      </c>
      <c r="O35" s="61">
        <v>3000</v>
      </c>
      <c r="P35" s="62">
        <f>Table22452368910111213141516171819202122242345672345[[#This Row],[PEMBULATAN]]*O35</f>
        <v>9000</v>
      </c>
    </row>
    <row r="36" spans="1:16" ht="28.5" customHeight="1" x14ac:dyDescent="0.2">
      <c r="A36" s="108"/>
      <c r="B36" s="72"/>
      <c r="C36" s="84" t="s">
        <v>257</v>
      </c>
      <c r="D36" s="75" t="s">
        <v>54</v>
      </c>
      <c r="E36" s="13">
        <v>44432</v>
      </c>
      <c r="F36" s="73" t="s">
        <v>58</v>
      </c>
      <c r="G36" s="13">
        <v>44435</v>
      </c>
      <c r="H36" s="74" t="s">
        <v>518</v>
      </c>
      <c r="I36" s="15">
        <v>70</v>
      </c>
      <c r="J36" s="15">
        <v>60</v>
      </c>
      <c r="K36" s="15">
        <v>28</v>
      </c>
      <c r="L36" s="15">
        <v>8</v>
      </c>
      <c r="M36" s="79">
        <v>29.4</v>
      </c>
      <c r="N36" s="69">
        <v>29</v>
      </c>
      <c r="O36" s="61">
        <v>3000</v>
      </c>
      <c r="P36" s="62">
        <f>Table22452368910111213141516171819202122242345672345[[#This Row],[PEMBULATAN]]*O36</f>
        <v>87000</v>
      </c>
    </row>
    <row r="37" spans="1:16" ht="28.5" customHeight="1" x14ac:dyDescent="0.2">
      <c r="A37" s="108"/>
      <c r="B37" s="72"/>
      <c r="C37" s="84" t="s">
        <v>258</v>
      </c>
      <c r="D37" s="75" t="s">
        <v>54</v>
      </c>
      <c r="E37" s="13">
        <v>44432</v>
      </c>
      <c r="F37" s="73" t="s">
        <v>58</v>
      </c>
      <c r="G37" s="13">
        <v>44435</v>
      </c>
      <c r="H37" s="74" t="s">
        <v>518</v>
      </c>
      <c r="I37" s="15">
        <v>77</v>
      </c>
      <c r="J37" s="15">
        <v>60</v>
      </c>
      <c r="K37" s="15">
        <v>22</v>
      </c>
      <c r="L37" s="15">
        <v>13</v>
      </c>
      <c r="M37" s="79">
        <v>25.41</v>
      </c>
      <c r="N37" s="69">
        <v>25</v>
      </c>
      <c r="O37" s="61">
        <v>3000</v>
      </c>
      <c r="P37" s="62">
        <f>Table22452368910111213141516171819202122242345672345[[#This Row],[PEMBULATAN]]*O37</f>
        <v>75000</v>
      </c>
    </row>
    <row r="38" spans="1:16" ht="28.5" customHeight="1" x14ac:dyDescent="0.2">
      <c r="A38" s="108"/>
      <c r="B38" s="72"/>
      <c r="C38" s="84" t="s">
        <v>259</v>
      </c>
      <c r="D38" s="75" t="s">
        <v>54</v>
      </c>
      <c r="E38" s="13">
        <v>44432</v>
      </c>
      <c r="F38" s="73" t="s">
        <v>58</v>
      </c>
      <c r="G38" s="13">
        <v>44435</v>
      </c>
      <c r="H38" s="74" t="s">
        <v>518</v>
      </c>
      <c r="I38" s="15">
        <v>36</v>
      </c>
      <c r="J38" s="15">
        <v>36</v>
      </c>
      <c r="K38" s="15">
        <v>36</v>
      </c>
      <c r="L38" s="15">
        <v>4</v>
      </c>
      <c r="M38" s="79">
        <v>11.664</v>
      </c>
      <c r="N38" s="69">
        <v>12</v>
      </c>
      <c r="O38" s="61">
        <v>3000</v>
      </c>
      <c r="P38" s="62">
        <f>Table22452368910111213141516171819202122242345672345[[#This Row],[PEMBULATAN]]*O38</f>
        <v>36000</v>
      </c>
    </row>
    <row r="39" spans="1:16" ht="28.5" customHeight="1" x14ac:dyDescent="0.2">
      <c r="A39" s="108"/>
      <c r="B39" s="72"/>
      <c r="C39" s="84" t="s">
        <v>260</v>
      </c>
      <c r="D39" s="75" t="s">
        <v>54</v>
      </c>
      <c r="E39" s="13">
        <v>44432</v>
      </c>
      <c r="F39" s="73" t="s">
        <v>58</v>
      </c>
      <c r="G39" s="13">
        <v>44435</v>
      </c>
      <c r="H39" s="74" t="s">
        <v>518</v>
      </c>
      <c r="I39" s="15">
        <v>87</v>
      </c>
      <c r="J39" s="15">
        <v>15</v>
      </c>
      <c r="K39" s="15">
        <v>15</v>
      </c>
      <c r="L39" s="15">
        <v>1</v>
      </c>
      <c r="M39" s="79">
        <v>4.8937499999999998</v>
      </c>
      <c r="N39" s="69">
        <v>5</v>
      </c>
      <c r="O39" s="61">
        <v>3000</v>
      </c>
      <c r="P39" s="62">
        <f>Table22452368910111213141516171819202122242345672345[[#This Row],[PEMBULATAN]]*O39</f>
        <v>15000</v>
      </c>
    </row>
    <row r="40" spans="1:16" ht="28.5" customHeight="1" x14ac:dyDescent="0.2">
      <c r="A40" s="108"/>
      <c r="B40" s="72"/>
      <c r="C40" s="84" t="s">
        <v>261</v>
      </c>
      <c r="D40" s="75" t="s">
        <v>54</v>
      </c>
      <c r="E40" s="13">
        <v>44432</v>
      </c>
      <c r="F40" s="73" t="s">
        <v>58</v>
      </c>
      <c r="G40" s="13">
        <v>44435</v>
      </c>
      <c r="H40" s="74" t="s">
        <v>518</v>
      </c>
      <c r="I40" s="15">
        <v>90</v>
      </c>
      <c r="J40" s="15">
        <v>60</v>
      </c>
      <c r="K40" s="15">
        <v>31</v>
      </c>
      <c r="L40" s="15">
        <v>13</v>
      </c>
      <c r="M40" s="79">
        <v>41.85</v>
      </c>
      <c r="N40" s="69">
        <v>42</v>
      </c>
      <c r="O40" s="61">
        <v>3000</v>
      </c>
      <c r="P40" s="62">
        <f>Table22452368910111213141516171819202122242345672345[[#This Row],[PEMBULATAN]]*O40</f>
        <v>126000</v>
      </c>
    </row>
    <row r="41" spans="1:16" ht="28.5" customHeight="1" x14ac:dyDescent="0.2">
      <c r="A41" s="108"/>
      <c r="B41" s="72"/>
      <c r="C41" s="84" t="s">
        <v>262</v>
      </c>
      <c r="D41" s="75" t="s">
        <v>54</v>
      </c>
      <c r="E41" s="13">
        <v>44432</v>
      </c>
      <c r="F41" s="73" t="s">
        <v>58</v>
      </c>
      <c r="G41" s="13">
        <v>44435</v>
      </c>
      <c r="H41" s="74" t="s">
        <v>518</v>
      </c>
      <c r="I41" s="15">
        <v>64</v>
      </c>
      <c r="J41" s="15">
        <v>33</v>
      </c>
      <c r="K41" s="15">
        <v>22</v>
      </c>
      <c r="L41" s="15">
        <v>5</v>
      </c>
      <c r="M41" s="79">
        <v>11.616</v>
      </c>
      <c r="N41" s="69">
        <v>12</v>
      </c>
      <c r="O41" s="61">
        <v>3000</v>
      </c>
      <c r="P41" s="62">
        <f>Table22452368910111213141516171819202122242345672345[[#This Row],[PEMBULATAN]]*O41</f>
        <v>36000</v>
      </c>
    </row>
    <row r="42" spans="1:16" ht="28.5" customHeight="1" x14ac:dyDescent="0.2">
      <c r="A42" s="108"/>
      <c r="B42" s="72"/>
      <c r="C42" s="84" t="s">
        <v>263</v>
      </c>
      <c r="D42" s="75" t="s">
        <v>54</v>
      </c>
      <c r="E42" s="13">
        <v>44432</v>
      </c>
      <c r="F42" s="73" t="s">
        <v>58</v>
      </c>
      <c r="G42" s="13">
        <v>44435</v>
      </c>
      <c r="H42" s="74" t="s">
        <v>518</v>
      </c>
      <c r="I42" s="15">
        <v>97</v>
      </c>
      <c r="J42" s="15">
        <v>24</v>
      </c>
      <c r="K42" s="15">
        <v>16</v>
      </c>
      <c r="L42" s="15">
        <v>3</v>
      </c>
      <c r="M42" s="79">
        <v>9.3119999999999994</v>
      </c>
      <c r="N42" s="69">
        <v>9</v>
      </c>
      <c r="O42" s="61">
        <v>3000</v>
      </c>
      <c r="P42" s="62">
        <f>Table22452368910111213141516171819202122242345672345[[#This Row],[PEMBULATAN]]*O42</f>
        <v>27000</v>
      </c>
    </row>
    <row r="43" spans="1:16" ht="28.5" customHeight="1" x14ac:dyDescent="0.2">
      <c r="A43" s="108"/>
      <c r="B43" s="72"/>
      <c r="C43" s="84" t="s">
        <v>264</v>
      </c>
      <c r="D43" s="75" t="s">
        <v>54</v>
      </c>
      <c r="E43" s="13">
        <v>44432</v>
      </c>
      <c r="F43" s="73" t="s">
        <v>58</v>
      </c>
      <c r="G43" s="13">
        <v>44435</v>
      </c>
      <c r="H43" s="74" t="s">
        <v>518</v>
      </c>
      <c r="I43" s="15">
        <v>55</v>
      </c>
      <c r="J43" s="15">
        <v>41</v>
      </c>
      <c r="K43" s="15">
        <v>25</v>
      </c>
      <c r="L43" s="15">
        <v>7</v>
      </c>
      <c r="M43" s="79">
        <v>14.09375</v>
      </c>
      <c r="N43" s="69">
        <v>14</v>
      </c>
      <c r="O43" s="61">
        <v>3000</v>
      </c>
      <c r="P43" s="62">
        <f>Table22452368910111213141516171819202122242345672345[[#This Row],[PEMBULATAN]]*O43</f>
        <v>42000</v>
      </c>
    </row>
    <row r="44" spans="1:16" ht="28.5" customHeight="1" x14ac:dyDescent="0.2">
      <c r="A44" s="108"/>
      <c r="B44" s="72"/>
      <c r="C44" s="84" t="s">
        <v>265</v>
      </c>
      <c r="D44" s="75" t="s">
        <v>54</v>
      </c>
      <c r="E44" s="13">
        <v>44432</v>
      </c>
      <c r="F44" s="73" t="s">
        <v>58</v>
      </c>
      <c r="G44" s="13">
        <v>44435</v>
      </c>
      <c r="H44" s="74" t="s">
        <v>518</v>
      </c>
      <c r="I44" s="15">
        <v>115</v>
      </c>
      <c r="J44" s="15">
        <v>12</v>
      </c>
      <c r="K44" s="15">
        <v>8</v>
      </c>
      <c r="L44" s="15">
        <v>2</v>
      </c>
      <c r="M44" s="79">
        <v>2.76</v>
      </c>
      <c r="N44" s="69">
        <v>3</v>
      </c>
      <c r="O44" s="61">
        <v>3000</v>
      </c>
      <c r="P44" s="62">
        <f>Table22452368910111213141516171819202122242345672345[[#This Row],[PEMBULATAN]]*O44</f>
        <v>9000</v>
      </c>
    </row>
    <row r="45" spans="1:16" ht="28.5" customHeight="1" x14ac:dyDescent="0.2">
      <c r="A45" s="108"/>
      <c r="B45" s="72"/>
      <c r="C45" s="84" t="s">
        <v>266</v>
      </c>
      <c r="D45" s="75" t="s">
        <v>54</v>
      </c>
      <c r="E45" s="13">
        <v>44432</v>
      </c>
      <c r="F45" s="73" t="s">
        <v>58</v>
      </c>
      <c r="G45" s="13">
        <v>44435</v>
      </c>
      <c r="H45" s="74" t="s">
        <v>518</v>
      </c>
      <c r="I45" s="15">
        <v>60</v>
      </c>
      <c r="J45" s="15">
        <v>53</v>
      </c>
      <c r="K45" s="15">
        <v>26</v>
      </c>
      <c r="L45" s="15">
        <v>10</v>
      </c>
      <c r="M45" s="79">
        <v>20.67</v>
      </c>
      <c r="N45" s="69">
        <v>21</v>
      </c>
      <c r="O45" s="61">
        <v>3000</v>
      </c>
      <c r="P45" s="62">
        <f>Table22452368910111213141516171819202122242345672345[[#This Row],[PEMBULATAN]]*O45</f>
        <v>63000</v>
      </c>
    </row>
    <row r="46" spans="1:16" ht="28.5" customHeight="1" x14ac:dyDescent="0.2">
      <c r="A46" s="108"/>
      <c r="B46" s="72"/>
      <c r="C46" s="84" t="s">
        <v>267</v>
      </c>
      <c r="D46" s="75" t="s">
        <v>54</v>
      </c>
      <c r="E46" s="13">
        <v>44432</v>
      </c>
      <c r="F46" s="73" t="s">
        <v>58</v>
      </c>
      <c r="G46" s="13">
        <v>44435</v>
      </c>
      <c r="H46" s="74" t="s">
        <v>518</v>
      </c>
      <c r="I46" s="15">
        <v>46</v>
      </c>
      <c r="J46" s="15">
        <v>46</v>
      </c>
      <c r="K46" s="15">
        <v>28</v>
      </c>
      <c r="L46" s="15">
        <v>2</v>
      </c>
      <c r="M46" s="79">
        <v>14.811999999999999</v>
      </c>
      <c r="N46" s="69">
        <v>15</v>
      </c>
      <c r="O46" s="61">
        <v>3000</v>
      </c>
      <c r="P46" s="62">
        <f>Table22452368910111213141516171819202122242345672345[[#This Row],[PEMBULATAN]]*O46</f>
        <v>45000</v>
      </c>
    </row>
    <row r="47" spans="1:16" ht="28.5" customHeight="1" x14ac:dyDescent="0.2">
      <c r="A47" s="108"/>
      <c r="B47" s="72"/>
      <c r="C47" s="84" t="s">
        <v>268</v>
      </c>
      <c r="D47" s="75" t="s">
        <v>54</v>
      </c>
      <c r="E47" s="13">
        <v>44432</v>
      </c>
      <c r="F47" s="73" t="s">
        <v>58</v>
      </c>
      <c r="G47" s="13">
        <v>44435</v>
      </c>
      <c r="H47" s="74" t="s">
        <v>518</v>
      </c>
      <c r="I47" s="15">
        <v>20</v>
      </c>
      <c r="J47" s="15">
        <v>20</v>
      </c>
      <c r="K47" s="15">
        <v>27</v>
      </c>
      <c r="L47" s="15">
        <v>4</v>
      </c>
      <c r="M47" s="79">
        <v>2.7</v>
      </c>
      <c r="N47" s="69">
        <v>4</v>
      </c>
      <c r="O47" s="61">
        <v>3000</v>
      </c>
      <c r="P47" s="62">
        <f>Table22452368910111213141516171819202122242345672345[[#This Row],[PEMBULATAN]]*O47</f>
        <v>12000</v>
      </c>
    </row>
    <row r="48" spans="1:16" ht="28.5" customHeight="1" x14ac:dyDescent="0.2">
      <c r="A48" s="108"/>
      <c r="B48" s="72"/>
      <c r="C48" s="84" t="s">
        <v>269</v>
      </c>
      <c r="D48" s="75" t="s">
        <v>54</v>
      </c>
      <c r="E48" s="13">
        <v>44432</v>
      </c>
      <c r="F48" s="73" t="s">
        <v>58</v>
      </c>
      <c r="G48" s="13">
        <v>44435</v>
      </c>
      <c r="H48" s="74" t="s">
        <v>518</v>
      </c>
      <c r="I48" s="15">
        <v>90</v>
      </c>
      <c r="J48" s="15">
        <v>52</v>
      </c>
      <c r="K48" s="15">
        <v>29</v>
      </c>
      <c r="L48" s="15">
        <v>13</v>
      </c>
      <c r="M48" s="79">
        <v>33.93</v>
      </c>
      <c r="N48" s="69">
        <v>34</v>
      </c>
      <c r="O48" s="61">
        <v>3000</v>
      </c>
      <c r="P48" s="62">
        <f>Table22452368910111213141516171819202122242345672345[[#This Row],[PEMBULATAN]]*O48</f>
        <v>102000</v>
      </c>
    </row>
    <row r="49" spans="1:16" ht="28.5" customHeight="1" x14ac:dyDescent="0.2">
      <c r="A49" s="108"/>
      <c r="B49" s="72"/>
      <c r="C49" s="84" t="s">
        <v>270</v>
      </c>
      <c r="D49" s="75" t="s">
        <v>54</v>
      </c>
      <c r="E49" s="13">
        <v>44432</v>
      </c>
      <c r="F49" s="73" t="s">
        <v>58</v>
      </c>
      <c r="G49" s="13">
        <v>44435</v>
      </c>
      <c r="H49" s="74" t="s">
        <v>518</v>
      </c>
      <c r="I49" s="15">
        <v>100</v>
      </c>
      <c r="J49" s="15">
        <v>75</v>
      </c>
      <c r="K49" s="15">
        <v>38</v>
      </c>
      <c r="L49" s="15">
        <v>27</v>
      </c>
      <c r="M49" s="79">
        <v>71.25</v>
      </c>
      <c r="N49" s="69">
        <v>71</v>
      </c>
      <c r="O49" s="61">
        <v>3000</v>
      </c>
      <c r="P49" s="62">
        <f>Table22452368910111213141516171819202122242345672345[[#This Row],[PEMBULATAN]]*O49</f>
        <v>213000</v>
      </c>
    </row>
    <row r="50" spans="1:16" ht="28.5" customHeight="1" x14ac:dyDescent="0.2">
      <c r="A50" s="108"/>
      <c r="B50" s="72"/>
      <c r="C50" s="84" t="s">
        <v>271</v>
      </c>
      <c r="D50" s="75" t="s">
        <v>54</v>
      </c>
      <c r="E50" s="13">
        <v>44432</v>
      </c>
      <c r="F50" s="73" t="s">
        <v>58</v>
      </c>
      <c r="G50" s="13">
        <v>44435</v>
      </c>
      <c r="H50" s="74" t="s">
        <v>518</v>
      </c>
      <c r="I50" s="15">
        <v>67</v>
      </c>
      <c r="J50" s="15">
        <v>60</v>
      </c>
      <c r="K50" s="15">
        <v>28</v>
      </c>
      <c r="L50" s="15">
        <v>8</v>
      </c>
      <c r="M50" s="79">
        <v>28.14</v>
      </c>
      <c r="N50" s="69">
        <v>28</v>
      </c>
      <c r="O50" s="61">
        <v>3000</v>
      </c>
      <c r="P50" s="62">
        <f>Table22452368910111213141516171819202122242345672345[[#This Row],[PEMBULATAN]]*O50</f>
        <v>84000</v>
      </c>
    </row>
    <row r="51" spans="1:16" ht="28.5" customHeight="1" x14ac:dyDescent="0.2">
      <c r="A51" s="108"/>
      <c r="B51" s="72"/>
      <c r="C51" s="84" t="s">
        <v>272</v>
      </c>
      <c r="D51" s="75" t="s">
        <v>54</v>
      </c>
      <c r="E51" s="13">
        <v>44432</v>
      </c>
      <c r="F51" s="73" t="s">
        <v>58</v>
      </c>
      <c r="G51" s="13">
        <v>44435</v>
      </c>
      <c r="H51" s="74" t="s">
        <v>518</v>
      </c>
      <c r="I51" s="15">
        <v>98</v>
      </c>
      <c r="J51" s="15">
        <v>56</v>
      </c>
      <c r="K51" s="15">
        <v>28</v>
      </c>
      <c r="L51" s="15">
        <v>12</v>
      </c>
      <c r="M51" s="79">
        <v>38.415999999999997</v>
      </c>
      <c r="N51" s="69">
        <v>38</v>
      </c>
      <c r="O51" s="61">
        <v>3000</v>
      </c>
      <c r="P51" s="62">
        <f>Table22452368910111213141516171819202122242345672345[[#This Row],[PEMBULATAN]]*O51</f>
        <v>114000</v>
      </c>
    </row>
    <row r="52" spans="1:16" ht="28.5" customHeight="1" x14ac:dyDescent="0.2">
      <c r="A52" s="108"/>
      <c r="B52" s="72"/>
      <c r="C52" s="84" t="s">
        <v>273</v>
      </c>
      <c r="D52" s="75" t="s">
        <v>54</v>
      </c>
      <c r="E52" s="13">
        <v>44432</v>
      </c>
      <c r="F52" s="73" t="s">
        <v>58</v>
      </c>
      <c r="G52" s="13">
        <v>44435</v>
      </c>
      <c r="H52" s="74" t="s">
        <v>518</v>
      </c>
      <c r="I52" s="15">
        <v>83</v>
      </c>
      <c r="J52" s="15">
        <v>60</v>
      </c>
      <c r="K52" s="15">
        <v>29</v>
      </c>
      <c r="L52" s="15">
        <v>14</v>
      </c>
      <c r="M52" s="79">
        <v>36.104999999999997</v>
      </c>
      <c r="N52" s="69">
        <v>36</v>
      </c>
      <c r="O52" s="61">
        <v>3000</v>
      </c>
      <c r="P52" s="62">
        <f>Table22452368910111213141516171819202122242345672345[[#This Row],[PEMBULATAN]]*O52</f>
        <v>108000</v>
      </c>
    </row>
    <row r="53" spans="1:16" ht="28.5" customHeight="1" x14ac:dyDescent="0.2">
      <c r="A53" s="108"/>
      <c r="B53" s="72"/>
      <c r="C53" s="84" t="s">
        <v>274</v>
      </c>
      <c r="D53" s="75" t="s">
        <v>54</v>
      </c>
      <c r="E53" s="13">
        <v>44432</v>
      </c>
      <c r="F53" s="73" t="s">
        <v>58</v>
      </c>
      <c r="G53" s="13">
        <v>44435</v>
      </c>
      <c r="H53" s="74" t="s">
        <v>518</v>
      </c>
      <c r="I53" s="15">
        <v>83</v>
      </c>
      <c r="J53" s="15">
        <v>52</v>
      </c>
      <c r="K53" s="15">
        <v>30</v>
      </c>
      <c r="L53" s="15">
        <v>18</v>
      </c>
      <c r="M53" s="79">
        <v>32.369999999999997</v>
      </c>
      <c r="N53" s="69">
        <v>32</v>
      </c>
      <c r="O53" s="61">
        <v>3000</v>
      </c>
      <c r="P53" s="62">
        <f>Table22452368910111213141516171819202122242345672345[[#This Row],[PEMBULATAN]]*O53</f>
        <v>96000</v>
      </c>
    </row>
    <row r="54" spans="1:16" ht="28.5" customHeight="1" x14ac:dyDescent="0.2">
      <c r="A54" s="108"/>
      <c r="B54" s="72"/>
      <c r="C54" s="84" t="s">
        <v>275</v>
      </c>
      <c r="D54" s="75" t="s">
        <v>54</v>
      </c>
      <c r="E54" s="13">
        <v>44432</v>
      </c>
      <c r="F54" s="73" t="s">
        <v>58</v>
      </c>
      <c r="G54" s="13">
        <v>44435</v>
      </c>
      <c r="H54" s="74" t="s">
        <v>518</v>
      </c>
      <c r="I54" s="15">
        <v>90</v>
      </c>
      <c r="J54" s="15">
        <v>50</v>
      </c>
      <c r="K54" s="15">
        <v>36</v>
      </c>
      <c r="L54" s="15">
        <v>9</v>
      </c>
      <c r="M54" s="79">
        <v>40.5</v>
      </c>
      <c r="N54" s="69">
        <v>41</v>
      </c>
      <c r="O54" s="61">
        <v>3000</v>
      </c>
      <c r="P54" s="62">
        <f>Table22452368910111213141516171819202122242345672345[[#This Row],[PEMBULATAN]]*O54</f>
        <v>123000</v>
      </c>
    </row>
    <row r="55" spans="1:16" ht="28.5" customHeight="1" x14ac:dyDescent="0.2">
      <c r="A55" s="108"/>
      <c r="B55" s="72"/>
      <c r="C55" s="84" t="s">
        <v>276</v>
      </c>
      <c r="D55" s="75" t="s">
        <v>54</v>
      </c>
      <c r="E55" s="13">
        <v>44432</v>
      </c>
      <c r="F55" s="73" t="s">
        <v>58</v>
      </c>
      <c r="G55" s="13">
        <v>44435</v>
      </c>
      <c r="H55" s="74" t="s">
        <v>518</v>
      </c>
      <c r="I55" s="15">
        <v>94</v>
      </c>
      <c r="J55" s="15">
        <v>49</v>
      </c>
      <c r="K55" s="15">
        <v>33</v>
      </c>
      <c r="L55" s="15">
        <v>11</v>
      </c>
      <c r="M55" s="79">
        <v>37.999499999999998</v>
      </c>
      <c r="N55" s="69">
        <v>38</v>
      </c>
      <c r="O55" s="61">
        <v>3000</v>
      </c>
      <c r="P55" s="62">
        <f>Table22452368910111213141516171819202122242345672345[[#This Row],[PEMBULATAN]]*O55</f>
        <v>114000</v>
      </c>
    </row>
    <row r="56" spans="1:16" ht="28.5" customHeight="1" x14ac:dyDescent="0.2">
      <c r="A56" s="108"/>
      <c r="B56" s="72"/>
      <c r="C56" s="84" t="s">
        <v>277</v>
      </c>
      <c r="D56" s="75" t="s">
        <v>54</v>
      </c>
      <c r="E56" s="13">
        <v>44432</v>
      </c>
      <c r="F56" s="73" t="s">
        <v>58</v>
      </c>
      <c r="G56" s="13">
        <v>44435</v>
      </c>
      <c r="H56" s="74" t="s">
        <v>518</v>
      </c>
      <c r="I56" s="15">
        <v>100</v>
      </c>
      <c r="J56" s="15">
        <v>61</v>
      </c>
      <c r="K56" s="15">
        <v>34</v>
      </c>
      <c r="L56" s="15">
        <v>19</v>
      </c>
      <c r="M56" s="79">
        <v>51.85</v>
      </c>
      <c r="N56" s="69">
        <v>52</v>
      </c>
      <c r="O56" s="61">
        <v>3000</v>
      </c>
      <c r="P56" s="62">
        <f>Table22452368910111213141516171819202122242345672345[[#This Row],[PEMBULATAN]]*O56</f>
        <v>156000</v>
      </c>
    </row>
    <row r="57" spans="1:16" ht="28.5" customHeight="1" x14ac:dyDescent="0.2">
      <c r="A57" s="108"/>
      <c r="B57" s="72"/>
      <c r="C57" s="84" t="s">
        <v>278</v>
      </c>
      <c r="D57" s="75" t="s">
        <v>54</v>
      </c>
      <c r="E57" s="13">
        <v>44432</v>
      </c>
      <c r="F57" s="73" t="s">
        <v>58</v>
      </c>
      <c r="G57" s="13">
        <v>44435</v>
      </c>
      <c r="H57" s="74" t="s">
        <v>518</v>
      </c>
      <c r="I57" s="15">
        <v>50</v>
      </c>
      <c r="J57" s="15">
        <v>43</v>
      </c>
      <c r="K57" s="15">
        <v>36</v>
      </c>
      <c r="L57" s="15">
        <v>9</v>
      </c>
      <c r="M57" s="79">
        <v>19.350000000000001</v>
      </c>
      <c r="N57" s="69">
        <v>19</v>
      </c>
      <c r="O57" s="61">
        <v>3000</v>
      </c>
      <c r="P57" s="62">
        <f>Table22452368910111213141516171819202122242345672345[[#This Row],[PEMBULATAN]]*O57</f>
        <v>57000</v>
      </c>
    </row>
    <row r="58" spans="1:16" ht="28.5" customHeight="1" x14ac:dyDescent="0.2">
      <c r="A58" s="108"/>
      <c r="B58" s="72"/>
      <c r="C58" s="84" t="s">
        <v>279</v>
      </c>
      <c r="D58" s="75" t="s">
        <v>54</v>
      </c>
      <c r="E58" s="13">
        <v>44432</v>
      </c>
      <c r="F58" s="73" t="s">
        <v>58</v>
      </c>
      <c r="G58" s="13">
        <v>44435</v>
      </c>
      <c r="H58" s="74" t="s">
        <v>518</v>
      </c>
      <c r="I58" s="15">
        <v>97</v>
      </c>
      <c r="J58" s="15">
        <v>60</v>
      </c>
      <c r="K58" s="15">
        <v>26</v>
      </c>
      <c r="L58" s="15">
        <v>11</v>
      </c>
      <c r="M58" s="79">
        <v>37.83</v>
      </c>
      <c r="N58" s="69">
        <v>38</v>
      </c>
      <c r="O58" s="61">
        <v>3000</v>
      </c>
      <c r="P58" s="62">
        <f>Table22452368910111213141516171819202122242345672345[[#This Row],[PEMBULATAN]]*O58</f>
        <v>114000</v>
      </c>
    </row>
    <row r="59" spans="1:16" ht="28.5" customHeight="1" x14ac:dyDescent="0.2">
      <c r="A59" s="108"/>
      <c r="B59" s="72"/>
      <c r="C59" s="84" t="s">
        <v>280</v>
      </c>
      <c r="D59" s="75" t="s">
        <v>54</v>
      </c>
      <c r="E59" s="13">
        <v>44432</v>
      </c>
      <c r="F59" s="73" t="s">
        <v>58</v>
      </c>
      <c r="G59" s="13">
        <v>44435</v>
      </c>
      <c r="H59" s="74" t="s">
        <v>518</v>
      </c>
      <c r="I59" s="15">
        <v>87</v>
      </c>
      <c r="J59" s="15">
        <v>57</v>
      </c>
      <c r="K59" s="15">
        <v>33</v>
      </c>
      <c r="L59" s="15">
        <v>18</v>
      </c>
      <c r="M59" s="79">
        <v>40.911749999999998</v>
      </c>
      <c r="N59" s="69">
        <v>41</v>
      </c>
      <c r="O59" s="61">
        <v>3000</v>
      </c>
      <c r="P59" s="62">
        <f>Table22452368910111213141516171819202122242345672345[[#This Row],[PEMBULATAN]]*O59</f>
        <v>123000</v>
      </c>
    </row>
    <row r="60" spans="1:16" ht="28.5" customHeight="1" x14ac:dyDescent="0.2">
      <c r="A60" s="108"/>
      <c r="B60" s="72"/>
      <c r="C60" s="84" t="s">
        <v>281</v>
      </c>
      <c r="D60" s="75" t="s">
        <v>54</v>
      </c>
      <c r="E60" s="13">
        <v>44432</v>
      </c>
      <c r="F60" s="73" t="s">
        <v>58</v>
      </c>
      <c r="G60" s="13">
        <v>44435</v>
      </c>
      <c r="H60" s="74" t="s">
        <v>518</v>
      </c>
      <c r="I60" s="15">
        <v>20</v>
      </c>
      <c r="J60" s="15">
        <v>20</v>
      </c>
      <c r="K60" s="15">
        <v>21</v>
      </c>
      <c r="L60" s="15">
        <v>4</v>
      </c>
      <c r="M60" s="79">
        <v>2.1</v>
      </c>
      <c r="N60" s="69">
        <v>4</v>
      </c>
      <c r="O60" s="61">
        <v>3000</v>
      </c>
      <c r="P60" s="62">
        <f>Table22452368910111213141516171819202122242345672345[[#This Row],[PEMBULATAN]]*O60</f>
        <v>12000</v>
      </c>
    </row>
    <row r="61" spans="1:16" ht="28.5" customHeight="1" x14ac:dyDescent="0.2">
      <c r="A61" s="108"/>
      <c r="B61" s="72"/>
      <c r="C61" s="84" t="s">
        <v>282</v>
      </c>
      <c r="D61" s="75" t="s">
        <v>54</v>
      </c>
      <c r="E61" s="13">
        <v>44432</v>
      </c>
      <c r="F61" s="73" t="s">
        <v>58</v>
      </c>
      <c r="G61" s="13">
        <v>44435</v>
      </c>
      <c r="H61" s="74" t="s">
        <v>518</v>
      </c>
      <c r="I61" s="15">
        <v>80</v>
      </c>
      <c r="J61" s="15">
        <v>50</v>
      </c>
      <c r="K61" s="15">
        <v>25</v>
      </c>
      <c r="L61" s="15">
        <v>11</v>
      </c>
      <c r="M61" s="79">
        <v>25</v>
      </c>
      <c r="N61" s="69">
        <v>25</v>
      </c>
      <c r="O61" s="61">
        <v>3000</v>
      </c>
      <c r="P61" s="62">
        <f>Table22452368910111213141516171819202122242345672345[[#This Row],[PEMBULATAN]]*O61</f>
        <v>75000</v>
      </c>
    </row>
    <row r="62" spans="1:16" ht="28.5" customHeight="1" x14ac:dyDescent="0.2">
      <c r="A62" s="108"/>
      <c r="B62" s="72"/>
      <c r="C62" s="84" t="s">
        <v>283</v>
      </c>
      <c r="D62" s="75" t="s">
        <v>54</v>
      </c>
      <c r="E62" s="13">
        <v>44432</v>
      </c>
      <c r="F62" s="73" t="s">
        <v>58</v>
      </c>
      <c r="G62" s="13">
        <v>44435</v>
      </c>
      <c r="H62" s="74" t="s">
        <v>518</v>
      </c>
      <c r="I62" s="15">
        <v>96</v>
      </c>
      <c r="J62" s="15">
        <v>53</v>
      </c>
      <c r="K62" s="15">
        <v>39</v>
      </c>
      <c r="L62" s="15">
        <v>14</v>
      </c>
      <c r="M62" s="79">
        <v>49.607999999999997</v>
      </c>
      <c r="N62" s="69">
        <v>50</v>
      </c>
      <c r="O62" s="61">
        <v>3000</v>
      </c>
      <c r="P62" s="62">
        <f>Table22452368910111213141516171819202122242345672345[[#This Row],[PEMBULATAN]]*O62</f>
        <v>150000</v>
      </c>
    </row>
    <row r="63" spans="1:16" ht="28.5" customHeight="1" x14ac:dyDescent="0.2">
      <c r="A63" s="108"/>
      <c r="B63" s="72"/>
      <c r="C63" s="84" t="s">
        <v>284</v>
      </c>
      <c r="D63" s="75" t="s">
        <v>54</v>
      </c>
      <c r="E63" s="13">
        <v>44432</v>
      </c>
      <c r="F63" s="73" t="s">
        <v>58</v>
      </c>
      <c r="G63" s="13">
        <v>44435</v>
      </c>
      <c r="H63" s="74" t="s">
        <v>518</v>
      </c>
      <c r="I63" s="15">
        <v>90</v>
      </c>
      <c r="J63" s="15">
        <v>58</v>
      </c>
      <c r="K63" s="15">
        <v>45</v>
      </c>
      <c r="L63" s="15">
        <v>12</v>
      </c>
      <c r="M63" s="79">
        <v>58.725000000000001</v>
      </c>
      <c r="N63" s="69">
        <v>59</v>
      </c>
      <c r="O63" s="61">
        <v>3000</v>
      </c>
      <c r="P63" s="62">
        <f>Table22452368910111213141516171819202122242345672345[[#This Row],[PEMBULATAN]]*O63</f>
        <v>177000</v>
      </c>
    </row>
    <row r="64" spans="1:16" ht="28.5" customHeight="1" x14ac:dyDescent="0.2">
      <c r="A64" s="108"/>
      <c r="B64" s="72"/>
      <c r="C64" s="84" t="s">
        <v>285</v>
      </c>
      <c r="D64" s="75" t="s">
        <v>54</v>
      </c>
      <c r="E64" s="13">
        <v>44432</v>
      </c>
      <c r="F64" s="73" t="s">
        <v>58</v>
      </c>
      <c r="G64" s="13">
        <v>44435</v>
      </c>
      <c r="H64" s="74" t="s">
        <v>518</v>
      </c>
      <c r="I64" s="15">
        <v>43</v>
      </c>
      <c r="J64" s="15">
        <v>33</v>
      </c>
      <c r="K64" s="15">
        <v>20</v>
      </c>
      <c r="L64" s="15">
        <v>2</v>
      </c>
      <c r="M64" s="79">
        <v>7.0949999999999998</v>
      </c>
      <c r="N64" s="69">
        <v>7</v>
      </c>
      <c r="O64" s="61">
        <v>3000</v>
      </c>
      <c r="P64" s="62">
        <f>Table22452368910111213141516171819202122242345672345[[#This Row],[PEMBULATAN]]*O64</f>
        <v>21000</v>
      </c>
    </row>
    <row r="65" spans="1:16" ht="28.5" customHeight="1" x14ac:dyDescent="0.2">
      <c r="A65" s="108"/>
      <c r="B65" s="72"/>
      <c r="C65" s="84" t="s">
        <v>286</v>
      </c>
      <c r="D65" s="75" t="s">
        <v>54</v>
      </c>
      <c r="E65" s="13">
        <v>44432</v>
      </c>
      <c r="F65" s="73" t="s">
        <v>58</v>
      </c>
      <c r="G65" s="13">
        <v>44435</v>
      </c>
      <c r="H65" s="74" t="s">
        <v>518</v>
      </c>
      <c r="I65" s="15">
        <v>87</v>
      </c>
      <c r="J65" s="15">
        <v>59</v>
      </c>
      <c r="K65" s="15">
        <v>25</v>
      </c>
      <c r="L65" s="15">
        <v>16</v>
      </c>
      <c r="M65" s="79">
        <v>32.081249999999997</v>
      </c>
      <c r="N65" s="69">
        <v>32</v>
      </c>
      <c r="O65" s="61">
        <v>3000</v>
      </c>
      <c r="P65" s="62">
        <f>Table22452368910111213141516171819202122242345672345[[#This Row],[PEMBULATAN]]*O65</f>
        <v>96000</v>
      </c>
    </row>
    <row r="66" spans="1:16" ht="28.5" customHeight="1" x14ac:dyDescent="0.2">
      <c r="A66" s="108"/>
      <c r="B66" s="72"/>
      <c r="C66" s="84" t="s">
        <v>287</v>
      </c>
      <c r="D66" s="75" t="s">
        <v>54</v>
      </c>
      <c r="E66" s="13">
        <v>44432</v>
      </c>
      <c r="F66" s="73" t="s">
        <v>58</v>
      </c>
      <c r="G66" s="13">
        <v>44435</v>
      </c>
      <c r="H66" s="74" t="s">
        <v>518</v>
      </c>
      <c r="I66" s="15">
        <v>100</v>
      </c>
      <c r="J66" s="15">
        <v>52</v>
      </c>
      <c r="K66" s="15">
        <v>38</v>
      </c>
      <c r="L66" s="15">
        <v>15</v>
      </c>
      <c r="M66" s="79">
        <v>49.4</v>
      </c>
      <c r="N66" s="69">
        <v>49</v>
      </c>
      <c r="O66" s="61">
        <v>3000</v>
      </c>
      <c r="P66" s="62">
        <f>Table22452368910111213141516171819202122242345672345[[#This Row],[PEMBULATAN]]*O66</f>
        <v>147000</v>
      </c>
    </row>
    <row r="67" spans="1:16" ht="28.5" customHeight="1" x14ac:dyDescent="0.2">
      <c r="A67" s="108"/>
      <c r="B67" s="72"/>
      <c r="C67" s="84" t="s">
        <v>288</v>
      </c>
      <c r="D67" s="75" t="s">
        <v>54</v>
      </c>
      <c r="E67" s="13">
        <v>44432</v>
      </c>
      <c r="F67" s="73" t="s">
        <v>58</v>
      </c>
      <c r="G67" s="13">
        <v>44435</v>
      </c>
      <c r="H67" s="74" t="s">
        <v>518</v>
      </c>
      <c r="I67" s="15">
        <v>90</v>
      </c>
      <c r="J67" s="15">
        <v>55</v>
      </c>
      <c r="K67" s="15">
        <v>25</v>
      </c>
      <c r="L67" s="15">
        <v>10</v>
      </c>
      <c r="M67" s="79">
        <v>30.9375</v>
      </c>
      <c r="N67" s="69">
        <v>31</v>
      </c>
      <c r="O67" s="61">
        <v>3000</v>
      </c>
      <c r="P67" s="62">
        <f>Table22452368910111213141516171819202122242345672345[[#This Row],[PEMBULATAN]]*O67</f>
        <v>93000</v>
      </c>
    </row>
    <row r="68" spans="1:16" ht="28.5" customHeight="1" x14ac:dyDescent="0.2">
      <c r="A68" s="108"/>
      <c r="B68" s="72"/>
      <c r="C68" s="84" t="s">
        <v>289</v>
      </c>
      <c r="D68" s="75" t="s">
        <v>54</v>
      </c>
      <c r="E68" s="13">
        <v>44432</v>
      </c>
      <c r="F68" s="73" t="s">
        <v>58</v>
      </c>
      <c r="G68" s="13">
        <v>44435</v>
      </c>
      <c r="H68" s="74" t="s">
        <v>518</v>
      </c>
      <c r="I68" s="15">
        <v>100</v>
      </c>
      <c r="J68" s="15">
        <v>55</v>
      </c>
      <c r="K68" s="15">
        <v>29</v>
      </c>
      <c r="L68" s="15">
        <v>10</v>
      </c>
      <c r="M68" s="79">
        <v>39.875</v>
      </c>
      <c r="N68" s="69">
        <v>40</v>
      </c>
      <c r="O68" s="61">
        <v>3000</v>
      </c>
      <c r="P68" s="62">
        <f>Table22452368910111213141516171819202122242345672345[[#This Row],[PEMBULATAN]]*O68</f>
        <v>120000</v>
      </c>
    </row>
    <row r="69" spans="1:16" ht="28.5" customHeight="1" x14ac:dyDescent="0.2">
      <c r="A69" s="108"/>
      <c r="B69" s="72"/>
      <c r="C69" s="84" t="s">
        <v>290</v>
      </c>
      <c r="D69" s="75" t="s">
        <v>54</v>
      </c>
      <c r="E69" s="13">
        <v>44432</v>
      </c>
      <c r="F69" s="73" t="s">
        <v>58</v>
      </c>
      <c r="G69" s="13">
        <v>44435</v>
      </c>
      <c r="H69" s="74" t="s">
        <v>518</v>
      </c>
      <c r="I69" s="15">
        <v>80</v>
      </c>
      <c r="J69" s="15">
        <v>60</v>
      </c>
      <c r="K69" s="15">
        <v>32</v>
      </c>
      <c r="L69" s="15">
        <v>22</v>
      </c>
      <c r="M69" s="79">
        <v>38.4</v>
      </c>
      <c r="N69" s="69">
        <v>38</v>
      </c>
      <c r="O69" s="61">
        <v>3000</v>
      </c>
      <c r="P69" s="62">
        <f>Table22452368910111213141516171819202122242345672345[[#This Row],[PEMBULATAN]]*O69</f>
        <v>114000</v>
      </c>
    </row>
    <row r="70" spans="1:16" ht="28.5" customHeight="1" x14ac:dyDescent="0.2">
      <c r="A70" s="108"/>
      <c r="B70" s="72"/>
      <c r="C70" s="84" t="s">
        <v>291</v>
      </c>
      <c r="D70" s="75" t="s">
        <v>54</v>
      </c>
      <c r="E70" s="13">
        <v>44432</v>
      </c>
      <c r="F70" s="73" t="s">
        <v>58</v>
      </c>
      <c r="G70" s="13">
        <v>44435</v>
      </c>
      <c r="H70" s="74" t="s">
        <v>518</v>
      </c>
      <c r="I70" s="15">
        <v>99</v>
      </c>
      <c r="J70" s="15">
        <v>50</v>
      </c>
      <c r="K70" s="15">
        <v>31</v>
      </c>
      <c r="L70" s="15">
        <v>11</v>
      </c>
      <c r="M70" s="79">
        <v>38.362499999999997</v>
      </c>
      <c r="N70" s="69">
        <v>38</v>
      </c>
      <c r="O70" s="61">
        <v>3000</v>
      </c>
      <c r="P70" s="62">
        <f>Table22452368910111213141516171819202122242345672345[[#This Row],[PEMBULATAN]]*O70</f>
        <v>114000</v>
      </c>
    </row>
    <row r="71" spans="1:16" ht="28.5" customHeight="1" x14ac:dyDescent="0.2">
      <c r="A71" s="108"/>
      <c r="B71" s="72"/>
      <c r="C71" s="84" t="s">
        <v>292</v>
      </c>
      <c r="D71" s="75" t="s">
        <v>54</v>
      </c>
      <c r="E71" s="13">
        <v>44432</v>
      </c>
      <c r="F71" s="73" t="s">
        <v>58</v>
      </c>
      <c r="G71" s="13">
        <v>44435</v>
      </c>
      <c r="H71" s="74" t="s">
        <v>518</v>
      </c>
      <c r="I71" s="15">
        <v>99</v>
      </c>
      <c r="J71" s="15">
        <v>62</v>
      </c>
      <c r="K71" s="15">
        <v>35</v>
      </c>
      <c r="L71" s="15">
        <v>19</v>
      </c>
      <c r="M71" s="79">
        <v>53.707500000000003</v>
      </c>
      <c r="N71" s="69">
        <v>54</v>
      </c>
      <c r="O71" s="61">
        <v>3000</v>
      </c>
      <c r="P71" s="62">
        <f>Table22452368910111213141516171819202122242345672345[[#This Row],[PEMBULATAN]]*O71</f>
        <v>162000</v>
      </c>
    </row>
    <row r="72" spans="1:16" ht="28.5" customHeight="1" x14ac:dyDescent="0.2">
      <c r="A72" s="108"/>
      <c r="B72" s="72"/>
      <c r="C72" s="84" t="s">
        <v>293</v>
      </c>
      <c r="D72" s="75" t="s">
        <v>54</v>
      </c>
      <c r="E72" s="13">
        <v>44432</v>
      </c>
      <c r="F72" s="73" t="s">
        <v>58</v>
      </c>
      <c r="G72" s="13">
        <v>44435</v>
      </c>
      <c r="H72" s="74" t="s">
        <v>518</v>
      </c>
      <c r="I72" s="15">
        <v>96</v>
      </c>
      <c r="J72" s="15">
        <v>55</v>
      </c>
      <c r="K72" s="15">
        <v>36</v>
      </c>
      <c r="L72" s="15">
        <v>16</v>
      </c>
      <c r="M72" s="79">
        <v>47.52</v>
      </c>
      <c r="N72" s="69">
        <v>48</v>
      </c>
      <c r="O72" s="61">
        <v>3000</v>
      </c>
      <c r="P72" s="62">
        <f>Table22452368910111213141516171819202122242345672345[[#This Row],[PEMBULATAN]]*O72</f>
        <v>144000</v>
      </c>
    </row>
    <row r="73" spans="1:16" ht="28.5" customHeight="1" x14ac:dyDescent="0.2">
      <c r="A73" s="108"/>
      <c r="B73" s="72"/>
      <c r="C73" s="84" t="s">
        <v>294</v>
      </c>
      <c r="D73" s="75" t="s">
        <v>54</v>
      </c>
      <c r="E73" s="13">
        <v>44432</v>
      </c>
      <c r="F73" s="73" t="s">
        <v>58</v>
      </c>
      <c r="G73" s="13">
        <v>44435</v>
      </c>
      <c r="H73" s="74" t="s">
        <v>518</v>
      </c>
      <c r="I73" s="15">
        <v>97</v>
      </c>
      <c r="J73" s="15">
        <v>60</v>
      </c>
      <c r="K73" s="15">
        <v>27</v>
      </c>
      <c r="L73" s="15">
        <v>19</v>
      </c>
      <c r="M73" s="79">
        <v>39.284999999999997</v>
      </c>
      <c r="N73" s="69">
        <v>39</v>
      </c>
      <c r="O73" s="61">
        <v>3000</v>
      </c>
      <c r="P73" s="62">
        <f>Table22452368910111213141516171819202122242345672345[[#This Row],[PEMBULATAN]]*O73</f>
        <v>117000</v>
      </c>
    </row>
    <row r="74" spans="1:16" ht="28.5" customHeight="1" x14ac:dyDescent="0.2">
      <c r="A74" s="108"/>
      <c r="B74" s="72"/>
      <c r="C74" s="84" t="s">
        <v>295</v>
      </c>
      <c r="D74" s="75" t="s">
        <v>54</v>
      </c>
      <c r="E74" s="13">
        <v>44432</v>
      </c>
      <c r="F74" s="73" t="s">
        <v>58</v>
      </c>
      <c r="G74" s="13">
        <v>44435</v>
      </c>
      <c r="H74" s="74" t="s">
        <v>518</v>
      </c>
      <c r="I74" s="15">
        <v>83</v>
      </c>
      <c r="J74" s="15">
        <v>54</v>
      </c>
      <c r="K74" s="15">
        <v>34</v>
      </c>
      <c r="L74" s="15">
        <v>20</v>
      </c>
      <c r="M74" s="79">
        <v>38.097000000000001</v>
      </c>
      <c r="N74" s="69">
        <v>38</v>
      </c>
      <c r="O74" s="61">
        <v>3000</v>
      </c>
      <c r="P74" s="62">
        <f>Table22452368910111213141516171819202122242345672345[[#This Row],[PEMBULATAN]]*O74</f>
        <v>114000</v>
      </c>
    </row>
    <row r="75" spans="1:16" ht="28.5" customHeight="1" x14ac:dyDescent="0.2">
      <c r="A75" s="108"/>
      <c r="B75" s="72"/>
      <c r="C75" s="84" t="s">
        <v>296</v>
      </c>
      <c r="D75" s="75" t="s">
        <v>54</v>
      </c>
      <c r="E75" s="13">
        <v>44432</v>
      </c>
      <c r="F75" s="73" t="s">
        <v>58</v>
      </c>
      <c r="G75" s="13">
        <v>44435</v>
      </c>
      <c r="H75" s="74" t="s">
        <v>518</v>
      </c>
      <c r="I75" s="15">
        <v>85</v>
      </c>
      <c r="J75" s="15">
        <v>53</v>
      </c>
      <c r="K75" s="15">
        <v>27</v>
      </c>
      <c r="L75" s="15">
        <v>24</v>
      </c>
      <c r="M75" s="79">
        <v>30.408750000000001</v>
      </c>
      <c r="N75" s="69">
        <v>30</v>
      </c>
      <c r="O75" s="61">
        <v>3000</v>
      </c>
      <c r="P75" s="62">
        <f>Table22452368910111213141516171819202122242345672345[[#This Row],[PEMBULATAN]]*O75</f>
        <v>90000</v>
      </c>
    </row>
    <row r="76" spans="1:16" ht="28.5" customHeight="1" x14ac:dyDescent="0.2">
      <c r="A76" s="108"/>
      <c r="B76" s="72"/>
      <c r="C76" s="84" t="s">
        <v>297</v>
      </c>
      <c r="D76" s="75" t="s">
        <v>54</v>
      </c>
      <c r="E76" s="13">
        <v>44432</v>
      </c>
      <c r="F76" s="73" t="s">
        <v>58</v>
      </c>
      <c r="G76" s="13">
        <v>44435</v>
      </c>
      <c r="H76" s="74" t="s">
        <v>518</v>
      </c>
      <c r="I76" s="15">
        <v>95</v>
      </c>
      <c r="J76" s="15">
        <v>66</v>
      </c>
      <c r="K76" s="15">
        <v>33</v>
      </c>
      <c r="L76" s="15">
        <v>22</v>
      </c>
      <c r="M76" s="79">
        <v>51.727499999999999</v>
      </c>
      <c r="N76" s="69">
        <v>52</v>
      </c>
      <c r="O76" s="61">
        <v>3000</v>
      </c>
      <c r="P76" s="62">
        <f>Table22452368910111213141516171819202122242345672345[[#This Row],[PEMBULATAN]]*O76</f>
        <v>156000</v>
      </c>
    </row>
    <row r="77" spans="1:16" ht="28.5" customHeight="1" x14ac:dyDescent="0.2">
      <c r="A77" s="108"/>
      <c r="B77" s="72"/>
      <c r="C77" s="84" t="s">
        <v>298</v>
      </c>
      <c r="D77" s="75" t="s">
        <v>54</v>
      </c>
      <c r="E77" s="13">
        <v>44432</v>
      </c>
      <c r="F77" s="73" t="s">
        <v>58</v>
      </c>
      <c r="G77" s="13">
        <v>44435</v>
      </c>
      <c r="H77" s="74" t="s">
        <v>518</v>
      </c>
      <c r="I77" s="15">
        <v>90</v>
      </c>
      <c r="J77" s="15">
        <v>60</v>
      </c>
      <c r="K77" s="15">
        <v>30</v>
      </c>
      <c r="L77" s="15">
        <v>30</v>
      </c>
      <c r="M77" s="79">
        <v>40.5</v>
      </c>
      <c r="N77" s="69">
        <v>41</v>
      </c>
      <c r="O77" s="61">
        <v>3000</v>
      </c>
      <c r="P77" s="62">
        <f>Table22452368910111213141516171819202122242345672345[[#This Row],[PEMBULATAN]]*O77</f>
        <v>123000</v>
      </c>
    </row>
    <row r="78" spans="1:16" ht="28.5" customHeight="1" x14ac:dyDescent="0.2">
      <c r="A78" s="108"/>
      <c r="B78" s="72"/>
      <c r="C78" s="84" t="s">
        <v>299</v>
      </c>
      <c r="D78" s="75" t="s">
        <v>54</v>
      </c>
      <c r="E78" s="13">
        <v>44432</v>
      </c>
      <c r="F78" s="73" t="s">
        <v>58</v>
      </c>
      <c r="G78" s="13">
        <v>44435</v>
      </c>
      <c r="H78" s="74" t="s">
        <v>518</v>
      </c>
      <c r="I78" s="15">
        <v>90</v>
      </c>
      <c r="J78" s="15">
        <v>60</v>
      </c>
      <c r="K78" s="15">
        <v>25</v>
      </c>
      <c r="L78" s="15">
        <v>12</v>
      </c>
      <c r="M78" s="79">
        <v>33.75</v>
      </c>
      <c r="N78" s="69">
        <v>34</v>
      </c>
      <c r="O78" s="61">
        <v>3000</v>
      </c>
      <c r="P78" s="62">
        <f>Table22452368910111213141516171819202122242345672345[[#This Row],[PEMBULATAN]]*O78</f>
        <v>102000</v>
      </c>
    </row>
    <row r="79" spans="1:16" ht="28.5" customHeight="1" x14ac:dyDescent="0.2">
      <c r="A79" s="108"/>
      <c r="B79" s="72"/>
      <c r="C79" s="84" t="s">
        <v>300</v>
      </c>
      <c r="D79" s="75" t="s">
        <v>54</v>
      </c>
      <c r="E79" s="13">
        <v>44432</v>
      </c>
      <c r="F79" s="73" t="s">
        <v>58</v>
      </c>
      <c r="G79" s="13">
        <v>44435</v>
      </c>
      <c r="H79" s="74" t="s">
        <v>518</v>
      </c>
      <c r="I79" s="15">
        <v>74</v>
      </c>
      <c r="J79" s="15">
        <v>53</v>
      </c>
      <c r="K79" s="15">
        <v>29</v>
      </c>
      <c r="L79" s="15">
        <v>9</v>
      </c>
      <c r="M79" s="79">
        <v>28.4345</v>
      </c>
      <c r="N79" s="69">
        <v>28</v>
      </c>
      <c r="O79" s="61">
        <v>3000</v>
      </c>
      <c r="P79" s="62">
        <f>Table22452368910111213141516171819202122242345672345[[#This Row],[PEMBULATAN]]*O79</f>
        <v>84000</v>
      </c>
    </row>
    <row r="80" spans="1:16" ht="28.5" customHeight="1" x14ac:dyDescent="0.2">
      <c r="A80" s="108"/>
      <c r="B80" s="72"/>
      <c r="C80" s="84" t="s">
        <v>301</v>
      </c>
      <c r="D80" s="75" t="s">
        <v>54</v>
      </c>
      <c r="E80" s="13">
        <v>44432</v>
      </c>
      <c r="F80" s="73" t="s">
        <v>58</v>
      </c>
      <c r="G80" s="13">
        <v>44435</v>
      </c>
      <c r="H80" s="74" t="s">
        <v>518</v>
      </c>
      <c r="I80" s="15">
        <v>70</v>
      </c>
      <c r="J80" s="15">
        <v>40</v>
      </c>
      <c r="K80" s="15">
        <v>30</v>
      </c>
      <c r="L80" s="15">
        <v>19</v>
      </c>
      <c r="M80" s="79">
        <v>21</v>
      </c>
      <c r="N80" s="69">
        <v>21</v>
      </c>
      <c r="O80" s="61">
        <v>3000</v>
      </c>
      <c r="P80" s="62">
        <f>Table22452368910111213141516171819202122242345672345[[#This Row],[PEMBULATAN]]*O80</f>
        <v>63000</v>
      </c>
    </row>
    <row r="81" spans="1:16" ht="28.5" customHeight="1" x14ac:dyDescent="0.2">
      <c r="A81" s="108"/>
      <c r="B81" s="72"/>
      <c r="C81" s="84" t="s">
        <v>302</v>
      </c>
      <c r="D81" s="75" t="s">
        <v>54</v>
      </c>
      <c r="E81" s="13">
        <v>44432</v>
      </c>
      <c r="F81" s="73" t="s">
        <v>58</v>
      </c>
      <c r="G81" s="13">
        <v>44435</v>
      </c>
      <c r="H81" s="74" t="s">
        <v>518</v>
      </c>
      <c r="I81" s="15">
        <v>94</v>
      </c>
      <c r="J81" s="15">
        <v>60</v>
      </c>
      <c r="K81" s="15">
        <v>36</v>
      </c>
      <c r="L81" s="15">
        <v>21</v>
      </c>
      <c r="M81" s="79">
        <v>50.76</v>
      </c>
      <c r="N81" s="69">
        <v>51</v>
      </c>
      <c r="O81" s="61">
        <v>3000</v>
      </c>
      <c r="P81" s="62">
        <f>Table22452368910111213141516171819202122242345672345[[#This Row],[PEMBULATAN]]*O81</f>
        <v>153000</v>
      </c>
    </row>
    <row r="82" spans="1:16" ht="28.5" customHeight="1" x14ac:dyDescent="0.2">
      <c r="A82" s="108"/>
      <c r="B82" s="72"/>
      <c r="C82" s="84" t="s">
        <v>303</v>
      </c>
      <c r="D82" s="75" t="s">
        <v>54</v>
      </c>
      <c r="E82" s="13">
        <v>44432</v>
      </c>
      <c r="F82" s="73" t="s">
        <v>58</v>
      </c>
      <c r="G82" s="13">
        <v>44435</v>
      </c>
      <c r="H82" s="74" t="s">
        <v>518</v>
      </c>
      <c r="I82" s="15">
        <v>125</v>
      </c>
      <c r="J82" s="15">
        <v>5</v>
      </c>
      <c r="K82" s="15">
        <v>5</v>
      </c>
      <c r="L82" s="15">
        <v>1</v>
      </c>
      <c r="M82" s="79">
        <v>0.78125</v>
      </c>
      <c r="N82" s="69">
        <v>1</v>
      </c>
      <c r="O82" s="61">
        <v>3000</v>
      </c>
      <c r="P82" s="62">
        <f>Table22452368910111213141516171819202122242345672345[[#This Row],[PEMBULATAN]]*O82</f>
        <v>3000</v>
      </c>
    </row>
    <row r="83" spans="1:16" ht="28.5" customHeight="1" x14ac:dyDescent="0.2">
      <c r="A83" s="108"/>
      <c r="B83" s="72"/>
      <c r="C83" s="84" t="s">
        <v>304</v>
      </c>
      <c r="D83" s="75" t="s">
        <v>54</v>
      </c>
      <c r="E83" s="13">
        <v>44432</v>
      </c>
      <c r="F83" s="73" t="s">
        <v>58</v>
      </c>
      <c r="G83" s="13">
        <v>44435</v>
      </c>
      <c r="H83" s="74" t="s">
        <v>518</v>
      </c>
      <c r="I83" s="15">
        <v>92</v>
      </c>
      <c r="J83" s="15">
        <v>5</v>
      </c>
      <c r="K83" s="15">
        <v>5</v>
      </c>
      <c r="L83" s="15">
        <v>3</v>
      </c>
      <c r="M83" s="79">
        <v>0.57499999999999996</v>
      </c>
      <c r="N83" s="69">
        <v>3</v>
      </c>
      <c r="O83" s="61">
        <v>3000</v>
      </c>
      <c r="P83" s="62">
        <f>Table22452368910111213141516171819202122242345672345[[#This Row],[PEMBULATAN]]*O83</f>
        <v>9000</v>
      </c>
    </row>
    <row r="84" spans="1:16" ht="28.5" customHeight="1" x14ac:dyDescent="0.2">
      <c r="A84" s="108"/>
      <c r="B84" s="72"/>
      <c r="C84" s="84" t="s">
        <v>305</v>
      </c>
      <c r="D84" s="75" t="s">
        <v>54</v>
      </c>
      <c r="E84" s="13">
        <v>44432</v>
      </c>
      <c r="F84" s="73" t="s">
        <v>58</v>
      </c>
      <c r="G84" s="13">
        <v>44435</v>
      </c>
      <c r="H84" s="74" t="s">
        <v>518</v>
      </c>
      <c r="I84" s="15">
        <v>114</v>
      </c>
      <c r="J84" s="15">
        <v>11</v>
      </c>
      <c r="K84" s="15">
        <v>11</v>
      </c>
      <c r="L84" s="15">
        <v>1</v>
      </c>
      <c r="M84" s="79">
        <v>3.4485000000000001</v>
      </c>
      <c r="N84" s="69">
        <v>3</v>
      </c>
      <c r="O84" s="61">
        <v>3000</v>
      </c>
      <c r="P84" s="62">
        <f>Table22452368910111213141516171819202122242345672345[[#This Row],[PEMBULATAN]]*O84</f>
        <v>9000</v>
      </c>
    </row>
    <row r="85" spans="1:16" ht="28.5" customHeight="1" x14ac:dyDescent="0.2">
      <c r="A85" s="108"/>
      <c r="B85" s="72"/>
      <c r="C85" s="84" t="s">
        <v>306</v>
      </c>
      <c r="D85" s="75" t="s">
        <v>54</v>
      </c>
      <c r="E85" s="13">
        <v>44432</v>
      </c>
      <c r="F85" s="73" t="s">
        <v>58</v>
      </c>
      <c r="G85" s="13">
        <v>44435</v>
      </c>
      <c r="H85" s="74" t="s">
        <v>518</v>
      </c>
      <c r="I85" s="15">
        <v>132</v>
      </c>
      <c r="J85" s="15">
        <v>10</v>
      </c>
      <c r="K85" s="15">
        <v>4</v>
      </c>
      <c r="L85" s="15">
        <v>1</v>
      </c>
      <c r="M85" s="79">
        <v>1.32</v>
      </c>
      <c r="N85" s="69">
        <v>1</v>
      </c>
      <c r="O85" s="61">
        <v>3000</v>
      </c>
      <c r="P85" s="62">
        <f>Table22452368910111213141516171819202122242345672345[[#This Row],[PEMBULATAN]]*O85</f>
        <v>3000</v>
      </c>
    </row>
    <row r="86" spans="1:16" ht="28.5" customHeight="1" x14ac:dyDescent="0.2">
      <c r="A86" s="108"/>
      <c r="B86" s="72"/>
      <c r="C86" s="84" t="s">
        <v>307</v>
      </c>
      <c r="D86" s="75" t="s">
        <v>54</v>
      </c>
      <c r="E86" s="13">
        <v>44432</v>
      </c>
      <c r="F86" s="73" t="s">
        <v>58</v>
      </c>
      <c r="G86" s="13">
        <v>44435</v>
      </c>
      <c r="H86" s="74" t="s">
        <v>518</v>
      </c>
      <c r="I86" s="15">
        <v>60</v>
      </c>
      <c r="J86" s="15">
        <v>60</v>
      </c>
      <c r="K86" s="15">
        <v>35</v>
      </c>
      <c r="L86" s="15">
        <v>8</v>
      </c>
      <c r="M86" s="79">
        <v>31.5</v>
      </c>
      <c r="N86" s="69">
        <v>32</v>
      </c>
      <c r="O86" s="61">
        <v>3000</v>
      </c>
      <c r="P86" s="62">
        <f>Table22452368910111213141516171819202122242345672345[[#This Row],[PEMBULATAN]]*O86</f>
        <v>96000</v>
      </c>
    </row>
    <row r="87" spans="1:16" ht="28.5" customHeight="1" x14ac:dyDescent="0.2">
      <c r="A87" s="108"/>
      <c r="B87" s="72"/>
      <c r="C87" s="84" t="s">
        <v>308</v>
      </c>
      <c r="D87" s="75" t="s">
        <v>54</v>
      </c>
      <c r="E87" s="13">
        <v>44432</v>
      </c>
      <c r="F87" s="73" t="s">
        <v>58</v>
      </c>
      <c r="G87" s="13">
        <v>44435</v>
      </c>
      <c r="H87" s="74" t="s">
        <v>518</v>
      </c>
      <c r="I87" s="15">
        <v>77</v>
      </c>
      <c r="J87" s="15">
        <v>60</v>
      </c>
      <c r="K87" s="15">
        <v>23</v>
      </c>
      <c r="L87" s="15">
        <v>15</v>
      </c>
      <c r="M87" s="79">
        <v>26.565000000000001</v>
      </c>
      <c r="N87" s="69">
        <v>27</v>
      </c>
      <c r="O87" s="61">
        <v>3000</v>
      </c>
      <c r="P87" s="62">
        <f>Table22452368910111213141516171819202122242345672345[[#This Row],[PEMBULATAN]]*O87</f>
        <v>81000</v>
      </c>
    </row>
    <row r="88" spans="1:16" ht="28.5" customHeight="1" x14ac:dyDescent="0.2">
      <c r="A88" s="108"/>
      <c r="B88" s="72"/>
      <c r="C88" s="84" t="s">
        <v>309</v>
      </c>
      <c r="D88" s="75" t="s">
        <v>54</v>
      </c>
      <c r="E88" s="13">
        <v>44432</v>
      </c>
      <c r="F88" s="73" t="s">
        <v>58</v>
      </c>
      <c r="G88" s="13">
        <v>44435</v>
      </c>
      <c r="H88" s="74" t="s">
        <v>518</v>
      </c>
      <c r="I88" s="15">
        <v>80</v>
      </c>
      <c r="J88" s="15">
        <v>60</v>
      </c>
      <c r="K88" s="15">
        <v>28</v>
      </c>
      <c r="L88" s="15">
        <v>15</v>
      </c>
      <c r="M88" s="79">
        <v>33.6</v>
      </c>
      <c r="N88" s="69">
        <v>34</v>
      </c>
      <c r="O88" s="61">
        <v>3000</v>
      </c>
      <c r="P88" s="62">
        <f>Table22452368910111213141516171819202122242345672345[[#This Row],[PEMBULATAN]]*O88</f>
        <v>102000</v>
      </c>
    </row>
    <row r="89" spans="1:16" ht="28.5" customHeight="1" x14ac:dyDescent="0.2">
      <c r="A89" s="108"/>
      <c r="B89" s="72"/>
      <c r="C89" s="84" t="s">
        <v>310</v>
      </c>
      <c r="D89" s="75" t="s">
        <v>54</v>
      </c>
      <c r="E89" s="13">
        <v>44432</v>
      </c>
      <c r="F89" s="73" t="s">
        <v>58</v>
      </c>
      <c r="G89" s="13">
        <v>44435</v>
      </c>
      <c r="H89" s="74" t="s">
        <v>518</v>
      </c>
      <c r="I89" s="15">
        <v>38</v>
      </c>
      <c r="J89" s="15">
        <v>41</v>
      </c>
      <c r="K89" s="15">
        <v>17</v>
      </c>
      <c r="L89" s="15">
        <v>4</v>
      </c>
      <c r="M89" s="79">
        <v>6.6215000000000002</v>
      </c>
      <c r="N89" s="69">
        <v>7</v>
      </c>
      <c r="O89" s="61">
        <v>3000</v>
      </c>
      <c r="P89" s="62">
        <f>Table22452368910111213141516171819202122242345672345[[#This Row],[PEMBULATAN]]*O89</f>
        <v>21000</v>
      </c>
    </row>
    <row r="90" spans="1:16" ht="28.5" customHeight="1" x14ac:dyDescent="0.2">
      <c r="A90" s="108"/>
      <c r="B90" s="72"/>
      <c r="C90" s="84" t="s">
        <v>311</v>
      </c>
      <c r="D90" s="75" t="s">
        <v>54</v>
      </c>
      <c r="E90" s="13">
        <v>44432</v>
      </c>
      <c r="F90" s="73" t="s">
        <v>58</v>
      </c>
      <c r="G90" s="13">
        <v>44435</v>
      </c>
      <c r="H90" s="74" t="s">
        <v>518</v>
      </c>
      <c r="I90" s="15">
        <v>96</v>
      </c>
      <c r="J90" s="15">
        <v>65</v>
      </c>
      <c r="K90" s="15">
        <v>33</v>
      </c>
      <c r="L90" s="15">
        <v>21</v>
      </c>
      <c r="M90" s="79">
        <v>51.48</v>
      </c>
      <c r="N90" s="69">
        <v>51</v>
      </c>
      <c r="O90" s="61">
        <v>3000</v>
      </c>
      <c r="P90" s="62">
        <f>Table22452368910111213141516171819202122242345672345[[#This Row],[PEMBULATAN]]*O90</f>
        <v>153000</v>
      </c>
    </row>
    <row r="91" spans="1:16" ht="28.5" customHeight="1" x14ac:dyDescent="0.2">
      <c r="A91" s="108"/>
      <c r="B91" s="72"/>
      <c r="C91" s="84" t="s">
        <v>312</v>
      </c>
      <c r="D91" s="75" t="s">
        <v>54</v>
      </c>
      <c r="E91" s="13">
        <v>44432</v>
      </c>
      <c r="F91" s="73" t="s">
        <v>58</v>
      </c>
      <c r="G91" s="13">
        <v>44435</v>
      </c>
      <c r="H91" s="74" t="s">
        <v>518</v>
      </c>
      <c r="I91" s="15">
        <v>100</v>
      </c>
      <c r="J91" s="15">
        <v>53</v>
      </c>
      <c r="K91" s="15">
        <v>35</v>
      </c>
      <c r="L91" s="15">
        <v>28</v>
      </c>
      <c r="M91" s="79">
        <v>46.375</v>
      </c>
      <c r="N91" s="69">
        <v>46</v>
      </c>
      <c r="O91" s="61">
        <v>3000</v>
      </c>
      <c r="P91" s="62">
        <f>Table22452368910111213141516171819202122242345672345[[#This Row],[PEMBULATAN]]*O91</f>
        <v>138000</v>
      </c>
    </row>
    <row r="92" spans="1:16" ht="28.5" customHeight="1" x14ac:dyDescent="0.2">
      <c r="A92" s="108"/>
      <c r="B92" s="72"/>
      <c r="C92" s="84" t="s">
        <v>313</v>
      </c>
      <c r="D92" s="75" t="s">
        <v>54</v>
      </c>
      <c r="E92" s="13">
        <v>44432</v>
      </c>
      <c r="F92" s="73" t="s">
        <v>58</v>
      </c>
      <c r="G92" s="13">
        <v>44435</v>
      </c>
      <c r="H92" s="74" t="s">
        <v>518</v>
      </c>
      <c r="I92" s="15">
        <v>96</v>
      </c>
      <c r="J92" s="15">
        <v>60</v>
      </c>
      <c r="K92" s="15">
        <v>24</v>
      </c>
      <c r="L92" s="15">
        <v>10</v>
      </c>
      <c r="M92" s="79">
        <v>34.56</v>
      </c>
      <c r="N92" s="69">
        <v>35</v>
      </c>
      <c r="O92" s="61">
        <v>3000</v>
      </c>
      <c r="P92" s="62">
        <f>Table22452368910111213141516171819202122242345672345[[#This Row],[PEMBULATAN]]*O92</f>
        <v>105000</v>
      </c>
    </row>
    <row r="93" spans="1:16" ht="28.5" customHeight="1" x14ac:dyDescent="0.2">
      <c r="A93" s="108"/>
      <c r="B93" s="72"/>
      <c r="C93" s="84" t="s">
        <v>314</v>
      </c>
      <c r="D93" s="75" t="s">
        <v>54</v>
      </c>
      <c r="E93" s="13">
        <v>44432</v>
      </c>
      <c r="F93" s="73" t="s">
        <v>58</v>
      </c>
      <c r="G93" s="13">
        <v>44435</v>
      </c>
      <c r="H93" s="74" t="s">
        <v>518</v>
      </c>
      <c r="I93" s="15">
        <v>85</v>
      </c>
      <c r="J93" s="15">
        <v>72</v>
      </c>
      <c r="K93" s="15">
        <v>32</v>
      </c>
      <c r="L93" s="15">
        <v>9</v>
      </c>
      <c r="M93" s="79">
        <v>48.96</v>
      </c>
      <c r="N93" s="69">
        <v>49</v>
      </c>
      <c r="O93" s="61">
        <v>3000</v>
      </c>
      <c r="P93" s="62">
        <f>Table22452368910111213141516171819202122242345672345[[#This Row],[PEMBULATAN]]*O93</f>
        <v>147000</v>
      </c>
    </row>
    <row r="94" spans="1:16" ht="28.5" customHeight="1" x14ac:dyDescent="0.2">
      <c r="A94" s="108"/>
      <c r="B94" s="72"/>
      <c r="C94" s="84" t="s">
        <v>315</v>
      </c>
      <c r="D94" s="75" t="s">
        <v>54</v>
      </c>
      <c r="E94" s="13">
        <v>44432</v>
      </c>
      <c r="F94" s="73" t="s">
        <v>58</v>
      </c>
      <c r="G94" s="13">
        <v>44435</v>
      </c>
      <c r="H94" s="74" t="s">
        <v>518</v>
      </c>
      <c r="I94" s="15">
        <v>80</v>
      </c>
      <c r="J94" s="15">
        <v>57</v>
      </c>
      <c r="K94" s="15">
        <v>37</v>
      </c>
      <c r="L94" s="15">
        <v>21</v>
      </c>
      <c r="M94" s="79">
        <v>42.18</v>
      </c>
      <c r="N94" s="69">
        <v>42</v>
      </c>
      <c r="O94" s="61">
        <v>3000</v>
      </c>
      <c r="P94" s="62">
        <f>Table22452368910111213141516171819202122242345672345[[#This Row],[PEMBULATAN]]*O94</f>
        <v>126000</v>
      </c>
    </row>
    <row r="95" spans="1:16" ht="28.5" customHeight="1" x14ac:dyDescent="0.2">
      <c r="A95" s="108"/>
      <c r="B95" s="72"/>
      <c r="C95" s="84" t="s">
        <v>316</v>
      </c>
      <c r="D95" s="75" t="s">
        <v>54</v>
      </c>
      <c r="E95" s="13">
        <v>44432</v>
      </c>
      <c r="F95" s="73" t="s">
        <v>58</v>
      </c>
      <c r="G95" s="13">
        <v>44435</v>
      </c>
      <c r="H95" s="74" t="s">
        <v>518</v>
      </c>
      <c r="I95" s="15">
        <v>80</v>
      </c>
      <c r="J95" s="15">
        <v>62</v>
      </c>
      <c r="K95" s="15">
        <v>29</v>
      </c>
      <c r="L95" s="15">
        <v>17</v>
      </c>
      <c r="M95" s="79">
        <v>35.96</v>
      </c>
      <c r="N95" s="69">
        <v>36</v>
      </c>
      <c r="O95" s="61">
        <v>3000</v>
      </c>
      <c r="P95" s="62">
        <f>Table22452368910111213141516171819202122242345672345[[#This Row],[PEMBULATAN]]*O95</f>
        <v>108000</v>
      </c>
    </row>
    <row r="96" spans="1:16" ht="28.5" customHeight="1" x14ac:dyDescent="0.2">
      <c r="A96" s="108"/>
      <c r="B96" s="72"/>
      <c r="C96" s="89" t="s">
        <v>317</v>
      </c>
      <c r="D96" s="90" t="s">
        <v>54</v>
      </c>
      <c r="E96" s="91">
        <v>44432</v>
      </c>
      <c r="F96" s="92" t="s">
        <v>58</v>
      </c>
      <c r="G96" s="91">
        <v>44435</v>
      </c>
      <c r="H96" s="93" t="s">
        <v>518</v>
      </c>
      <c r="I96" s="94">
        <v>92</v>
      </c>
      <c r="J96" s="94">
        <v>66</v>
      </c>
      <c r="K96" s="94">
        <v>35</v>
      </c>
      <c r="L96" s="94">
        <v>24</v>
      </c>
      <c r="M96" s="95">
        <v>53.13</v>
      </c>
      <c r="N96" s="96">
        <v>53</v>
      </c>
      <c r="O96" s="61">
        <v>3000</v>
      </c>
      <c r="P96" s="62">
        <f>Table22452368910111213141516171819202122242345672345[[#This Row],[PEMBULATAN]]*O96</f>
        <v>159000</v>
      </c>
    </row>
    <row r="97" spans="1:16" ht="28.5" customHeight="1" x14ac:dyDescent="0.2">
      <c r="A97" s="108"/>
      <c r="B97" s="72"/>
      <c r="C97" s="89" t="s">
        <v>318</v>
      </c>
      <c r="D97" s="90" t="s">
        <v>54</v>
      </c>
      <c r="E97" s="91">
        <v>44432</v>
      </c>
      <c r="F97" s="92" t="s">
        <v>58</v>
      </c>
      <c r="G97" s="91">
        <v>44435</v>
      </c>
      <c r="H97" s="93" t="s">
        <v>518</v>
      </c>
      <c r="I97" s="94">
        <v>94</v>
      </c>
      <c r="J97" s="94">
        <v>51</v>
      </c>
      <c r="K97" s="94">
        <v>29</v>
      </c>
      <c r="L97" s="94">
        <v>8</v>
      </c>
      <c r="M97" s="95">
        <v>34.756500000000003</v>
      </c>
      <c r="N97" s="96">
        <v>35</v>
      </c>
      <c r="O97" s="61">
        <v>3000</v>
      </c>
      <c r="P97" s="62">
        <f>Table22452368910111213141516171819202122242345672345[[#This Row],[PEMBULATAN]]*O97</f>
        <v>105000</v>
      </c>
    </row>
    <row r="98" spans="1:16" ht="28.5" customHeight="1" x14ac:dyDescent="0.2">
      <c r="A98" s="108"/>
      <c r="B98" s="72"/>
      <c r="C98" s="89" t="s">
        <v>319</v>
      </c>
      <c r="D98" s="90" t="s">
        <v>54</v>
      </c>
      <c r="E98" s="91">
        <v>44432</v>
      </c>
      <c r="F98" s="92" t="s">
        <v>58</v>
      </c>
      <c r="G98" s="91">
        <v>44435</v>
      </c>
      <c r="H98" s="93" t="s">
        <v>518</v>
      </c>
      <c r="I98" s="94">
        <v>80</v>
      </c>
      <c r="J98" s="94">
        <v>60</v>
      </c>
      <c r="K98" s="94">
        <v>30</v>
      </c>
      <c r="L98" s="94">
        <v>17</v>
      </c>
      <c r="M98" s="95">
        <v>36</v>
      </c>
      <c r="N98" s="96">
        <v>36</v>
      </c>
      <c r="O98" s="61">
        <v>3000</v>
      </c>
      <c r="P98" s="62">
        <f>Table22452368910111213141516171819202122242345672345[[#This Row],[PEMBULATAN]]*O98</f>
        <v>108000</v>
      </c>
    </row>
    <row r="99" spans="1:16" ht="28.5" customHeight="1" x14ac:dyDescent="0.2">
      <c r="A99" s="108"/>
      <c r="B99" s="72"/>
      <c r="C99" s="89" t="s">
        <v>320</v>
      </c>
      <c r="D99" s="90" t="s">
        <v>54</v>
      </c>
      <c r="E99" s="91">
        <v>44432</v>
      </c>
      <c r="F99" s="92" t="s">
        <v>58</v>
      </c>
      <c r="G99" s="91">
        <v>44435</v>
      </c>
      <c r="H99" s="93" t="s">
        <v>518</v>
      </c>
      <c r="I99" s="94">
        <v>99</v>
      </c>
      <c r="J99" s="94">
        <v>60</v>
      </c>
      <c r="K99" s="94">
        <v>25</v>
      </c>
      <c r="L99" s="94">
        <v>17</v>
      </c>
      <c r="M99" s="95">
        <v>37.125</v>
      </c>
      <c r="N99" s="96">
        <v>37</v>
      </c>
      <c r="O99" s="61">
        <v>3000</v>
      </c>
      <c r="P99" s="62">
        <f>Table22452368910111213141516171819202122242345672345[[#This Row],[PEMBULATAN]]*O99</f>
        <v>111000</v>
      </c>
    </row>
    <row r="100" spans="1:16" ht="28.5" customHeight="1" x14ac:dyDescent="0.2">
      <c r="A100" s="108"/>
      <c r="B100" s="72"/>
      <c r="C100" s="89" t="s">
        <v>321</v>
      </c>
      <c r="D100" s="90" t="s">
        <v>54</v>
      </c>
      <c r="E100" s="91">
        <v>44432</v>
      </c>
      <c r="F100" s="92" t="s">
        <v>58</v>
      </c>
      <c r="G100" s="91">
        <v>44435</v>
      </c>
      <c r="H100" s="93" t="s">
        <v>518</v>
      </c>
      <c r="I100" s="94">
        <v>89</v>
      </c>
      <c r="J100" s="94">
        <v>60</v>
      </c>
      <c r="K100" s="94">
        <v>32</v>
      </c>
      <c r="L100" s="94">
        <v>9</v>
      </c>
      <c r="M100" s="95">
        <v>42.72</v>
      </c>
      <c r="N100" s="96">
        <v>43</v>
      </c>
      <c r="O100" s="61">
        <v>3000</v>
      </c>
      <c r="P100" s="62">
        <f>Table22452368910111213141516171819202122242345672345[[#This Row],[PEMBULATAN]]*O100</f>
        <v>129000</v>
      </c>
    </row>
    <row r="101" spans="1:16" ht="28.5" customHeight="1" x14ac:dyDescent="0.2">
      <c r="A101" s="108"/>
      <c r="B101" s="72"/>
      <c r="C101" s="89" t="s">
        <v>322</v>
      </c>
      <c r="D101" s="90" t="s">
        <v>54</v>
      </c>
      <c r="E101" s="91">
        <v>44432</v>
      </c>
      <c r="F101" s="92" t="s">
        <v>58</v>
      </c>
      <c r="G101" s="91">
        <v>44435</v>
      </c>
      <c r="H101" s="93" t="s">
        <v>518</v>
      </c>
      <c r="I101" s="94">
        <v>65</v>
      </c>
      <c r="J101" s="94">
        <v>55</v>
      </c>
      <c r="K101" s="94">
        <v>18</v>
      </c>
      <c r="L101" s="94">
        <v>5</v>
      </c>
      <c r="M101" s="95">
        <v>16.087499999999999</v>
      </c>
      <c r="N101" s="96">
        <v>16</v>
      </c>
      <c r="O101" s="61">
        <v>3000</v>
      </c>
      <c r="P101" s="62">
        <f>Table22452368910111213141516171819202122242345672345[[#This Row],[PEMBULATAN]]*O101</f>
        <v>48000</v>
      </c>
    </row>
    <row r="102" spans="1:16" ht="28.5" customHeight="1" x14ac:dyDescent="0.2">
      <c r="A102" s="108"/>
      <c r="B102" s="72"/>
      <c r="C102" s="89" t="s">
        <v>323</v>
      </c>
      <c r="D102" s="90" t="s">
        <v>54</v>
      </c>
      <c r="E102" s="91">
        <v>44432</v>
      </c>
      <c r="F102" s="92" t="s">
        <v>58</v>
      </c>
      <c r="G102" s="91">
        <v>44435</v>
      </c>
      <c r="H102" s="93" t="s">
        <v>518</v>
      </c>
      <c r="I102" s="94">
        <v>103</v>
      </c>
      <c r="J102" s="94">
        <v>50</v>
      </c>
      <c r="K102" s="94">
        <v>48</v>
      </c>
      <c r="L102" s="94">
        <v>26</v>
      </c>
      <c r="M102" s="95">
        <v>61.8</v>
      </c>
      <c r="N102" s="96">
        <v>62</v>
      </c>
      <c r="O102" s="61">
        <v>3000</v>
      </c>
      <c r="P102" s="62">
        <f>Table22452368910111213141516171819202122242345672345[[#This Row],[PEMBULATAN]]*O102</f>
        <v>186000</v>
      </c>
    </row>
    <row r="103" spans="1:16" ht="28.5" customHeight="1" x14ac:dyDescent="0.2">
      <c r="A103" s="108"/>
      <c r="B103" s="72"/>
      <c r="C103" s="89" t="s">
        <v>324</v>
      </c>
      <c r="D103" s="90" t="s">
        <v>54</v>
      </c>
      <c r="E103" s="91">
        <v>44432</v>
      </c>
      <c r="F103" s="92" t="s">
        <v>58</v>
      </c>
      <c r="G103" s="91">
        <v>44435</v>
      </c>
      <c r="H103" s="93" t="s">
        <v>518</v>
      </c>
      <c r="I103" s="94">
        <v>115</v>
      </c>
      <c r="J103" s="94">
        <v>62</v>
      </c>
      <c r="K103" s="94">
        <v>40</v>
      </c>
      <c r="L103" s="94">
        <v>18</v>
      </c>
      <c r="M103" s="95">
        <v>71.3</v>
      </c>
      <c r="N103" s="96">
        <v>71</v>
      </c>
      <c r="O103" s="61">
        <v>3000</v>
      </c>
      <c r="P103" s="62">
        <f>Table22452368910111213141516171819202122242345672345[[#This Row],[PEMBULATAN]]*O103</f>
        <v>213000</v>
      </c>
    </row>
    <row r="104" spans="1:16" ht="28.5" customHeight="1" x14ac:dyDescent="0.2">
      <c r="A104" s="108"/>
      <c r="B104" s="72"/>
      <c r="C104" s="89" t="s">
        <v>325</v>
      </c>
      <c r="D104" s="90" t="s">
        <v>54</v>
      </c>
      <c r="E104" s="91">
        <v>44432</v>
      </c>
      <c r="F104" s="92" t="s">
        <v>58</v>
      </c>
      <c r="G104" s="91">
        <v>44435</v>
      </c>
      <c r="H104" s="93" t="s">
        <v>518</v>
      </c>
      <c r="I104" s="94">
        <v>38</v>
      </c>
      <c r="J104" s="94">
        <v>27</v>
      </c>
      <c r="K104" s="94">
        <v>22</v>
      </c>
      <c r="L104" s="94">
        <v>1</v>
      </c>
      <c r="M104" s="95">
        <v>5.6429999999999998</v>
      </c>
      <c r="N104" s="96">
        <v>6</v>
      </c>
      <c r="O104" s="61">
        <v>3000</v>
      </c>
      <c r="P104" s="62">
        <f>Table22452368910111213141516171819202122242345672345[[#This Row],[PEMBULATAN]]*O104</f>
        <v>18000</v>
      </c>
    </row>
    <row r="105" spans="1:16" ht="28.5" customHeight="1" x14ac:dyDescent="0.2">
      <c r="A105" s="108"/>
      <c r="B105" s="72"/>
      <c r="C105" s="89" t="s">
        <v>326</v>
      </c>
      <c r="D105" s="90" t="s">
        <v>54</v>
      </c>
      <c r="E105" s="91">
        <v>44432</v>
      </c>
      <c r="F105" s="92" t="s">
        <v>58</v>
      </c>
      <c r="G105" s="91">
        <v>44435</v>
      </c>
      <c r="H105" s="93" t="s">
        <v>518</v>
      </c>
      <c r="I105" s="94">
        <v>78</v>
      </c>
      <c r="J105" s="94">
        <v>7</v>
      </c>
      <c r="K105" s="94">
        <v>5</v>
      </c>
      <c r="L105" s="94">
        <v>1</v>
      </c>
      <c r="M105" s="95">
        <v>0.6825</v>
      </c>
      <c r="N105" s="96">
        <v>1</v>
      </c>
      <c r="O105" s="61">
        <v>3000</v>
      </c>
      <c r="P105" s="62">
        <f>Table22452368910111213141516171819202122242345672345[[#This Row],[PEMBULATAN]]*O105</f>
        <v>3000</v>
      </c>
    </row>
    <row r="106" spans="1:16" ht="28.5" customHeight="1" x14ac:dyDescent="0.2">
      <c r="A106" s="108"/>
      <c r="B106" s="72"/>
      <c r="C106" s="89" t="s">
        <v>327</v>
      </c>
      <c r="D106" s="90" t="s">
        <v>54</v>
      </c>
      <c r="E106" s="91">
        <v>44432</v>
      </c>
      <c r="F106" s="92" t="s">
        <v>58</v>
      </c>
      <c r="G106" s="91">
        <v>44435</v>
      </c>
      <c r="H106" s="93" t="s">
        <v>518</v>
      </c>
      <c r="I106" s="94">
        <v>55</v>
      </c>
      <c r="J106" s="94">
        <v>43</v>
      </c>
      <c r="K106" s="94">
        <v>25</v>
      </c>
      <c r="L106" s="94">
        <v>5</v>
      </c>
      <c r="M106" s="95">
        <v>14.78125</v>
      </c>
      <c r="N106" s="96">
        <v>15</v>
      </c>
      <c r="O106" s="61">
        <v>3000</v>
      </c>
      <c r="P106" s="62">
        <f>Table22452368910111213141516171819202122242345672345[[#This Row],[PEMBULATAN]]*O106</f>
        <v>45000</v>
      </c>
    </row>
    <row r="107" spans="1:16" ht="28.5" customHeight="1" x14ac:dyDescent="0.2">
      <c r="A107" s="108"/>
      <c r="B107" s="72"/>
      <c r="C107" s="89" t="s">
        <v>328</v>
      </c>
      <c r="D107" s="90" t="s">
        <v>54</v>
      </c>
      <c r="E107" s="91">
        <v>44432</v>
      </c>
      <c r="F107" s="92" t="s">
        <v>58</v>
      </c>
      <c r="G107" s="91">
        <v>44435</v>
      </c>
      <c r="H107" s="93" t="s">
        <v>518</v>
      </c>
      <c r="I107" s="94">
        <v>64</v>
      </c>
      <c r="J107" s="94">
        <v>51</v>
      </c>
      <c r="K107" s="94">
        <v>40</v>
      </c>
      <c r="L107" s="94">
        <v>13</v>
      </c>
      <c r="M107" s="95">
        <v>32.64</v>
      </c>
      <c r="N107" s="96">
        <v>33</v>
      </c>
      <c r="O107" s="61">
        <v>3000</v>
      </c>
      <c r="P107" s="62">
        <f>Table22452368910111213141516171819202122242345672345[[#This Row],[PEMBULATAN]]*O107</f>
        <v>99000</v>
      </c>
    </row>
    <row r="108" spans="1:16" ht="28.5" customHeight="1" x14ac:dyDescent="0.2">
      <c r="A108" s="108"/>
      <c r="B108" s="72"/>
      <c r="C108" s="89" t="s">
        <v>329</v>
      </c>
      <c r="D108" s="90" t="s">
        <v>54</v>
      </c>
      <c r="E108" s="91">
        <v>44432</v>
      </c>
      <c r="F108" s="92" t="s">
        <v>58</v>
      </c>
      <c r="G108" s="91">
        <v>44435</v>
      </c>
      <c r="H108" s="93" t="s">
        <v>518</v>
      </c>
      <c r="I108" s="94">
        <v>85</v>
      </c>
      <c r="J108" s="94">
        <v>50</v>
      </c>
      <c r="K108" s="94">
        <v>32</v>
      </c>
      <c r="L108" s="94">
        <v>15</v>
      </c>
      <c r="M108" s="95">
        <v>34</v>
      </c>
      <c r="N108" s="96">
        <v>34</v>
      </c>
      <c r="O108" s="61">
        <v>3000</v>
      </c>
      <c r="P108" s="62">
        <f>Table22452368910111213141516171819202122242345672345[[#This Row],[PEMBULATAN]]*O108</f>
        <v>102000</v>
      </c>
    </row>
    <row r="109" spans="1:16" ht="28.5" customHeight="1" x14ac:dyDescent="0.2">
      <c r="A109" s="108"/>
      <c r="B109" s="72"/>
      <c r="C109" s="89" t="s">
        <v>330</v>
      </c>
      <c r="D109" s="90" t="s">
        <v>54</v>
      </c>
      <c r="E109" s="91">
        <v>44432</v>
      </c>
      <c r="F109" s="92" t="s">
        <v>58</v>
      </c>
      <c r="G109" s="91">
        <v>44435</v>
      </c>
      <c r="H109" s="93" t="s">
        <v>518</v>
      </c>
      <c r="I109" s="94">
        <v>55</v>
      </c>
      <c r="J109" s="94">
        <v>31</v>
      </c>
      <c r="K109" s="94">
        <v>30</v>
      </c>
      <c r="L109" s="94">
        <v>14</v>
      </c>
      <c r="M109" s="95">
        <v>12.7875</v>
      </c>
      <c r="N109" s="96">
        <v>14</v>
      </c>
      <c r="O109" s="61">
        <v>3000</v>
      </c>
      <c r="P109" s="62">
        <f>Table22452368910111213141516171819202122242345672345[[#This Row],[PEMBULATAN]]*O109</f>
        <v>42000</v>
      </c>
    </row>
    <row r="110" spans="1:16" ht="28.5" customHeight="1" x14ac:dyDescent="0.2">
      <c r="A110" s="108"/>
      <c r="B110" s="72"/>
      <c r="C110" s="89" t="s">
        <v>331</v>
      </c>
      <c r="D110" s="90" t="s">
        <v>54</v>
      </c>
      <c r="E110" s="91">
        <v>44432</v>
      </c>
      <c r="F110" s="92" t="s">
        <v>58</v>
      </c>
      <c r="G110" s="91">
        <v>44435</v>
      </c>
      <c r="H110" s="93" t="s">
        <v>518</v>
      </c>
      <c r="I110" s="94">
        <v>90</v>
      </c>
      <c r="J110" s="94">
        <v>63</v>
      </c>
      <c r="K110" s="94">
        <v>28</v>
      </c>
      <c r="L110" s="94">
        <v>16</v>
      </c>
      <c r="M110" s="95">
        <v>39.69</v>
      </c>
      <c r="N110" s="96">
        <v>40</v>
      </c>
      <c r="O110" s="61">
        <v>3000</v>
      </c>
      <c r="P110" s="62">
        <f>Table22452368910111213141516171819202122242345672345[[#This Row],[PEMBULATAN]]*O110</f>
        <v>120000</v>
      </c>
    </row>
    <row r="111" spans="1:16" ht="28.5" customHeight="1" x14ac:dyDescent="0.2">
      <c r="A111" s="108"/>
      <c r="B111" s="72"/>
      <c r="C111" s="89" t="s">
        <v>332</v>
      </c>
      <c r="D111" s="90" t="s">
        <v>54</v>
      </c>
      <c r="E111" s="91">
        <v>44432</v>
      </c>
      <c r="F111" s="92" t="s">
        <v>58</v>
      </c>
      <c r="G111" s="91">
        <v>44435</v>
      </c>
      <c r="H111" s="93" t="s">
        <v>518</v>
      </c>
      <c r="I111" s="94">
        <v>75</v>
      </c>
      <c r="J111" s="94">
        <v>60</v>
      </c>
      <c r="K111" s="94">
        <v>30</v>
      </c>
      <c r="L111" s="94">
        <v>15</v>
      </c>
      <c r="M111" s="95">
        <v>33.75</v>
      </c>
      <c r="N111" s="96">
        <v>34</v>
      </c>
      <c r="O111" s="61">
        <v>3000</v>
      </c>
      <c r="P111" s="62">
        <f>Table22452368910111213141516171819202122242345672345[[#This Row],[PEMBULATAN]]*O111</f>
        <v>102000</v>
      </c>
    </row>
    <row r="112" spans="1:16" ht="28.5" customHeight="1" x14ac:dyDescent="0.2">
      <c r="A112" s="108"/>
      <c r="B112" s="72"/>
      <c r="C112" s="89" t="s">
        <v>333</v>
      </c>
      <c r="D112" s="90" t="s">
        <v>54</v>
      </c>
      <c r="E112" s="91">
        <v>44432</v>
      </c>
      <c r="F112" s="92" t="s">
        <v>58</v>
      </c>
      <c r="G112" s="91">
        <v>44435</v>
      </c>
      <c r="H112" s="93" t="s">
        <v>518</v>
      </c>
      <c r="I112" s="94">
        <v>67</v>
      </c>
      <c r="J112" s="94">
        <v>51</v>
      </c>
      <c r="K112" s="94">
        <v>31</v>
      </c>
      <c r="L112" s="94">
        <v>8</v>
      </c>
      <c r="M112" s="95">
        <v>26.481750000000002</v>
      </c>
      <c r="N112" s="96">
        <v>26</v>
      </c>
      <c r="O112" s="61">
        <v>3000</v>
      </c>
      <c r="P112" s="62">
        <f>Table22452368910111213141516171819202122242345672345[[#This Row],[PEMBULATAN]]*O112</f>
        <v>78000</v>
      </c>
    </row>
    <row r="113" spans="1:16" ht="28.5" customHeight="1" x14ac:dyDescent="0.2">
      <c r="A113" s="108"/>
      <c r="B113" s="72"/>
      <c r="C113" s="89" t="s">
        <v>334</v>
      </c>
      <c r="D113" s="90" t="s">
        <v>54</v>
      </c>
      <c r="E113" s="91">
        <v>44432</v>
      </c>
      <c r="F113" s="92" t="s">
        <v>58</v>
      </c>
      <c r="G113" s="91">
        <v>44435</v>
      </c>
      <c r="H113" s="93" t="s">
        <v>518</v>
      </c>
      <c r="I113" s="94">
        <v>93</v>
      </c>
      <c r="J113" s="94">
        <v>28</v>
      </c>
      <c r="K113" s="94">
        <v>11</v>
      </c>
      <c r="L113" s="94">
        <v>3</v>
      </c>
      <c r="M113" s="95">
        <v>7.1609999999999996</v>
      </c>
      <c r="N113" s="96">
        <v>7</v>
      </c>
      <c r="O113" s="61">
        <v>3000</v>
      </c>
      <c r="P113" s="62">
        <f>Table22452368910111213141516171819202122242345672345[[#This Row],[PEMBULATAN]]*O113</f>
        <v>21000</v>
      </c>
    </row>
    <row r="114" spans="1:16" ht="28.5" customHeight="1" x14ac:dyDescent="0.2">
      <c r="A114" s="108"/>
      <c r="B114" s="72"/>
      <c r="C114" s="89" t="s">
        <v>335</v>
      </c>
      <c r="D114" s="90" t="s">
        <v>54</v>
      </c>
      <c r="E114" s="91">
        <v>44432</v>
      </c>
      <c r="F114" s="92" t="s">
        <v>58</v>
      </c>
      <c r="G114" s="91">
        <v>44435</v>
      </c>
      <c r="H114" s="93" t="s">
        <v>518</v>
      </c>
      <c r="I114" s="94">
        <v>73</v>
      </c>
      <c r="J114" s="94">
        <v>41</v>
      </c>
      <c r="K114" s="94">
        <v>8</v>
      </c>
      <c r="L114" s="94">
        <v>1</v>
      </c>
      <c r="M114" s="95">
        <v>5.9859999999999998</v>
      </c>
      <c r="N114" s="96">
        <v>6</v>
      </c>
      <c r="O114" s="61">
        <v>3000</v>
      </c>
      <c r="P114" s="62">
        <f>Table22452368910111213141516171819202122242345672345[[#This Row],[PEMBULATAN]]*O114</f>
        <v>18000</v>
      </c>
    </row>
    <row r="115" spans="1:16" ht="28.5" customHeight="1" x14ac:dyDescent="0.2">
      <c r="A115" s="108"/>
      <c r="B115" s="72"/>
      <c r="C115" s="89" t="s">
        <v>336</v>
      </c>
      <c r="D115" s="90" t="s">
        <v>54</v>
      </c>
      <c r="E115" s="91">
        <v>44432</v>
      </c>
      <c r="F115" s="92" t="s">
        <v>58</v>
      </c>
      <c r="G115" s="91">
        <v>44435</v>
      </c>
      <c r="H115" s="93" t="s">
        <v>518</v>
      </c>
      <c r="I115" s="94">
        <v>50</v>
      </c>
      <c r="J115" s="94">
        <v>34</v>
      </c>
      <c r="K115" s="94">
        <v>39</v>
      </c>
      <c r="L115" s="94">
        <v>1</v>
      </c>
      <c r="M115" s="95">
        <v>16.574999999999999</v>
      </c>
      <c r="N115" s="96">
        <v>17</v>
      </c>
      <c r="O115" s="61">
        <v>3000</v>
      </c>
      <c r="P115" s="62">
        <f>Table22452368910111213141516171819202122242345672345[[#This Row],[PEMBULATAN]]*O115</f>
        <v>51000</v>
      </c>
    </row>
    <row r="116" spans="1:16" ht="28.5" customHeight="1" x14ac:dyDescent="0.2">
      <c r="A116" s="108"/>
      <c r="B116" s="72"/>
      <c r="C116" s="89" t="s">
        <v>337</v>
      </c>
      <c r="D116" s="90" t="s">
        <v>54</v>
      </c>
      <c r="E116" s="91">
        <v>44432</v>
      </c>
      <c r="F116" s="92" t="s">
        <v>58</v>
      </c>
      <c r="G116" s="91">
        <v>44435</v>
      </c>
      <c r="H116" s="93" t="s">
        <v>518</v>
      </c>
      <c r="I116" s="94">
        <v>83</v>
      </c>
      <c r="J116" s="94">
        <v>56</v>
      </c>
      <c r="K116" s="94">
        <v>25</v>
      </c>
      <c r="L116" s="94">
        <v>17</v>
      </c>
      <c r="M116" s="95">
        <v>29.05</v>
      </c>
      <c r="N116" s="96">
        <v>29</v>
      </c>
      <c r="O116" s="61">
        <v>3000</v>
      </c>
      <c r="P116" s="62">
        <f>Table22452368910111213141516171819202122242345672345[[#This Row],[PEMBULATAN]]*O116</f>
        <v>87000</v>
      </c>
    </row>
    <row r="117" spans="1:16" ht="28.5" customHeight="1" x14ac:dyDescent="0.2">
      <c r="A117" s="108"/>
      <c r="B117" s="72"/>
      <c r="C117" s="89" t="s">
        <v>338</v>
      </c>
      <c r="D117" s="90" t="s">
        <v>54</v>
      </c>
      <c r="E117" s="91">
        <v>44432</v>
      </c>
      <c r="F117" s="92" t="s">
        <v>58</v>
      </c>
      <c r="G117" s="91">
        <v>44435</v>
      </c>
      <c r="H117" s="93" t="s">
        <v>518</v>
      </c>
      <c r="I117" s="94">
        <v>70</v>
      </c>
      <c r="J117" s="94">
        <v>57</v>
      </c>
      <c r="K117" s="94">
        <v>30</v>
      </c>
      <c r="L117" s="94">
        <v>6</v>
      </c>
      <c r="M117" s="95">
        <v>29.925000000000001</v>
      </c>
      <c r="N117" s="96">
        <v>30</v>
      </c>
      <c r="O117" s="61">
        <v>3000</v>
      </c>
      <c r="P117" s="62">
        <f>Table22452368910111213141516171819202122242345672345[[#This Row],[PEMBULATAN]]*O117</f>
        <v>90000</v>
      </c>
    </row>
    <row r="118" spans="1:16" ht="28.5" customHeight="1" x14ac:dyDescent="0.2">
      <c r="A118" s="108"/>
      <c r="B118" s="72"/>
      <c r="C118" s="89" t="s">
        <v>339</v>
      </c>
      <c r="D118" s="90" t="s">
        <v>54</v>
      </c>
      <c r="E118" s="91">
        <v>44432</v>
      </c>
      <c r="F118" s="92" t="s">
        <v>58</v>
      </c>
      <c r="G118" s="91">
        <v>44435</v>
      </c>
      <c r="H118" s="93" t="s">
        <v>518</v>
      </c>
      <c r="I118" s="94">
        <v>90</v>
      </c>
      <c r="J118" s="94">
        <v>60</v>
      </c>
      <c r="K118" s="94">
        <v>32</v>
      </c>
      <c r="L118" s="94">
        <v>21</v>
      </c>
      <c r="M118" s="95">
        <v>43.2</v>
      </c>
      <c r="N118" s="96">
        <v>43</v>
      </c>
      <c r="O118" s="61">
        <v>3000</v>
      </c>
      <c r="P118" s="62">
        <f>Table22452368910111213141516171819202122242345672345[[#This Row],[PEMBULATAN]]*O118</f>
        <v>129000</v>
      </c>
    </row>
    <row r="119" spans="1:16" ht="28.5" customHeight="1" x14ac:dyDescent="0.2">
      <c r="A119" s="108"/>
      <c r="B119" s="72"/>
      <c r="C119" s="89" t="s">
        <v>340</v>
      </c>
      <c r="D119" s="90" t="s">
        <v>54</v>
      </c>
      <c r="E119" s="91">
        <v>44432</v>
      </c>
      <c r="F119" s="92" t="s">
        <v>58</v>
      </c>
      <c r="G119" s="91">
        <v>44435</v>
      </c>
      <c r="H119" s="93" t="s">
        <v>518</v>
      </c>
      <c r="I119" s="94">
        <v>51</v>
      </c>
      <c r="J119" s="94">
        <v>36</v>
      </c>
      <c r="K119" s="94">
        <v>35</v>
      </c>
      <c r="L119" s="94">
        <v>10</v>
      </c>
      <c r="M119" s="95">
        <v>16.065000000000001</v>
      </c>
      <c r="N119" s="96">
        <v>16</v>
      </c>
      <c r="O119" s="61">
        <v>3000</v>
      </c>
      <c r="P119" s="62">
        <f>Table22452368910111213141516171819202122242345672345[[#This Row],[PEMBULATAN]]*O119</f>
        <v>48000</v>
      </c>
    </row>
    <row r="120" spans="1:16" ht="28.5" customHeight="1" x14ac:dyDescent="0.2">
      <c r="A120" s="108"/>
      <c r="B120" s="72"/>
      <c r="C120" s="89" t="s">
        <v>341</v>
      </c>
      <c r="D120" s="90" t="s">
        <v>54</v>
      </c>
      <c r="E120" s="91">
        <v>44432</v>
      </c>
      <c r="F120" s="92" t="s">
        <v>58</v>
      </c>
      <c r="G120" s="91">
        <v>44435</v>
      </c>
      <c r="H120" s="93" t="s">
        <v>518</v>
      </c>
      <c r="I120" s="94">
        <v>90</v>
      </c>
      <c r="J120" s="94">
        <v>65</v>
      </c>
      <c r="K120" s="94">
        <v>38</v>
      </c>
      <c r="L120" s="94">
        <v>20</v>
      </c>
      <c r="M120" s="95">
        <v>55.575000000000003</v>
      </c>
      <c r="N120" s="96">
        <v>56</v>
      </c>
      <c r="O120" s="61">
        <v>3000</v>
      </c>
      <c r="P120" s="62">
        <f>Table22452368910111213141516171819202122242345672345[[#This Row],[PEMBULATAN]]*O120</f>
        <v>168000</v>
      </c>
    </row>
    <row r="121" spans="1:16" ht="28.5" customHeight="1" x14ac:dyDescent="0.2">
      <c r="A121" s="108"/>
      <c r="B121" s="72"/>
      <c r="C121" s="89" t="s">
        <v>342</v>
      </c>
      <c r="D121" s="90" t="s">
        <v>54</v>
      </c>
      <c r="E121" s="91">
        <v>44432</v>
      </c>
      <c r="F121" s="92" t="s">
        <v>58</v>
      </c>
      <c r="G121" s="91">
        <v>44435</v>
      </c>
      <c r="H121" s="93" t="s">
        <v>518</v>
      </c>
      <c r="I121" s="94">
        <v>88</v>
      </c>
      <c r="J121" s="94">
        <v>55</v>
      </c>
      <c r="K121" s="94">
        <v>33</v>
      </c>
      <c r="L121" s="94">
        <v>17</v>
      </c>
      <c r="M121" s="95">
        <v>39.93</v>
      </c>
      <c r="N121" s="96">
        <v>40</v>
      </c>
      <c r="O121" s="61">
        <v>3000</v>
      </c>
      <c r="P121" s="62">
        <f>Table22452368910111213141516171819202122242345672345[[#This Row],[PEMBULATAN]]*O121</f>
        <v>120000</v>
      </c>
    </row>
    <row r="122" spans="1:16" ht="28.5" customHeight="1" x14ac:dyDescent="0.2">
      <c r="A122" s="108"/>
      <c r="B122" s="72"/>
      <c r="C122" s="89" t="s">
        <v>343</v>
      </c>
      <c r="D122" s="90" t="s">
        <v>54</v>
      </c>
      <c r="E122" s="91">
        <v>44432</v>
      </c>
      <c r="F122" s="92" t="s">
        <v>58</v>
      </c>
      <c r="G122" s="91">
        <v>44435</v>
      </c>
      <c r="H122" s="93" t="s">
        <v>518</v>
      </c>
      <c r="I122" s="94">
        <v>95</v>
      </c>
      <c r="J122" s="94">
        <v>64</v>
      </c>
      <c r="K122" s="94">
        <v>40</v>
      </c>
      <c r="L122" s="94">
        <v>16</v>
      </c>
      <c r="M122" s="95">
        <v>60.8</v>
      </c>
      <c r="N122" s="96">
        <v>61</v>
      </c>
      <c r="O122" s="61">
        <v>3000</v>
      </c>
      <c r="P122" s="62">
        <f>Table22452368910111213141516171819202122242345672345[[#This Row],[PEMBULATAN]]*O122</f>
        <v>183000</v>
      </c>
    </row>
    <row r="123" spans="1:16" ht="28.5" customHeight="1" x14ac:dyDescent="0.2">
      <c r="A123" s="108"/>
      <c r="B123" s="72"/>
      <c r="C123" s="89" t="s">
        <v>344</v>
      </c>
      <c r="D123" s="90" t="s">
        <v>54</v>
      </c>
      <c r="E123" s="91">
        <v>44432</v>
      </c>
      <c r="F123" s="92" t="s">
        <v>58</v>
      </c>
      <c r="G123" s="91">
        <v>44435</v>
      </c>
      <c r="H123" s="93" t="s">
        <v>518</v>
      </c>
      <c r="I123" s="94">
        <v>87</v>
      </c>
      <c r="J123" s="94">
        <v>56</v>
      </c>
      <c r="K123" s="94">
        <v>37</v>
      </c>
      <c r="L123" s="94">
        <v>14</v>
      </c>
      <c r="M123" s="95">
        <v>45.066000000000003</v>
      </c>
      <c r="N123" s="96">
        <v>45</v>
      </c>
      <c r="O123" s="61">
        <v>3000</v>
      </c>
      <c r="P123" s="62">
        <f>Table22452368910111213141516171819202122242345672345[[#This Row],[PEMBULATAN]]*O123</f>
        <v>135000</v>
      </c>
    </row>
    <row r="124" spans="1:16" ht="28.5" customHeight="1" x14ac:dyDescent="0.2">
      <c r="A124" s="108"/>
      <c r="B124" s="72"/>
      <c r="C124" s="89" t="s">
        <v>345</v>
      </c>
      <c r="D124" s="90" t="s">
        <v>54</v>
      </c>
      <c r="E124" s="91">
        <v>44432</v>
      </c>
      <c r="F124" s="92" t="s">
        <v>58</v>
      </c>
      <c r="G124" s="91">
        <v>44435</v>
      </c>
      <c r="H124" s="93" t="s">
        <v>518</v>
      </c>
      <c r="I124" s="94">
        <v>53</v>
      </c>
      <c r="J124" s="94">
        <v>44</v>
      </c>
      <c r="K124" s="94">
        <v>27</v>
      </c>
      <c r="L124" s="94">
        <v>6</v>
      </c>
      <c r="M124" s="95">
        <v>15.741</v>
      </c>
      <c r="N124" s="96">
        <v>16</v>
      </c>
      <c r="O124" s="61">
        <v>3000</v>
      </c>
      <c r="P124" s="62">
        <f>Table22452368910111213141516171819202122242345672345[[#This Row],[PEMBULATAN]]*O124</f>
        <v>48000</v>
      </c>
    </row>
    <row r="125" spans="1:16" ht="28.5" customHeight="1" x14ac:dyDescent="0.2">
      <c r="A125" s="108"/>
      <c r="B125" s="72"/>
      <c r="C125" s="89" t="s">
        <v>346</v>
      </c>
      <c r="D125" s="90" t="s">
        <v>54</v>
      </c>
      <c r="E125" s="91">
        <v>44432</v>
      </c>
      <c r="F125" s="92" t="s">
        <v>58</v>
      </c>
      <c r="G125" s="91">
        <v>44435</v>
      </c>
      <c r="H125" s="93" t="s">
        <v>518</v>
      </c>
      <c r="I125" s="94">
        <v>64</v>
      </c>
      <c r="J125" s="94">
        <v>48</v>
      </c>
      <c r="K125" s="94">
        <v>10</v>
      </c>
      <c r="L125" s="94">
        <v>1</v>
      </c>
      <c r="M125" s="95">
        <v>7.68</v>
      </c>
      <c r="N125" s="96">
        <v>8</v>
      </c>
      <c r="O125" s="61">
        <v>3000</v>
      </c>
      <c r="P125" s="62">
        <f>Table22452368910111213141516171819202122242345672345[[#This Row],[PEMBULATAN]]*O125</f>
        <v>24000</v>
      </c>
    </row>
    <row r="126" spans="1:16" ht="28.5" customHeight="1" x14ac:dyDescent="0.2">
      <c r="A126" s="108"/>
      <c r="B126" s="72"/>
      <c r="C126" s="89" t="s">
        <v>347</v>
      </c>
      <c r="D126" s="90" t="s">
        <v>54</v>
      </c>
      <c r="E126" s="91">
        <v>44432</v>
      </c>
      <c r="F126" s="92" t="s">
        <v>58</v>
      </c>
      <c r="G126" s="91">
        <v>44435</v>
      </c>
      <c r="H126" s="93" t="s">
        <v>518</v>
      </c>
      <c r="I126" s="94">
        <v>84</v>
      </c>
      <c r="J126" s="94">
        <v>53</v>
      </c>
      <c r="K126" s="94">
        <v>18</v>
      </c>
      <c r="L126" s="94">
        <v>7</v>
      </c>
      <c r="M126" s="95">
        <v>20.033999999999999</v>
      </c>
      <c r="N126" s="96">
        <v>20</v>
      </c>
      <c r="O126" s="61">
        <v>3000</v>
      </c>
      <c r="P126" s="62">
        <f>Table22452368910111213141516171819202122242345672345[[#This Row],[PEMBULATAN]]*O126</f>
        <v>60000</v>
      </c>
    </row>
    <row r="127" spans="1:16" ht="28.5" customHeight="1" x14ac:dyDescent="0.2">
      <c r="A127" s="108"/>
      <c r="B127" s="72"/>
      <c r="C127" s="89" t="s">
        <v>348</v>
      </c>
      <c r="D127" s="90" t="s">
        <v>54</v>
      </c>
      <c r="E127" s="91">
        <v>44432</v>
      </c>
      <c r="F127" s="92" t="s">
        <v>58</v>
      </c>
      <c r="G127" s="91">
        <v>44435</v>
      </c>
      <c r="H127" s="93" t="s">
        <v>518</v>
      </c>
      <c r="I127" s="94">
        <v>42</v>
      </c>
      <c r="J127" s="94">
        <v>42</v>
      </c>
      <c r="K127" s="94">
        <v>12</v>
      </c>
      <c r="L127" s="94">
        <v>1</v>
      </c>
      <c r="M127" s="95">
        <v>5.2919999999999998</v>
      </c>
      <c r="N127" s="96">
        <v>5</v>
      </c>
      <c r="O127" s="61">
        <v>3000</v>
      </c>
      <c r="P127" s="62">
        <f>Table22452368910111213141516171819202122242345672345[[#This Row],[PEMBULATAN]]*O127</f>
        <v>15000</v>
      </c>
    </row>
    <row r="128" spans="1:16" ht="28.5" customHeight="1" x14ac:dyDescent="0.2">
      <c r="A128" s="108"/>
      <c r="B128" s="72"/>
      <c r="C128" s="89" t="s">
        <v>349</v>
      </c>
      <c r="D128" s="90" t="s">
        <v>54</v>
      </c>
      <c r="E128" s="91">
        <v>44432</v>
      </c>
      <c r="F128" s="92" t="s">
        <v>58</v>
      </c>
      <c r="G128" s="91">
        <v>44435</v>
      </c>
      <c r="H128" s="93" t="s">
        <v>518</v>
      </c>
      <c r="I128" s="94">
        <v>41</v>
      </c>
      <c r="J128" s="94">
        <v>41</v>
      </c>
      <c r="K128" s="94">
        <v>47</v>
      </c>
      <c r="L128" s="94">
        <v>8</v>
      </c>
      <c r="M128" s="95">
        <v>19.751750000000001</v>
      </c>
      <c r="N128" s="96">
        <v>20</v>
      </c>
      <c r="O128" s="61">
        <v>3000</v>
      </c>
      <c r="P128" s="62">
        <f>Table22452368910111213141516171819202122242345672345[[#This Row],[PEMBULATAN]]*O128</f>
        <v>60000</v>
      </c>
    </row>
    <row r="129" spans="1:16" ht="28.5" customHeight="1" x14ac:dyDescent="0.2">
      <c r="A129" s="108"/>
      <c r="B129" s="72"/>
      <c r="C129" s="89" t="s">
        <v>350</v>
      </c>
      <c r="D129" s="90" t="s">
        <v>54</v>
      </c>
      <c r="E129" s="91">
        <v>44432</v>
      </c>
      <c r="F129" s="92" t="s">
        <v>58</v>
      </c>
      <c r="G129" s="91">
        <v>44435</v>
      </c>
      <c r="H129" s="93" t="s">
        <v>518</v>
      </c>
      <c r="I129" s="94">
        <v>116</v>
      </c>
      <c r="J129" s="94">
        <v>23</v>
      </c>
      <c r="K129" s="94">
        <v>7</v>
      </c>
      <c r="L129" s="94">
        <v>1</v>
      </c>
      <c r="M129" s="95">
        <v>4.6689999999999996</v>
      </c>
      <c r="N129" s="96">
        <v>5</v>
      </c>
      <c r="O129" s="61">
        <v>3000</v>
      </c>
      <c r="P129" s="62">
        <f>Table22452368910111213141516171819202122242345672345[[#This Row],[PEMBULATAN]]*O129</f>
        <v>15000</v>
      </c>
    </row>
    <row r="130" spans="1:16" ht="28.5" customHeight="1" x14ac:dyDescent="0.2">
      <c r="A130" s="108"/>
      <c r="B130" s="72"/>
      <c r="C130" s="89" t="s">
        <v>351</v>
      </c>
      <c r="D130" s="90" t="s">
        <v>54</v>
      </c>
      <c r="E130" s="91">
        <v>44432</v>
      </c>
      <c r="F130" s="92" t="s">
        <v>58</v>
      </c>
      <c r="G130" s="91">
        <v>44435</v>
      </c>
      <c r="H130" s="93" t="s">
        <v>518</v>
      </c>
      <c r="I130" s="94">
        <v>68</v>
      </c>
      <c r="J130" s="94">
        <v>20</v>
      </c>
      <c r="K130" s="94">
        <v>8</v>
      </c>
      <c r="L130" s="94">
        <v>2</v>
      </c>
      <c r="M130" s="95">
        <v>2.72</v>
      </c>
      <c r="N130" s="96">
        <v>3</v>
      </c>
      <c r="O130" s="61">
        <v>3000</v>
      </c>
      <c r="P130" s="62">
        <f>Table22452368910111213141516171819202122242345672345[[#This Row],[PEMBULATAN]]*O130</f>
        <v>9000</v>
      </c>
    </row>
    <row r="131" spans="1:16" ht="28.5" customHeight="1" x14ac:dyDescent="0.2">
      <c r="A131" s="108"/>
      <c r="B131" s="72"/>
      <c r="C131" s="89" t="s">
        <v>352</v>
      </c>
      <c r="D131" s="90" t="s">
        <v>54</v>
      </c>
      <c r="E131" s="91">
        <v>44432</v>
      </c>
      <c r="F131" s="92" t="s">
        <v>58</v>
      </c>
      <c r="G131" s="91">
        <v>44435</v>
      </c>
      <c r="H131" s="93" t="s">
        <v>518</v>
      </c>
      <c r="I131" s="94">
        <v>40</v>
      </c>
      <c r="J131" s="94">
        <v>40</v>
      </c>
      <c r="K131" s="94">
        <v>16</v>
      </c>
      <c r="L131" s="94">
        <v>1</v>
      </c>
      <c r="M131" s="95">
        <v>6.4</v>
      </c>
      <c r="N131" s="96">
        <v>6</v>
      </c>
      <c r="O131" s="61">
        <v>3000</v>
      </c>
      <c r="P131" s="62">
        <f>Table22452368910111213141516171819202122242345672345[[#This Row],[PEMBULATAN]]*O131</f>
        <v>18000</v>
      </c>
    </row>
    <row r="132" spans="1:16" ht="28.5" customHeight="1" x14ac:dyDescent="0.2">
      <c r="A132" s="108"/>
      <c r="B132" s="72"/>
      <c r="C132" s="89" t="s">
        <v>353</v>
      </c>
      <c r="D132" s="90" t="s">
        <v>54</v>
      </c>
      <c r="E132" s="91">
        <v>44432</v>
      </c>
      <c r="F132" s="92" t="s">
        <v>58</v>
      </c>
      <c r="G132" s="91">
        <v>44435</v>
      </c>
      <c r="H132" s="93" t="s">
        <v>518</v>
      </c>
      <c r="I132" s="94">
        <v>34</v>
      </c>
      <c r="J132" s="94">
        <v>34</v>
      </c>
      <c r="K132" s="94">
        <v>29</v>
      </c>
      <c r="L132" s="94">
        <v>7</v>
      </c>
      <c r="M132" s="95">
        <v>8.3810000000000002</v>
      </c>
      <c r="N132" s="96">
        <v>8</v>
      </c>
      <c r="O132" s="61">
        <v>3000</v>
      </c>
      <c r="P132" s="62">
        <f>Table22452368910111213141516171819202122242345672345[[#This Row],[PEMBULATAN]]*O132</f>
        <v>24000</v>
      </c>
    </row>
    <row r="133" spans="1:16" ht="28.5" customHeight="1" x14ac:dyDescent="0.2">
      <c r="A133" s="108"/>
      <c r="B133" s="72"/>
      <c r="C133" s="89" t="s">
        <v>354</v>
      </c>
      <c r="D133" s="90" t="s">
        <v>54</v>
      </c>
      <c r="E133" s="91">
        <v>44432</v>
      </c>
      <c r="F133" s="92" t="s">
        <v>58</v>
      </c>
      <c r="G133" s="91">
        <v>44435</v>
      </c>
      <c r="H133" s="93" t="s">
        <v>518</v>
      </c>
      <c r="I133" s="94">
        <v>83</v>
      </c>
      <c r="J133" s="94">
        <v>60</v>
      </c>
      <c r="K133" s="94">
        <v>38</v>
      </c>
      <c r="L133" s="94">
        <v>19</v>
      </c>
      <c r="M133" s="95">
        <v>47.31</v>
      </c>
      <c r="N133" s="96">
        <v>47</v>
      </c>
      <c r="O133" s="61">
        <v>3000</v>
      </c>
      <c r="P133" s="62">
        <f>Table22452368910111213141516171819202122242345672345[[#This Row],[PEMBULATAN]]*O133</f>
        <v>141000</v>
      </c>
    </row>
    <row r="134" spans="1:16" ht="28.5" customHeight="1" x14ac:dyDescent="0.2">
      <c r="A134" s="108"/>
      <c r="B134" s="72"/>
      <c r="C134" s="89" t="s">
        <v>355</v>
      </c>
      <c r="D134" s="90" t="s">
        <v>54</v>
      </c>
      <c r="E134" s="91">
        <v>44432</v>
      </c>
      <c r="F134" s="92" t="s">
        <v>58</v>
      </c>
      <c r="G134" s="91">
        <v>44435</v>
      </c>
      <c r="H134" s="93" t="s">
        <v>518</v>
      </c>
      <c r="I134" s="94">
        <v>90</v>
      </c>
      <c r="J134" s="94">
        <v>57</v>
      </c>
      <c r="K134" s="94">
        <v>23</v>
      </c>
      <c r="L134" s="94">
        <v>14</v>
      </c>
      <c r="M134" s="95">
        <v>29.497499999999999</v>
      </c>
      <c r="N134" s="96">
        <v>29</v>
      </c>
      <c r="O134" s="61">
        <v>3000</v>
      </c>
      <c r="P134" s="62">
        <f>Table22452368910111213141516171819202122242345672345[[#This Row],[PEMBULATAN]]*O134</f>
        <v>87000</v>
      </c>
    </row>
    <row r="135" spans="1:16" ht="28.5" customHeight="1" x14ac:dyDescent="0.2">
      <c r="A135" s="108"/>
      <c r="B135" s="72"/>
      <c r="C135" s="89" t="s">
        <v>356</v>
      </c>
      <c r="D135" s="90" t="s">
        <v>54</v>
      </c>
      <c r="E135" s="91">
        <v>44432</v>
      </c>
      <c r="F135" s="92" t="s">
        <v>58</v>
      </c>
      <c r="G135" s="91">
        <v>44435</v>
      </c>
      <c r="H135" s="93" t="s">
        <v>518</v>
      </c>
      <c r="I135" s="94">
        <v>35</v>
      </c>
      <c r="J135" s="94">
        <v>27</v>
      </c>
      <c r="K135" s="94">
        <v>20</v>
      </c>
      <c r="L135" s="94">
        <v>11</v>
      </c>
      <c r="M135" s="95">
        <v>4.7249999999999996</v>
      </c>
      <c r="N135" s="96">
        <v>11</v>
      </c>
      <c r="O135" s="61">
        <v>3000</v>
      </c>
      <c r="P135" s="62">
        <f>Table22452368910111213141516171819202122242345672345[[#This Row],[PEMBULATAN]]*O135</f>
        <v>33000</v>
      </c>
    </row>
    <row r="136" spans="1:16" ht="28.5" customHeight="1" x14ac:dyDescent="0.2">
      <c r="A136" s="108"/>
      <c r="B136" s="72"/>
      <c r="C136" s="89" t="s">
        <v>357</v>
      </c>
      <c r="D136" s="90" t="s">
        <v>54</v>
      </c>
      <c r="E136" s="91">
        <v>44432</v>
      </c>
      <c r="F136" s="92" t="s">
        <v>58</v>
      </c>
      <c r="G136" s="91">
        <v>44435</v>
      </c>
      <c r="H136" s="93" t="s">
        <v>518</v>
      </c>
      <c r="I136" s="94">
        <v>90</v>
      </c>
      <c r="J136" s="94">
        <v>60</v>
      </c>
      <c r="K136" s="94">
        <v>26</v>
      </c>
      <c r="L136" s="94">
        <v>15</v>
      </c>
      <c r="M136" s="95">
        <v>35.1</v>
      </c>
      <c r="N136" s="96">
        <v>35</v>
      </c>
      <c r="O136" s="61">
        <v>3000</v>
      </c>
      <c r="P136" s="62">
        <f>Table22452368910111213141516171819202122242345672345[[#This Row],[PEMBULATAN]]*O136</f>
        <v>105000</v>
      </c>
    </row>
    <row r="137" spans="1:16" ht="28.5" customHeight="1" x14ac:dyDescent="0.2">
      <c r="A137" s="108"/>
      <c r="B137" s="72"/>
      <c r="C137" s="89" t="s">
        <v>358</v>
      </c>
      <c r="D137" s="90" t="s">
        <v>54</v>
      </c>
      <c r="E137" s="91">
        <v>44432</v>
      </c>
      <c r="F137" s="92" t="s">
        <v>58</v>
      </c>
      <c r="G137" s="91">
        <v>44435</v>
      </c>
      <c r="H137" s="93" t="s">
        <v>518</v>
      </c>
      <c r="I137" s="94">
        <v>96</v>
      </c>
      <c r="J137" s="94">
        <v>57</v>
      </c>
      <c r="K137" s="94">
        <v>34</v>
      </c>
      <c r="L137" s="94">
        <v>15</v>
      </c>
      <c r="M137" s="95">
        <v>46.512</v>
      </c>
      <c r="N137" s="96">
        <v>47</v>
      </c>
      <c r="O137" s="61">
        <v>3000</v>
      </c>
      <c r="P137" s="62">
        <f>Table22452368910111213141516171819202122242345672345[[#This Row],[PEMBULATAN]]*O137</f>
        <v>141000</v>
      </c>
    </row>
    <row r="138" spans="1:16" ht="28.5" customHeight="1" x14ac:dyDescent="0.2">
      <c r="A138" s="108"/>
      <c r="B138" s="72"/>
      <c r="C138" s="89" t="s">
        <v>359</v>
      </c>
      <c r="D138" s="90" t="s">
        <v>54</v>
      </c>
      <c r="E138" s="91">
        <v>44432</v>
      </c>
      <c r="F138" s="92" t="s">
        <v>58</v>
      </c>
      <c r="G138" s="91">
        <v>44435</v>
      </c>
      <c r="H138" s="93" t="s">
        <v>518</v>
      </c>
      <c r="I138" s="94">
        <v>94</v>
      </c>
      <c r="J138" s="94">
        <v>55</v>
      </c>
      <c r="K138" s="94">
        <v>47</v>
      </c>
      <c r="L138" s="94">
        <v>17</v>
      </c>
      <c r="M138" s="95">
        <v>60.747500000000002</v>
      </c>
      <c r="N138" s="96">
        <v>61</v>
      </c>
      <c r="O138" s="61">
        <v>3000</v>
      </c>
      <c r="P138" s="62">
        <f>Table22452368910111213141516171819202122242345672345[[#This Row],[PEMBULATAN]]*O138</f>
        <v>183000</v>
      </c>
    </row>
    <row r="139" spans="1:16" ht="28.5" customHeight="1" x14ac:dyDescent="0.2">
      <c r="A139" s="108"/>
      <c r="B139" s="72"/>
      <c r="C139" s="89" t="s">
        <v>360</v>
      </c>
      <c r="D139" s="90" t="s">
        <v>54</v>
      </c>
      <c r="E139" s="91">
        <v>44432</v>
      </c>
      <c r="F139" s="92" t="s">
        <v>58</v>
      </c>
      <c r="G139" s="91">
        <v>44435</v>
      </c>
      <c r="H139" s="93" t="s">
        <v>518</v>
      </c>
      <c r="I139" s="94">
        <v>80</v>
      </c>
      <c r="J139" s="94">
        <v>54</v>
      </c>
      <c r="K139" s="94">
        <v>35</v>
      </c>
      <c r="L139" s="94">
        <v>15</v>
      </c>
      <c r="M139" s="95">
        <v>37.799999999999997</v>
      </c>
      <c r="N139" s="96">
        <v>38</v>
      </c>
      <c r="O139" s="61">
        <v>3000</v>
      </c>
      <c r="P139" s="62">
        <f>Table22452368910111213141516171819202122242345672345[[#This Row],[PEMBULATAN]]*O139</f>
        <v>114000</v>
      </c>
    </row>
    <row r="140" spans="1:16" ht="28.5" customHeight="1" x14ac:dyDescent="0.2">
      <c r="A140" s="108"/>
      <c r="B140" s="72"/>
      <c r="C140" s="89" t="s">
        <v>361</v>
      </c>
      <c r="D140" s="90" t="s">
        <v>54</v>
      </c>
      <c r="E140" s="91">
        <v>44432</v>
      </c>
      <c r="F140" s="92" t="s">
        <v>58</v>
      </c>
      <c r="G140" s="91">
        <v>44435</v>
      </c>
      <c r="H140" s="93" t="s">
        <v>518</v>
      </c>
      <c r="I140" s="94">
        <v>60</v>
      </c>
      <c r="J140" s="94">
        <v>58</v>
      </c>
      <c r="K140" s="94">
        <v>37</v>
      </c>
      <c r="L140" s="94">
        <v>9</v>
      </c>
      <c r="M140" s="95">
        <v>32.19</v>
      </c>
      <c r="N140" s="96">
        <v>32</v>
      </c>
      <c r="O140" s="61">
        <v>3000</v>
      </c>
      <c r="P140" s="62">
        <f>Table22452368910111213141516171819202122242345672345[[#This Row],[PEMBULATAN]]*O140</f>
        <v>96000</v>
      </c>
    </row>
    <row r="141" spans="1:16" ht="28.5" customHeight="1" x14ac:dyDescent="0.2">
      <c r="A141" s="108"/>
      <c r="B141" s="72"/>
      <c r="C141" s="89" t="s">
        <v>362</v>
      </c>
      <c r="D141" s="90" t="s">
        <v>54</v>
      </c>
      <c r="E141" s="91">
        <v>44432</v>
      </c>
      <c r="F141" s="92" t="s">
        <v>58</v>
      </c>
      <c r="G141" s="91">
        <v>44435</v>
      </c>
      <c r="H141" s="93" t="s">
        <v>518</v>
      </c>
      <c r="I141" s="94">
        <v>86</v>
      </c>
      <c r="J141" s="94">
        <v>50</v>
      </c>
      <c r="K141" s="94">
        <v>34</v>
      </c>
      <c r="L141" s="94">
        <v>11</v>
      </c>
      <c r="M141" s="95">
        <v>36.549999999999997</v>
      </c>
      <c r="N141" s="96">
        <v>37</v>
      </c>
      <c r="O141" s="61">
        <v>3000</v>
      </c>
      <c r="P141" s="62">
        <f>Table22452368910111213141516171819202122242345672345[[#This Row],[PEMBULATAN]]*O141</f>
        <v>111000</v>
      </c>
    </row>
    <row r="142" spans="1:16" ht="28.5" customHeight="1" x14ac:dyDescent="0.2">
      <c r="A142" s="108"/>
      <c r="B142" s="72"/>
      <c r="C142" s="89" t="s">
        <v>363</v>
      </c>
      <c r="D142" s="90" t="s">
        <v>54</v>
      </c>
      <c r="E142" s="91">
        <v>44432</v>
      </c>
      <c r="F142" s="92" t="s">
        <v>58</v>
      </c>
      <c r="G142" s="91">
        <v>44435</v>
      </c>
      <c r="H142" s="93" t="s">
        <v>518</v>
      </c>
      <c r="I142" s="94">
        <v>68</v>
      </c>
      <c r="J142" s="94">
        <v>66</v>
      </c>
      <c r="K142" s="94">
        <v>39</v>
      </c>
      <c r="L142" s="94">
        <v>4</v>
      </c>
      <c r="M142" s="95">
        <v>43.758000000000003</v>
      </c>
      <c r="N142" s="96">
        <v>44</v>
      </c>
      <c r="O142" s="61">
        <v>3000</v>
      </c>
      <c r="P142" s="62">
        <f>Table22452368910111213141516171819202122242345672345[[#This Row],[PEMBULATAN]]*O142</f>
        <v>132000</v>
      </c>
    </row>
    <row r="143" spans="1:16" ht="28.5" customHeight="1" x14ac:dyDescent="0.2">
      <c r="A143" s="108"/>
      <c r="B143" s="72"/>
      <c r="C143" s="89" t="s">
        <v>364</v>
      </c>
      <c r="D143" s="90" t="s">
        <v>54</v>
      </c>
      <c r="E143" s="91">
        <v>44432</v>
      </c>
      <c r="F143" s="92" t="s">
        <v>58</v>
      </c>
      <c r="G143" s="91">
        <v>44435</v>
      </c>
      <c r="H143" s="93" t="s">
        <v>518</v>
      </c>
      <c r="I143" s="94">
        <v>107</v>
      </c>
      <c r="J143" s="94">
        <v>100</v>
      </c>
      <c r="K143" s="94">
        <v>44</v>
      </c>
      <c r="L143" s="94">
        <v>86</v>
      </c>
      <c r="M143" s="95">
        <v>117.7</v>
      </c>
      <c r="N143" s="96">
        <v>118</v>
      </c>
      <c r="O143" s="61">
        <v>3000</v>
      </c>
      <c r="P143" s="62">
        <f>Table22452368910111213141516171819202122242345672345[[#This Row],[PEMBULATAN]]*O143</f>
        <v>354000</v>
      </c>
    </row>
    <row r="144" spans="1:16" ht="28.5" customHeight="1" x14ac:dyDescent="0.2">
      <c r="A144" s="108"/>
      <c r="B144" s="72"/>
      <c r="C144" s="89" t="s">
        <v>365</v>
      </c>
      <c r="D144" s="90" t="s">
        <v>54</v>
      </c>
      <c r="E144" s="91">
        <v>44432</v>
      </c>
      <c r="F144" s="92" t="s">
        <v>58</v>
      </c>
      <c r="G144" s="91">
        <v>44435</v>
      </c>
      <c r="H144" s="93" t="s">
        <v>518</v>
      </c>
      <c r="I144" s="94">
        <v>50</v>
      </c>
      <c r="J144" s="94">
        <v>36</v>
      </c>
      <c r="K144" s="94">
        <v>37</v>
      </c>
      <c r="L144" s="94">
        <v>3</v>
      </c>
      <c r="M144" s="95">
        <v>16.649999999999999</v>
      </c>
      <c r="N144" s="96">
        <v>17</v>
      </c>
      <c r="O144" s="61">
        <v>3000</v>
      </c>
      <c r="P144" s="62">
        <f>Table22452368910111213141516171819202122242345672345[[#This Row],[PEMBULATAN]]*O144</f>
        <v>51000</v>
      </c>
    </row>
    <row r="145" spans="1:16" ht="28.5" customHeight="1" x14ac:dyDescent="0.2">
      <c r="A145" s="108"/>
      <c r="B145" s="72"/>
      <c r="C145" s="89" t="s">
        <v>366</v>
      </c>
      <c r="D145" s="90" t="s">
        <v>54</v>
      </c>
      <c r="E145" s="91">
        <v>44432</v>
      </c>
      <c r="F145" s="92" t="s">
        <v>58</v>
      </c>
      <c r="G145" s="91">
        <v>44435</v>
      </c>
      <c r="H145" s="93" t="s">
        <v>518</v>
      </c>
      <c r="I145" s="94">
        <v>50</v>
      </c>
      <c r="J145" s="94">
        <v>38</v>
      </c>
      <c r="K145" s="94">
        <v>20</v>
      </c>
      <c r="L145" s="94">
        <v>4</v>
      </c>
      <c r="M145" s="95">
        <v>9.5</v>
      </c>
      <c r="N145" s="96">
        <v>10</v>
      </c>
      <c r="O145" s="61">
        <v>3000</v>
      </c>
      <c r="P145" s="62">
        <f>Table22452368910111213141516171819202122242345672345[[#This Row],[PEMBULATAN]]*O145</f>
        <v>30000</v>
      </c>
    </row>
    <row r="146" spans="1:16" ht="28.5" customHeight="1" x14ac:dyDescent="0.2">
      <c r="A146" s="108"/>
      <c r="B146" s="72"/>
      <c r="C146" s="89" t="s">
        <v>367</v>
      </c>
      <c r="D146" s="90" t="s">
        <v>54</v>
      </c>
      <c r="E146" s="91">
        <v>44432</v>
      </c>
      <c r="F146" s="92" t="s">
        <v>58</v>
      </c>
      <c r="G146" s="91">
        <v>44435</v>
      </c>
      <c r="H146" s="93" t="s">
        <v>518</v>
      </c>
      <c r="I146" s="94">
        <v>97</v>
      </c>
      <c r="J146" s="94">
        <v>55</v>
      </c>
      <c r="K146" s="94">
        <v>37</v>
      </c>
      <c r="L146" s="94">
        <v>29</v>
      </c>
      <c r="M146" s="95">
        <v>49.348750000000003</v>
      </c>
      <c r="N146" s="96">
        <v>49</v>
      </c>
      <c r="O146" s="61">
        <v>3000</v>
      </c>
      <c r="P146" s="62">
        <f>Table22452368910111213141516171819202122242345672345[[#This Row],[PEMBULATAN]]*O146</f>
        <v>147000</v>
      </c>
    </row>
    <row r="147" spans="1:16" ht="28.5" customHeight="1" x14ac:dyDescent="0.2">
      <c r="A147" s="108"/>
      <c r="B147" s="72"/>
      <c r="C147" s="89" t="s">
        <v>368</v>
      </c>
      <c r="D147" s="90" t="s">
        <v>54</v>
      </c>
      <c r="E147" s="91">
        <v>44432</v>
      </c>
      <c r="F147" s="92" t="s">
        <v>58</v>
      </c>
      <c r="G147" s="91">
        <v>44435</v>
      </c>
      <c r="H147" s="93" t="s">
        <v>518</v>
      </c>
      <c r="I147" s="94">
        <v>80</v>
      </c>
      <c r="J147" s="94">
        <v>50</v>
      </c>
      <c r="K147" s="94">
        <v>35</v>
      </c>
      <c r="L147" s="94">
        <v>24</v>
      </c>
      <c r="M147" s="95">
        <v>35</v>
      </c>
      <c r="N147" s="96">
        <v>35</v>
      </c>
      <c r="O147" s="61">
        <v>3000</v>
      </c>
      <c r="P147" s="62">
        <f>Table22452368910111213141516171819202122242345672345[[#This Row],[PEMBULATAN]]*O147</f>
        <v>105000</v>
      </c>
    </row>
    <row r="148" spans="1:16" ht="28.5" customHeight="1" x14ac:dyDescent="0.2">
      <c r="A148" s="108"/>
      <c r="B148" s="72"/>
      <c r="C148" s="89" t="s">
        <v>369</v>
      </c>
      <c r="D148" s="90" t="s">
        <v>54</v>
      </c>
      <c r="E148" s="91">
        <v>44432</v>
      </c>
      <c r="F148" s="92" t="s">
        <v>58</v>
      </c>
      <c r="G148" s="91">
        <v>44435</v>
      </c>
      <c r="H148" s="93" t="s">
        <v>518</v>
      </c>
      <c r="I148" s="94">
        <v>100</v>
      </c>
      <c r="J148" s="94">
        <v>65</v>
      </c>
      <c r="K148" s="94">
        <v>34</v>
      </c>
      <c r="L148" s="94">
        <v>14</v>
      </c>
      <c r="M148" s="95">
        <v>55.25</v>
      </c>
      <c r="N148" s="96">
        <v>55</v>
      </c>
      <c r="O148" s="61">
        <v>3000</v>
      </c>
      <c r="P148" s="62">
        <f>Table22452368910111213141516171819202122242345672345[[#This Row],[PEMBULATAN]]*O148</f>
        <v>165000</v>
      </c>
    </row>
    <row r="149" spans="1:16" ht="28.5" customHeight="1" x14ac:dyDescent="0.2">
      <c r="A149" s="108"/>
      <c r="B149" s="72"/>
      <c r="C149" s="89" t="s">
        <v>370</v>
      </c>
      <c r="D149" s="90" t="s">
        <v>54</v>
      </c>
      <c r="E149" s="91">
        <v>44432</v>
      </c>
      <c r="F149" s="92" t="s">
        <v>58</v>
      </c>
      <c r="G149" s="91">
        <v>44435</v>
      </c>
      <c r="H149" s="93" t="s">
        <v>518</v>
      </c>
      <c r="I149" s="94">
        <v>50</v>
      </c>
      <c r="J149" s="94">
        <v>5</v>
      </c>
      <c r="K149" s="94">
        <v>5</v>
      </c>
      <c r="L149" s="94">
        <v>1</v>
      </c>
      <c r="M149" s="95">
        <v>0.3125</v>
      </c>
      <c r="N149" s="96">
        <v>1</v>
      </c>
      <c r="O149" s="61">
        <v>3000</v>
      </c>
      <c r="P149" s="62">
        <f>Table22452368910111213141516171819202122242345672345[[#This Row],[PEMBULATAN]]*O149</f>
        <v>3000</v>
      </c>
    </row>
    <row r="150" spans="1:16" ht="28.5" customHeight="1" x14ac:dyDescent="0.2">
      <c r="A150" s="108"/>
      <c r="B150" s="72"/>
      <c r="C150" s="89" t="s">
        <v>371</v>
      </c>
      <c r="D150" s="90" t="s">
        <v>54</v>
      </c>
      <c r="E150" s="91">
        <v>44432</v>
      </c>
      <c r="F150" s="92" t="s">
        <v>58</v>
      </c>
      <c r="G150" s="91">
        <v>44435</v>
      </c>
      <c r="H150" s="93" t="s">
        <v>518</v>
      </c>
      <c r="I150" s="94">
        <v>85</v>
      </c>
      <c r="J150" s="94">
        <v>48</v>
      </c>
      <c r="K150" s="94">
        <v>41</v>
      </c>
      <c r="L150" s="94">
        <v>21</v>
      </c>
      <c r="M150" s="95">
        <v>41.82</v>
      </c>
      <c r="N150" s="96">
        <v>42</v>
      </c>
      <c r="O150" s="61">
        <v>3000</v>
      </c>
      <c r="P150" s="62">
        <f>Table22452368910111213141516171819202122242345672345[[#This Row],[PEMBULATAN]]*O150</f>
        <v>126000</v>
      </c>
    </row>
    <row r="151" spans="1:16" ht="28.5" customHeight="1" x14ac:dyDescent="0.2">
      <c r="A151" s="108"/>
      <c r="B151" s="72"/>
      <c r="C151" s="89" t="s">
        <v>372</v>
      </c>
      <c r="D151" s="90" t="s">
        <v>54</v>
      </c>
      <c r="E151" s="91">
        <v>44432</v>
      </c>
      <c r="F151" s="92" t="s">
        <v>58</v>
      </c>
      <c r="G151" s="91">
        <v>44435</v>
      </c>
      <c r="H151" s="93" t="s">
        <v>518</v>
      </c>
      <c r="I151" s="94">
        <v>60</v>
      </c>
      <c r="J151" s="94">
        <v>40</v>
      </c>
      <c r="K151" s="94">
        <v>14</v>
      </c>
      <c r="L151" s="94">
        <v>5</v>
      </c>
      <c r="M151" s="95">
        <v>8.4</v>
      </c>
      <c r="N151" s="96">
        <v>8</v>
      </c>
      <c r="O151" s="61">
        <v>3000</v>
      </c>
      <c r="P151" s="62">
        <f>Table22452368910111213141516171819202122242345672345[[#This Row],[PEMBULATAN]]*O151</f>
        <v>24000</v>
      </c>
    </row>
    <row r="152" spans="1:16" ht="28.5" customHeight="1" x14ac:dyDescent="0.2">
      <c r="A152" s="108"/>
      <c r="B152" s="72"/>
      <c r="C152" s="89" t="s">
        <v>373</v>
      </c>
      <c r="D152" s="90" t="s">
        <v>54</v>
      </c>
      <c r="E152" s="91">
        <v>44432</v>
      </c>
      <c r="F152" s="92" t="s">
        <v>58</v>
      </c>
      <c r="G152" s="91">
        <v>44435</v>
      </c>
      <c r="H152" s="93" t="s">
        <v>518</v>
      </c>
      <c r="I152" s="94">
        <v>29</v>
      </c>
      <c r="J152" s="94">
        <v>16</v>
      </c>
      <c r="K152" s="94">
        <v>7</v>
      </c>
      <c r="L152" s="94">
        <v>3</v>
      </c>
      <c r="M152" s="95">
        <v>0.81200000000000006</v>
      </c>
      <c r="N152" s="96">
        <v>3</v>
      </c>
      <c r="O152" s="61">
        <v>3000</v>
      </c>
      <c r="P152" s="62">
        <f>Table22452368910111213141516171819202122242345672345[[#This Row],[PEMBULATAN]]*O152</f>
        <v>9000</v>
      </c>
    </row>
    <row r="153" spans="1:16" ht="28.5" customHeight="1" x14ac:dyDescent="0.2">
      <c r="A153" s="108"/>
      <c r="B153" s="72"/>
      <c r="C153" s="89" t="s">
        <v>374</v>
      </c>
      <c r="D153" s="90" t="s">
        <v>54</v>
      </c>
      <c r="E153" s="91">
        <v>44432</v>
      </c>
      <c r="F153" s="92" t="s">
        <v>58</v>
      </c>
      <c r="G153" s="91">
        <v>44435</v>
      </c>
      <c r="H153" s="93" t="s">
        <v>518</v>
      </c>
      <c r="I153" s="94">
        <v>55</v>
      </c>
      <c r="J153" s="94">
        <v>40</v>
      </c>
      <c r="K153" s="94">
        <v>14</v>
      </c>
      <c r="L153" s="94">
        <v>3</v>
      </c>
      <c r="M153" s="95">
        <v>7.7</v>
      </c>
      <c r="N153" s="96">
        <v>8</v>
      </c>
      <c r="O153" s="61">
        <v>3000</v>
      </c>
      <c r="P153" s="62">
        <f>Table22452368910111213141516171819202122242345672345[[#This Row],[PEMBULATAN]]*O153</f>
        <v>24000</v>
      </c>
    </row>
    <row r="154" spans="1:16" ht="28.5" customHeight="1" x14ac:dyDescent="0.2">
      <c r="A154" s="108"/>
      <c r="B154" s="72"/>
      <c r="C154" s="89" t="s">
        <v>375</v>
      </c>
      <c r="D154" s="90" t="s">
        <v>54</v>
      </c>
      <c r="E154" s="91">
        <v>44432</v>
      </c>
      <c r="F154" s="92" t="s">
        <v>58</v>
      </c>
      <c r="G154" s="91">
        <v>44435</v>
      </c>
      <c r="H154" s="93" t="s">
        <v>518</v>
      </c>
      <c r="I154" s="94">
        <v>60</v>
      </c>
      <c r="J154" s="94">
        <v>60</v>
      </c>
      <c r="K154" s="94">
        <v>10</v>
      </c>
      <c r="L154" s="94">
        <v>1</v>
      </c>
      <c r="M154" s="95">
        <v>9</v>
      </c>
      <c r="N154" s="96">
        <v>9</v>
      </c>
      <c r="O154" s="61">
        <v>3000</v>
      </c>
      <c r="P154" s="62">
        <f>Table22452368910111213141516171819202122242345672345[[#This Row],[PEMBULATAN]]*O154</f>
        <v>27000</v>
      </c>
    </row>
    <row r="155" spans="1:16" ht="28.5" customHeight="1" x14ac:dyDescent="0.2">
      <c r="A155" s="108"/>
      <c r="B155" s="72"/>
      <c r="C155" s="89" t="s">
        <v>376</v>
      </c>
      <c r="D155" s="90" t="s">
        <v>54</v>
      </c>
      <c r="E155" s="91">
        <v>44432</v>
      </c>
      <c r="F155" s="92" t="s">
        <v>58</v>
      </c>
      <c r="G155" s="91">
        <v>44435</v>
      </c>
      <c r="H155" s="93" t="s">
        <v>518</v>
      </c>
      <c r="I155" s="94">
        <v>60</v>
      </c>
      <c r="J155" s="94">
        <v>60</v>
      </c>
      <c r="K155" s="94">
        <v>40</v>
      </c>
      <c r="L155" s="94">
        <v>11</v>
      </c>
      <c r="M155" s="95">
        <v>36</v>
      </c>
      <c r="N155" s="96">
        <v>36</v>
      </c>
      <c r="O155" s="61">
        <v>3000</v>
      </c>
      <c r="P155" s="62">
        <f>Table22452368910111213141516171819202122242345672345[[#This Row],[PEMBULATAN]]*O155</f>
        <v>108000</v>
      </c>
    </row>
    <row r="156" spans="1:16" ht="28.5" customHeight="1" x14ac:dyDescent="0.2">
      <c r="A156" s="108"/>
      <c r="B156" s="72"/>
      <c r="C156" s="89" t="s">
        <v>377</v>
      </c>
      <c r="D156" s="90" t="s">
        <v>54</v>
      </c>
      <c r="E156" s="91">
        <v>44432</v>
      </c>
      <c r="F156" s="92" t="s">
        <v>58</v>
      </c>
      <c r="G156" s="91">
        <v>44435</v>
      </c>
      <c r="H156" s="93" t="s">
        <v>518</v>
      </c>
      <c r="I156" s="94">
        <v>90</v>
      </c>
      <c r="J156" s="94">
        <v>68</v>
      </c>
      <c r="K156" s="94">
        <v>30</v>
      </c>
      <c r="L156" s="94">
        <v>28</v>
      </c>
      <c r="M156" s="95">
        <v>45.9</v>
      </c>
      <c r="N156" s="96">
        <v>46</v>
      </c>
      <c r="O156" s="61">
        <v>3000</v>
      </c>
      <c r="P156" s="62">
        <f>Table22452368910111213141516171819202122242345672345[[#This Row],[PEMBULATAN]]*O156</f>
        <v>138000</v>
      </c>
    </row>
    <row r="157" spans="1:16" ht="28.5" customHeight="1" x14ac:dyDescent="0.2">
      <c r="A157" s="108"/>
      <c r="B157" s="72"/>
      <c r="C157" s="89" t="s">
        <v>378</v>
      </c>
      <c r="D157" s="90" t="s">
        <v>54</v>
      </c>
      <c r="E157" s="91">
        <v>44432</v>
      </c>
      <c r="F157" s="92" t="s">
        <v>58</v>
      </c>
      <c r="G157" s="91">
        <v>44435</v>
      </c>
      <c r="H157" s="93" t="s">
        <v>518</v>
      </c>
      <c r="I157" s="94">
        <v>96</v>
      </c>
      <c r="J157" s="94">
        <v>30</v>
      </c>
      <c r="K157" s="94">
        <v>28</v>
      </c>
      <c r="L157" s="94">
        <v>11</v>
      </c>
      <c r="M157" s="95">
        <v>20.16</v>
      </c>
      <c r="N157" s="96">
        <v>20</v>
      </c>
      <c r="O157" s="61">
        <v>3000</v>
      </c>
      <c r="P157" s="62">
        <f>Table22452368910111213141516171819202122242345672345[[#This Row],[PEMBULATAN]]*O157</f>
        <v>60000</v>
      </c>
    </row>
    <row r="158" spans="1:16" ht="28.5" customHeight="1" x14ac:dyDescent="0.2">
      <c r="A158" s="108"/>
      <c r="B158" s="72"/>
      <c r="C158" s="89" t="s">
        <v>379</v>
      </c>
      <c r="D158" s="90" t="s">
        <v>54</v>
      </c>
      <c r="E158" s="91">
        <v>44432</v>
      </c>
      <c r="F158" s="92" t="s">
        <v>58</v>
      </c>
      <c r="G158" s="91">
        <v>44435</v>
      </c>
      <c r="H158" s="93" t="s">
        <v>518</v>
      </c>
      <c r="I158" s="94">
        <v>54</v>
      </c>
      <c r="J158" s="94">
        <v>42</v>
      </c>
      <c r="K158" s="94">
        <v>18</v>
      </c>
      <c r="L158" s="94">
        <v>3</v>
      </c>
      <c r="M158" s="95">
        <v>10.206</v>
      </c>
      <c r="N158" s="96">
        <v>10</v>
      </c>
      <c r="O158" s="61">
        <v>3000</v>
      </c>
      <c r="P158" s="62">
        <f>Table22452368910111213141516171819202122242345672345[[#This Row],[PEMBULATAN]]*O158</f>
        <v>30000</v>
      </c>
    </row>
    <row r="159" spans="1:16" ht="28.5" customHeight="1" x14ac:dyDescent="0.2">
      <c r="A159" s="108"/>
      <c r="B159" s="72"/>
      <c r="C159" s="89" t="s">
        <v>380</v>
      </c>
      <c r="D159" s="90" t="s">
        <v>54</v>
      </c>
      <c r="E159" s="91">
        <v>44432</v>
      </c>
      <c r="F159" s="92" t="s">
        <v>58</v>
      </c>
      <c r="G159" s="91">
        <v>44435</v>
      </c>
      <c r="H159" s="93" t="s">
        <v>518</v>
      </c>
      <c r="I159" s="94">
        <v>80</v>
      </c>
      <c r="J159" s="94">
        <v>56</v>
      </c>
      <c r="K159" s="94">
        <v>36</v>
      </c>
      <c r="L159" s="94">
        <v>16</v>
      </c>
      <c r="M159" s="95">
        <v>40.32</v>
      </c>
      <c r="N159" s="96">
        <v>40</v>
      </c>
      <c r="O159" s="61">
        <v>3000</v>
      </c>
      <c r="P159" s="62">
        <f>Table22452368910111213141516171819202122242345672345[[#This Row],[PEMBULATAN]]*O159</f>
        <v>120000</v>
      </c>
    </row>
    <row r="160" spans="1:16" ht="28.5" customHeight="1" x14ac:dyDescent="0.2">
      <c r="A160" s="108"/>
      <c r="B160" s="72"/>
      <c r="C160" s="89" t="s">
        <v>381</v>
      </c>
      <c r="D160" s="90" t="s">
        <v>54</v>
      </c>
      <c r="E160" s="91">
        <v>44432</v>
      </c>
      <c r="F160" s="92" t="s">
        <v>58</v>
      </c>
      <c r="G160" s="91">
        <v>44435</v>
      </c>
      <c r="H160" s="93" t="s">
        <v>518</v>
      </c>
      <c r="I160" s="94">
        <v>58</v>
      </c>
      <c r="J160" s="94">
        <v>36</v>
      </c>
      <c r="K160" s="94">
        <v>26</v>
      </c>
      <c r="L160" s="94">
        <v>7</v>
      </c>
      <c r="M160" s="95">
        <v>13.571999999999999</v>
      </c>
      <c r="N160" s="96">
        <v>14</v>
      </c>
      <c r="O160" s="61">
        <v>3000</v>
      </c>
      <c r="P160" s="62">
        <f>Table22452368910111213141516171819202122242345672345[[#This Row],[PEMBULATAN]]*O160</f>
        <v>42000</v>
      </c>
    </row>
    <row r="161" spans="1:16" ht="28.5" customHeight="1" x14ac:dyDescent="0.2">
      <c r="A161" s="108"/>
      <c r="B161" s="72"/>
      <c r="C161" s="89" t="s">
        <v>382</v>
      </c>
      <c r="D161" s="90" t="s">
        <v>54</v>
      </c>
      <c r="E161" s="91">
        <v>44432</v>
      </c>
      <c r="F161" s="92" t="s">
        <v>58</v>
      </c>
      <c r="G161" s="91">
        <v>44435</v>
      </c>
      <c r="H161" s="93" t="s">
        <v>518</v>
      </c>
      <c r="I161" s="94">
        <v>99</v>
      </c>
      <c r="J161" s="94">
        <v>65</v>
      </c>
      <c r="K161" s="94">
        <v>36</v>
      </c>
      <c r="L161" s="94">
        <v>21</v>
      </c>
      <c r="M161" s="95">
        <v>57.914999999999999</v>
      </c>
      <c r="N161" s="96">
        <v>58</v>
      </c>
      <c r="O161" s="61">
        <v>3000</v>
      </c>
      <c r="P161" s="62">
        <f>Table22452368910111213141516171819202122242345672345[[#This Row],[PEMBULATAN]]*O161</f>
        <v>174000</v>
      </c>
    </row>
    <row r="162" spans="1:16" ht="28.5" customHeight="1" x14ac:dyDescent="0.2">
      <c r="A162" s="108"/>
      <c r="B162" s="72"/>
      <c r="C162" s="89" t="s">
        <v>383</v>
      </c>
      <c r="D162" s="90" t="s">
        <v>54</v>
      </c>
      <c r="E162" s="91">
        <v>44432</v>
      </c>
      <c r="F162" s="92" t="s">
        <v>58</v>
      </c>
      <c r="G162" s="91">
        <v>44435</v>
      </c>
      <c r="H162" s="93" t="s">
        <v>518</v>
      </c>
      <c r="I162" s="94">
        <v>78</v>
      </c>
      <c r="J162" s="94">
        <v>60</v>
      </c>
      <c r="K162" s="94">
        <v>22</v>
      </c>
      <c r="L162" s="94">
        <v>14</v>
      </c>
      <c r="M162" s="95">
        <v>25.74</v>
      </c>
      <c r="N162" s="96">
        <v>26</v>
      </c>
      <c r="O162" s="61">
        <v>3000</v>
      </c>
      <c r="P162" s="62">
        <f>Table22452368910111213141516171819202122242345672345[[#This Row],[PEMBULATAN]]*O162</f>
        <v>78000</v>
      </c>
    </row>
    <row r="163" spans="1:16" ht="28.5" customHeight="1" x14ac:dyDescent="0.2">
      <c r="A163" s="108"/>
      <c r="B163" s="72"/>
      <c r="C163" s="89" t="s">
        <v>384</v>
      </c>
      <c r="D163" s="90" t="s">
        <v>54</v>
      </c>
      <c r="E163" s="91">
        <v>44432</v>
      </c>
      <c r="F163" s="92" t="s">
        <v>58</v>
      </c>
      <c r="G163" s="91">
        <v>44435</v>
      </c>
      <c r="H163" s="93" t="s">
        <v>518</v>
      </c>
      <c r="I163" s="94">
        <v>90</v>
      </c>
      <c r="J163" s="94">
        <v>57</v>
      </c>
      <c r="K163" s="94">
        <v>38</v>
      </c>
      <c r="L163" s="94">
        <v>21</v>
      </c>
      <c r="M163" s="95">
        <v>48.734999999999999</v>
      </c>
      <c r="N163" s="96">
        <v>49</v>
      </c>
      <c r="O163" s="61">
        <v>3000</v>
      </c>
      <c r="P163" s="62">
        <f>Table22452368910111213141516171819202122242345672345[[#This Row],[PEMBULATAN]]*O163</f>
        <v>147000</v>
      </c>
    </row>
    <row r="164" spans="1:16" ht="28.5" customHeight="1" x14ac:dyDescent="0.2">
      <c r="A164" s="108"/>
      <c r="B164" s="72"/>
      <c r="C164" s="84" t="s">
        <v>385</v>
      </c>
      <c r="D164" s="75" t="s">
        <v>54</v>
      </c>
      <c r="E164" s="13">
        <v>44432</v>
      </c>
      <c r="F164" s="73" t="s">
        <v>58</v>
      </c>
      <c r="G164" s="13">
        <v>44435</v>
      </c>
      <c r="H164" s="74" t="s">
        <v>518</v>
      </c>
      <c r="I164" s="15">
        <v>85</v>
      </c>
      <c r="J164" s="15">
        <v>50</v>
      </c>
      <c r="K164" s="15">
        <v>42</v>
      </c>
      <c r="L164" s="15">
        <v>8</v>
      </c>
      <c r="M164" s="79">
        <v>44.625</v>
      </c>
      <c r="N164" s="69">
        <v>45</v>
      </c>
      <c r="O164" s="61">
        <v>3000</v>
      </c>
      <c r="P164" s="62">
        <f>Table22452368910111213141516171819202122242345672345[[#This Row],[PEMBULATAN]]*O164</f>
        <v>135000</v>
      </c>
    </row>
    <row r="165" spans="1:16" ht="28.5" customHeight="1" x14ac:dyDescent="0.2">
      <c r="A165" s="108"/>
      <c r="B165" s="72"/>
      <c r="C165" s="84" t="s">
        <v>386</v>
      </c>
      <c r="D165" s="75" t="s">
        <v>54</v>
      </c>
      <c r="E165" s="13">
        <v>44432</v>
      </c>
      <c r="F165" s="73" t="s">
        <v>58</v>
      </c>
      <c r="G165" s="13">
        <v>44435</v>
      </c>
      <c r="H165" s="74" t="s">
        <v>518</v>
      </c>
      <c r="I165" s="15">
        <v>87</v>
      </c>
      <c r="J165" s="15">
        <v>55</v>
      </c>
      <c r="K165" s="15">
        <v>30</v>
      </c>
      <c r="L165" s="15">
        <v>10</v>
      </c>
      <c r="M165" s="79">
        <v>35.887500000000003</v>
      </c>
      <c r="N165" s="69">
        <v>36</v>
      </c>
      <c r="O165" s="61">
        <v>3000</v>
      </c>
      <c r="P165" s="62">
        <f>Table22452368910111213141516171819202122242345672345[[#This Row],[PEMBULATAN]]*O165</f>
        <v>108000</v>
      </c>
    </row>
    <row r="166" spans="1:16" ht="28.5" customHeight="1" x14ac:dyDescent="0.2">
      <c r="A166" s="108"/>
      <c r="B166" s="72"/>
      <c r="C166" s="84" t="s">
        <v>387</v>
      </c>
      <c r="D166" s="75" t="s">
        <v>54</v>
      </c>
      <c r="E166" s="13">
        <v>44432</v>
      </c>
      <c r="F166" s="73" t="s">
        <v>58</v>
      </c>
      <c r="G166" s="13">
        <v>44435</v>
      </c>
      <c r="H166" s="74" t="s">
        <v>518</v>
      </c>
      <c r="I166" s="15">
        <v>100</v>
      </c>
      <c r="J166" s="15">
        <v>70</v>
      </c>
      <c r="K166" s="15">
        <v>27</v>
      </c>
      <c r="L166" s="15">
        <v>6</v>
      </c>
      <c r="M166" s="79">
        <v>47.25</v>
      </c>
      <c r="N166" s="69">
        <v>47</v>
      </c>
      <c r="O166" s="61">
        <v>3000</v>
      </c>
      <c r="P166" s="62">
        <f>Table22452368910111213141516171819202122242345672345[[#This Row],[PEMBULATAN]]*O166</f>
        <v>141000</v>
      </c>
    </row>
    <row r="167" spans="1:16" ht="28.5" customHeight="1" x14ac:dyDescent="0.2">
      <c r="A167" s="108"/>
      <c r="B167" s="72"/>
      <c r="C167" s="84" t="s">
        <v>388</v>
      </c>
      <c r="D167" s="75" t="s">
        <v>54</v>
      </c>
      <c r="E167" s="13">
        <v>44432</v>
      </c>
      <c r="F167" s="73" t="s">
        <v>58</v>
      </c>
      <c r="G167" s="13">
        <v>44435</v>
      </c>
      <c r="H167" s="74" t="s">
        <v>518</v>
      </c>
      <c r="I167" s="15">
        <v>60</v>
      </c>
      <c r="J167" s="15">
        <v>38</v>
      </c>
      <c r="K167" s="15">
        <v>27</v>
      </c>
      <c r="L167" s="15">
        <v>6</v>
      </c>
      <c r="M167" s="79">
        <v>15.39</v>
      </c>
      <c r="N167" s="69">
        <v>15</v>
      </c>
      <c r="O167" s="61">
        <v>3000</v>
      </c>
      <c r="P167" s="62">
        <f>Table22452368910111213141516171819202122242345672345[[#This Row],[PEMBULATAN]]*O167</f>
        <v>45000</v>
      </c>
    </row>
    <row r="168" spans="1:16" ht="28.5" customHeight="1" x14ac:dyDescent="0.2">
      <c r="A168" s="108"/>
      <c r="B168" s="72"/>
      <c r="C168" s="84" t="s">
        <v>389</v>
      </c>
      <c r="D168" s="75" t="s">
        <v>54</v>
      </c>
      <c r="E168" s="13">
        <v>44432</v>
      </c>
      <c r="F168" s="73" t="s">
        <v>58</v>
      </c>
      <c r="G168" s="13">
        <v>44435</v>
      </c>
      <c r="H168" s="74" t="s">
        <v>518</v>
      </c>
      <c r="I168" s="15">
        <v>68</v>
      </c>
      <c r="J168" s="15">
        <v>60</v>
      </c>
      <c r="K168" s="15">
        <v>28</v>
      </c>
      <c r="L168" s="15">
        <v>6</v>
      </c>
      <c r="M168" s="79">
        <v>28.56</v>
      </c>
      <c r="N168" s="69">
        <v>29</v>
      </c>
      <c r="O168" s="61">
        <v>3000</v>
      </c>
      <c r="P168" s="62">
        <f>Table22452368910111213141516171819202122242345672345[[#This Row],[PEMBULATAN]]*O168</f>
        <v>87000</v>
      </c>
    </row>
    <row r="169" spans="1:16" ht="28.5" customHeight="1" x14ac:dyDescent="0.2">
      <c r="A169" s="108"/>
      <c r="B169" s="72"/>
      <c r="C169" s="84" t="s">
        <v>390</v>
      </c>
      <c r="D169" s="75" t="s">
        <v>54</v>
      </c>
      <c r="E169" s="13">
        <v>44432</v>
      </c>
      <c r="F169" s="73" t="s">
        <v>58</v>
      </c>
      <c r="G169" s="13">
        <v>44435</v>
      </c>
      <c r="H169" s="74" t="s">
        <v>518</v>
      </c>
      <c r="I169" s="15">
        <v>96</v>
      </c>
      <c r="J169" s="15">
        <v>50</v>
      </c>
      <c r="K169" s="15">
        <v>26</v>
      </c>
      <c r="L169" s="15">
        <v>11</v>
      </c>
      <c r="M169" s="79">
        <v>31.2</v>
      </c>
      <c r="N169" s="69">
        <v>31</v>
      </c>
      <c r="O169" s="61">
        <v>3000</v>
      </c>
      <c r="P169" s="62">
        <f>Table22452368910111213141516171819202122242345672345[[#This Row],[PEMBULATAN]]*O169</f>
        <v>93000</v>
      </c>
    </row>
    <row r="170" spans="1:16" ht="28.5" customHeight="1" x14ac:dyDescent="0.2">
      <c r="A170" s="108"/>
      <c r="B170" s="72"/>
      <c r="C170" s="84" t="s">
        <v>391</v>
      </c>
      <c r="D170" s="75" t="s">
        <v>54</v>
      </c>
      <c r="E170" s="13">
        <v>44432</v>
      </c>
      <c r="F170" s="73" t="s">
        <v>58</v>
      </c>
      <c r="G170" s="13">
        <v>44435</v>
      </c>
      <c r="H170" s="74" t="s">
        <v>518</v>
      </c>
      <c r="I170" s="15">
        <v>95</v>
      </c>
      <c r="J170" s="15">
        <v>60</v>
      </c>
      <c r="K170" s="15">
        <v>30</v>
      </c>
      <c r="L170" s="15">
        <v>9</v>
      </c>
      <c r="M170" s="79">
        <v>42.75</v>
      </c>
      <c r="N170" s="69">
        <v>43</v>
      </c>
      <c r="O170" s="61">
        <v>3000</v>
      </c>
      <c r="P170" s="62">
        <f>Table22452368910111213141516171819202122242345672345[[#This Row],[PEMBULATAN]]*O170</f>
        <v>129000</v>
      </c>
    </row>
    <row r="171" spans="1:16" ht="28.5" customHeight="1" x14ac:dyDescent="0.2">
      <c r="A171" s="108"/>
      <c r="B171" s="72"/>
      <c r="C171" s="84" t="s">
        <v>392</v>
      </c>
      <c r="D171" s="75" t="s">
        <v>54</v>
      </c>
      <c r="E171" s="13">
        <v>44432</v>
      </c>
      <c r="F171" s="73" t="s">
        <v>58</v>
      </c>
      <c r="G171" s="13">
        <v>44435</v>
      </c>
      <c r="H171" s="74" t="s">
        <v>518</v>
      </c>
      <c r="I171" s="15">
        <v>83</v>
      </c>
      <c r="J171" s="15">
        <v>46</v>
      </c>
      <c r="K171" s="15">
        <v>27</v>
      </c>
      <c r="L171" s="15">
        <v>3</v>
      </c>
      <c r="M171" s="79">
        <v>25.7715</v>
      </c>
      <c r="N171" s="69">
        <v>26</v>
      </c>
      <c r="O171" s="61">
        <v>3000</v>
      </c>
      <c r="P171" s="62">
        <f>Table22452368910111213141516171819202122242345672345[[#This Row],[PEMBULATAN]]*O171</f>
        <v>78000</v>
      </c>
    </row>
    <row r="172" spans="1:16" ht="28.5" customHeight="1" x14ac:dyDescent="0.2">
      <c r="A172" s="108"/>
      <c r="B172" s="72"/>
      <c r="C172" s="84" t="s">
        <v>393</v>
      </c>
      <c r="D172" s="75" t="s">
        <v>54</v>
      </c>
      <c r="E172" s="13">
        <v>44432</v>
      </c>
      <c r="F172" s="73" t="s">
        <v>58</v>
      </c>
      <c r="G172" s="13">
        <v>44435</v>
      </c>
      <c r="H172" s="74" t="s">
        <v>518</v>
      </c>
      <c r="I172" s="15">
        <v>90</v>
      </c>
      <c r="J172" s="15">
        <v>67</v>
      </c>
      <c r="K172" s="15">
        <v>26</v>
      </c>
      <c r="L172" s="15">
        <v>9</v>
      </c>
      <c r="M172" s="79">
        <v>39.195</v>
      </c>
      <c r="N172" s="69">
        <v>39</v>
      </c>
      <c r="O172" s="61">
        <v>3000</v>
      </c>
      <c r="P172" s="62">
        <f>Table22452368910111213141516171819202122242345672345[[#This Row],[PEMBULATAN]]*O172</f>
        <v>117000</v>
      </c>
    </row>
    <row r="173" spans="1:16" ht="28.5" customHeight="1" x14ac:dyDescent="0.2">
      <c r="A173" s="108"/>
      <c r="B173" s="72"/>
      <c r="C173" s="84" t="s">
        <v>394</v>
      </c>
      <c r="D173" s="75" t="s">
        <v>54</v>
      </c>
      <c r="E173" s="13">
        <v>44432</v>
      </c>
      <c r="F173" s="73" t="s">
        <v>58</v>
      </c>
      <c r="G173" s="13">
        <v>44435</v>
      </c>
      <c r="H173" s="74" t="s">
        <v>518</v>
      </c>
      <c r="I173" s="15">
        <v>86</v>
      </c>
      <c r="J173" s="15">
        <v>47</v>
      </c>
      <c r="K173" s="15">
        <v>27</v>
      </c>
      <c r="L173" s="15">
        <v>19</v>
      </c>
      <c r="M173" s="79">
        <v>27.2835</v>
      </c>
      <c r="N173" s="69">
        <v>27</v>
      </c>
      <c r="O173" s="61">
        <v>3000</v>
      </c>
      <c r="P173" s="62">
        <f>Table22452368910111213141516171819202122242345672345[[#This Row],[PEMBULATAN]]*O173</f>
        <v>81000</v>
      </c>
    </row>
    <row r="174" spans="1:16" ht="28.5" customHeight="1" x14ac:dyDescent="0.2">
      <c r="A174" s="108"/>
      <c r="B174" s="72"/>
      <c r="C174" s="84" t="s">
        <v>395</v>
      </c>
      <c r="D174" s="75" t="s">
        <v>54</v>
      </c>
      <c r="E174" s="13">
        <v>44432</v>
      </c>
      <c r="F174" s="73" t="s">
        <v>58</v>
      </c>
      <c r="G174" s="13">
        <v>44435</v>
      </c>
      <c r="H174" s="74" t="s">
        <v>518</v>
      </c>
      <c r="I174" s="15">
        <v>105</v>
      </c>
      <c r="J174" s="15">
        <v>63</v>
      </c>
      <c r="K174" s="15">
        <v>28</v>
      </c>
      <c r="L174" s="15">
        <v>39</v>
      </c>
      <c r="M174" s="79">
        <v>46.305</v>
      </c>
      <c r="N174" s="69">
        <v>46</v>
      </c>
      <c r="O174" s="61">
        <v>3000</v>
      </c>
      <c r="P174" s="62">
        <f>Table22452368910111213141516171819202122242345672345[[#This Row],[PEMBULATAN]]*O174</f>
        <v>138000</v>
      </c>
    </row>
    <row r="175" spans="1:16" ht="28.5" customHeight="1" x14ac:dyDescent="0.2">
      <c r="A175" s="108"/>
      <c r="B175" s="72"/>
      <c r="C175" s="84" t="s">
        <v>396</v>
      </c>
      <c r="D175" s="75" t="s">
        <v>54</v>
      </c>
      <c r="E175" s="13">
        <v>44432</v>
      </c>
      <c r="F175" s="73" t="s">
        <v>58</v>
      </c>
      <c r="G175" s="13">
        <v>44435</v>
      </c>
      <c r="H175" s="74" t="s">
        <v>518</v>
      </c>
      <c r="I175" s="15">
        <v>70</v>
      </c>
      <c r="J175" s="15">
        <v>56</v>
      </c>
      <c r="K175" s="15">
        <v>35</v>
      </c>
      <c r="L175" s="15">
        <v>8</v>
      </c>
      <c r="M175" s="79">
        <v>34.299999999999997</v>
      </c>
      <c r="N175" s="69">
        <v>34</v>
      </c>
      <c r="O175" s="61">
        <v>3000</v>
      </c>
      <c r="P175" s="62">
        <f>Table22452368910111213141516171819202122242345672345[[#This Row],[PEMBULATAN]]*O175</f>
        <v>102000</v>
      </c>
    </row>
    <row r="176" spans="1:16" ht="28.5" customHeight="1" x14ac:dyDescent="0.2">
      <c r="A176" s="108"/>
      <c r="B176" s="72"/>
      <c r="C176" s="84" t="s">
        <v>397</v>
      </c>
      <c r="D176" s="75" t="s">
        <v>54</v>
      </c>
      <c r="E176" s="13">
        <v>44432</v>
      </c>
      <c r="F176" s="73" t="s">
        <v>58</v>
      </c>
      <c r="G176" s="13">
        <v>44435</v>
      </c>
      <c r="H176" s="74" t="s">
        <v>518</v>
      </c>
      <c r="I176" s="15">
        <v>85</v>
      </c>
      <c r="J176" s="15">
        <v>50</v>
      </c>
      <c r="K176" s="15">
        <v>40</v>
      </c>
      <c r="L176" s="15">
        <v>19</v>
      </c>
      <c r="M176" s="79">
        <v>42.5</v>
      </c>
      <c r="N176" s="69">
        <v>43</v>
      </c>
      <c r="O176" s="61">
        <v>3000</v>
      </c>
      <c r="P176" s="62">
        <f>Table22452368910111213141516171819202122242345672345[[#This Row],[PEMBULATAN]]*O176</f>
        <v>129000</v>
      </c>
    </row>
    <row r="177" spans="1:16" ht="28.5" customHeight="1" x14ac:dyDescent="0.2">
      <c r="A177" s="108"/>
      <c r="B177" s="72"/>
      <c r="C177" s="84" t="s">
        <v>398</v>
      </c>
      <c r="D177" s="75" t="s">
        <v>54</v>
      </c>
      <c r="E177" s="13">
        <v>44432</v>
      </c>
      <c r="F177" s="73" t="s">
        <v>58</v>
      </c>
      <c r="G177" s="13">
        <v>44435</v>
      </c>
      <c r="H177" s="74" t="s">
        <v>518</v>
      </c>
      <c r="I177" s="15">
        <v>100</v>
      </c>
      <c r="J177" s="15">
        <v>60</v>
      </c>
      <c r="K177" s="15">
        <v>36</v>
      </c>
      <c r="L177" s="15">
        <v>23</v>
      </c>
      <c r="M177" s="79">
        <v>54</v>
      </c>
      <c r="N177" s="69">
        <v>54</v>
      </c>
      <c r="O177" s="61">
        <v>3000</v>
      </c>
      <c r="P177" s="62">
        <f>Table22452368910111213141516171819202122242345672345[[#This Row],[PEMBULATAN]]*O177</f>
        <v>162000</v>
      </c>
    </row>
    <row r="178" spans="1:16" ht="28.5" customHeight="1" x14ac:dyDescent="0.2">
      <c r="A178" s="108"/>
      <c r="B178" s="72"/>
      <c r="C178" s="84" t="s">
        <v>399</v>
      </c>
      <c r="D178" s="75" t="s">
        <v>54</v>
      </c>
      <c r="E178" s="13">
        <v>44432</v>
      </c>
      <c r="F178" s="73" t="s">
        <v>58</v>
      </c>
      <c r="G178" s="13">
        <v>44435</v>
      </c>
      <c r="H178" s="74" t="s">
        <v>518</v>
      </c>
      <c r="I178" s="15">
        <v>64</v>
      </c>
      <c r="J178" s="15">
        <v>3</v>
      </c>
      <c r="K178" s="15">
        <v>3</v>
      </c>
      <c r="L178" s="15">
        <v>1</v>
      </c>
      <c r="M178" s="79">
        <v>0.14399999999999999</v>
      </c>
      <c r="N178" s="69">
        <v>1</v>
      </c>
      <c r="O178" s="61">
        <v>3000</v>
      </c>
      <c r="P178" s="62">
        <f>Table22452368910111213141516171819202122242345672345[[#This Row],[PEMBULATAN]]*O178</f>
        <v>3000</v>
      </c>
    </row>
    <row r="179" spans="1:16" ht="28.5" customHeight="1" x14ac:dyDescent="0.2">
      <c r="A179" s="108"/>
      <c r="B179" s="72"/>
      <c r="C179" s="84" t="s">
        <v>400</v>
      </c>
      <c r="D179" s="75" t="s">
        <v>54</v>
      </c>
      <c r="E179" s="13">
        <v>44432</v>
      </c>
      <c r="F179" s="73" t="s">
        <v>58</v>
      </c>
      <c r="G179" s="13">
        <v>44435</v>
      </c>
      <c r="H179" s="74" t="s">
        <v>518</v>
      </c>
      <c r="I179" s="15">
        <v>90</v>
      </c>
      <c r="J179" s="15">
        <v>40</v>
      </c>
      <c r="K179" s="15">
        <v>13</v>
      </c>
      <c r="L179" s="15">
        <v>1</v>
      </c>
      <c r="M179" s="79">
        <v>11.7</v>
      </c>
      <c r="N179" s="69">
        <v>12</v>
      </c>
      <c r="O179" s="61">
        <v>3000</v>
      </c>
      <c r="P179" s="62">
        <f>Table22452368910111213141516171819202122242345672345[[#This Row],[PEMBULATAN]]*O179</f>
        <v>36000</v>
      </c>
    </row>
    <row r="180" spans="1:16" ht="28.5" customHeight="1" x14ac:dyDescent="0.2">
      <c r="A180" s="108"/>
      <c r="B180" s="72"/>
      <c r="C180" s="84" t="s">
        <v>401</v>
      </c>
      <c r="D180" s="75" t="s">
        <v>54</v>
      </c>
      <c r="E180" s="13">
        <v>44432</v>
      </c>
      <c r="F180" s="73" t="s">
        <v>58</v>
      </c>
      <c r="G180" s="13">
        <v>44435</v>
      </c>
      <c r="H180" s="74" t="s">
        <v>518</v>
      </c>
      <c r="I180" s="15">
        <v>82</v>
      </c>
      <c r="J180" s="15">
        <v>54</v>
      </c>
      <c r="K180" s="15">
        <v>25</v>
      </c>
      <c r="L180" s="15">
        <v>11</v>
      </c>
      <c r="M180" s="79">
        <v>27.675000000000001</v>
      </c>
      <c r="N180" s="69">
        <v>28</v>
      </c>
      <c r="O180" s="61">
        <v>3000</v>
      </c>
      <c r="P180" s="62">
        <f>Table22452368910111213141516171819202122242345672345[[#This Row],[PEMBULATAN]]*O180</f>
        <v>84000</v>
      </c>
    </row>
    <row r="181" spans="1:16" ht="28.5" customHeight="1" x14ac:dyDescent="0.2">
      <c r="A181" s="108"/>
      <c r="B181" s="72"/>
      <c r="C181" s="84" t="s">
        <v>402</v>
      </c>
      <c r="D181" s="75" t="s">
        <v>54</v>
      </c>
      <c r="E181" s="13">
        <v>44432</v>
      </c>
      <c r="F181" s="73" t="s">
        <v>58</v>
      </c>
      <c r="G181" s="13">
        <v>44435</v>
      </c>
      <c r="H181" s="74" t="s">
        <v>518</v>
      </c>
      <c r="I181" s="15">
        <v>51</v>
      </c>
      <c r="J181" s="15">
        <v>51</v>
      </c>
      <c r="K181" s="15">
        <v>27</v>
      </c>
      <c r="L181" s="15">
        <v>11</v>
      </c>
      <c r="M181" s="79">
        <v>17.556750000000001</v>
      </c>
      <c r="N181" s="69">
        <v>18</v>
      </c>
      <c r="O181" s="61">
        <v>3000</v>
      </c>
      <c r="P181" s="62">
        <f>Table22452368910111213141516171819202122242345672345[[#This Row],[PEMBULATAN]]*O181</f>
        <v>54000</v>
      </c>
    </row>
    <row r="182" spans="1:16" ht="28.5" customHeight="1" x14ac:dyDescent="0.2">
      <c r="A182" s="108"/>
      <c r="B182" s="72"/>
      <c r="C182" s="84" t="s">
        <v>403</v>
      </c>
      <c r="D182" s="75" t="s">
        <v>54</v>
      </c>
      <c r="E182" s="13">
        <v>44432</v>
      </c>
      <c r="F182" s="73" t="s">
        <v>58</v>
      </c>
      <c r="G182" s="13">
        <v>44435</v>
      </c>
      <c r="H182" s="74" t="s">
        <v>518</v>
      </c>
      <c r="I182" s="15">
        <v>113</v>
      </c>
      <c r="J182" s="15">
        <v>18</v>
      </c>
      <c r="K182" s="15">
        <v>18</v>
      </c>
      <c r="L182" s="15">
        <v>3</v>
      </c>
      <c r="M182" s="79">
        <v>9.1530000000000005</v>
      </c>
      <c r="N182" s="69">
        <v>9</v>
      </c>
      <c r="O182" s="61">
        <v>3000</v>
      </c>
      <c r="P182" s="62">
        <f>Table22452368910111213141516171819202122242345672345[[#This Row],[PEMBULATAN]]*O182</f>
        <v>27000</v>
      </c>
    </row>
    <row r="183" spans="1:16" ht="28.5" customHeight="1" x14ac:dyDescent="0.2">
      <c r="A183" s="108"/>
      <c r="B183" s="72"/>
      <c r="C183" s="84" t="s">
        <v>404</v>
      </c>
      <c r="D183" s="75" t="s">
        <v>54</v>
      </c>
      <c r="E183" s="13">
        <v>44432</v>
      </c>
      <c r="F183" s="73" t="s">
        <v>58</v>
      </c>
      <c r="G183" s="13">
        <v>44435</v>
      </c>
      <c r="H183" s="74" t="s">
        <v>518</v>
      </c>
      <c r="I183" s="15">
        <v>56</v>
      </c>
      <c r="J183" s="15">
        <v>48</v>
      </c>
      <c r="K183" s="15">
        <v>18</v>
      </c>
      <c r="L183" s="15">
        <v>5</v>
      </c>
      <c r="M183" s="79">
        <v>12.096</v>
      </c>
      <c r="N183" s="69">
        <v>12</v>
      </c>
      <c r="O183" s="61">
        <v>3000</v>
      </c>
      <c r="P183" s="62">
        <f>Table22452368910111213141516171819202122242345672345[[#This Row],[PEMBULATAN]]*O183</f>
        <v>36000</v>
      </c>
    </row>
    <row r="184" spans="1:16" ht="28.5" customHeight="1" x14ac:dyDescent="0.2">
      <c r="A184" s="108"/>
      <c r="B184" s="72"/>
      <c r="C184" s="84" t="s">
        <v>405</v>
      </c>
      <c r="D184" s="75" t="s">
        <v>54</v>
      </c>
      <c r="E184" s="13">
        <v>44432</v>
      </c>
      <c r="F184" s="73" t="s">
        <v>58</v>
      </c>
      <c r="G184" s="13">
        <v>44435</v>
      </c>
      <c r="H184" s="74" t="s">
        <v>518</v>
      </c>
      <c r="I184" s="15">
        <v>64</v>
      </c>
      <c r="J184" s="15">
        <v>53</v>
      </c>
      <c r="K184" s="15">
        <v>25</v>
      </c>
      <c r="L184" s="15">
        <v>8</v>
      </c>
      <c r="M184" s="79">
        <v>21.2</v>
      </c>
      <c r="N184" s="69">
        <v>21</v>
      </c>
      <c r="O184" s="61">
        <v>3000</v>
      </c>
      <c r="P184" s="62">
        <f>Table22452368910111213141516171819202122242345672345[[#This Row],[PEMBULATAN]]*O184</f>
        <v>63000</v>
      </c>
    </row>
    <row r="185" spans="1:16" ht="28.5" customHeight="1" x14ac:dyDescent="0.2">
      <c r="A185" s="108"/>
      <c r="B185" s="72"/>
      <c r="C185" s="84" t="s">
        <v>406</v>
      </c>
      <c r="D185" s="75" t="s">
        <v>54</v>
      </c>
      <c r="E185" s="13">
        <v>44432</v>
      </c>
      <c r="F185" s="73" t="s">
        <v>58</v>
      </c>
      <c r="G185" s="13">
        <v>44435</v>
      </c>
      <c r="H185" s="74" t="s">
        <v>518</v>
      </c>
      <c r="I185" s="15">
        <v>62</v>
      </c>
      <c r="J185" s="15">
        <v>27</v>
      </c>
      <c r="K185" s="15">
        <v>13</v>
      </c>
      <c r="L185" s="15">
        <v>1</v>
      </c>
      <c r="M185" s="79">
        <v>5.4405000000000001</v>
      </c>
      <c r="N185" s="69">
        <v>5</v>
      </c>
      <c r="O185" s="61">
        <v>3000</v>
      </c>
      <c r="P185" s="62">
        <f>Table22452368910111213141516171819202122242345672345[[#This Row],[PEMBULATAN]]*O185</f>
        <v>15000</v>
      </c>
    </row>
    <row r="186" spans="1:16" ht="28.5" customHeight="1" x14ac:dyDescent="0.2">
      <c r="A186" s="108"/>
      <c r="B186" s="72"/>
      <c r="C186" s="84" t="s">
        <v>407</v>
      </c>
      <c r="D186" s="75" t="s">
        <v>54</v>
      </c>
      <c r="E186" s="13">
        <v>44432</v>
      </c>
      <c r="F186" s="73" t="s">
        <v>58</v>
      </c>
      <c r="G186" s="13">
        <v>44435</v>
      </c>
      <c r="H186" s="74" t="s">
        <v>518</v>
      </c>
      <c r="I186" s="15">
        <v>93</v>
      </c>
      <c r="J186" s="15">
        <v>59</v>
      </c>
      <c r="K186" s="15">
        <v>23</v>
      </c>
      <c r="L186" s="15">
        <v>14</v>
      </c>
      <c r="M186" s="79">
        <v>31.550249999999998</v>
      </c>
      <c r="N186" s="69">
        <v>32</v>
      </c>
      <c r="O186" s="61">
        <v>3000</v>
      </c>
      <c r="P186" s="62">
        <f>Table22452368910111213141516171819202122242345672345[[#This Row],[PEMBULATAN]]*O186</f>
        <v>96000</v>
      </c>
    </row>
    <row r="187" spans="1:16" ht="28.5" customHeight="1" x14ac:dyDescent="0.2">
      <c r="A187" s="108"/>
      <c r="B187" s="72"/>
      <c r="C187" s="84" t="s">
        <v>408</v>
      </c>
      <c r="D187" s="75" t="s">
        <v>54</v>
      </c>
      <c r="E187" s="13">
        <v>44432</v>
      </c>
      <c r="F187" s="73" t="s">
        <v>58</v>
      </c>
      <c r="G187" s="13">
        <v>44435</v>
      </c>
      <c r="H187" s="74" t="s">
        <v>518</v>
      </c>
      <c r="I187" s="15">
        <v>90</v>
      </c>
      <c r="J187" s="15">
        <v>50</v>
      </c>
      <c r="K187" s="15">
        <v>37</v>
      </c>
      <c r="L187" s="15">
        <v>11</v>
      </c>
      <c r="M187" s="79">
        <v>41.625</v>
      </c>
      <c r="N187" s="69">
        <v>42</v>
      </c>
      <c r="O187" s="61">
        <v>3000</v>
      </c>
      <c r="P187" s="62">
        <f>Table22452368910111213141516171819202122242345672345[[#This Row],[PEMBULATAN]]*O187</f>
        <v>126000</v>
      </c>
    </row>
    <row r="188" spans="1:16" ht="28.5" customHeight="1" x14ac:dyDescent="0.2">
      <c r="A188" s="108"/>
      <c r="B188" s="72"/>
      <c r="C188" s="84" t="s">
        <v>409</v>
      </c>
      <c r="D188" s="75" t="s">
        <v>54</v>
      </c>
      <c r="E188" s="13">
        <v>44432</v>
      </c>
      <c r="F188" s="73" t="s">
        <v>58</v>
      </c>
      <c r="G188" s="13">
        <v>44435</v>
      </c>
      <c r="H188" s="74" t="s">
        <v>518</v>
      </c>
      <c r="I188" s="15">
        <v>88</v>
      </c>
      <c r="J188" s="15">
        <v>56</v>
      </c>
      <c r="K188" s="15">
        <v>30</v>
      </c>
      <c r="L188" s="15">
        <v>11</v>
      </c>
      <c r="M188" s="79">
        <v>36.96</v>
      </c>
      <c r="N188" s="69">
        <v>37</v>
      </c>
      <c r="O188" s="61">
        <v>3000</v>
      </c>
      <c r="P188" s="62">
        <f>Table22452368910111213141516171819202122242345672345[[#This Row],[PEMBULATAN]]*O188</f>
        <v>111000</v>
      </c>
    </row>
    <row r="189" spans="1:16" ht="28.5" customHeight="1" x14ac:dyDescent="0.2">
      <c r="A189" s="108"/>
      <c r="B189" s="72"/>
      <c r="C189" s="84" t="s">
        <v>410</v>
      </c>
      <c r="D189" s="75" t="s">
        <v>54</v>
      </c>
      <c r="E189" s="13">
        <v>44432</v>
      </c>
      <c r="F189" s="73" t="s">
        <v>58</v>
      </c>
      <c r="G189" s="13">
        <v>44435</v>
      </c>
      <c r="H189" s="74" t="s">
        <v>518</v>
      </c>
      <c r="I189" s="15">
        <v>68</v>
      </c>
      <c r="J189" s="15">
        <v>63</v>
      </c>
      <c r="K189" s="15">
        <v>25</v>
      </c>
      <c r="L189" s="15">
        <v>6</v>
      </c>
      <c r="M189" s="79">
        <v>26.774999999999999</v>
      </c>
      <c r="N189" s="69">
        <v>27</v>
      </c>
      <c r="O189" s="61">
        <v>3000</v>
      </c>
      <c r="P189" s="62">
        <f>Table22452368910111213141516171819202122242345672345[[#This Row],[PEMBULATAN]]*O189</f>
        <v>81000</v>
      </c>
    </row>
    <row r="190" spans="1:16" ht="28.5" customHeight="1" x14ac:dyDescent="0.2">
      <c r="A190" s="108"/>
      <c r="B190" s="72"/>
      <c r="C190" s="84" t="s">
        <v>411</v>
      </c>
      <c r="D190" s="75" t="s">
        <v>54</v>
      </c>
      <c r="E190" s="13">
        <v>44432</v>
      </c>
      <c r="F190" s="73" t="s">
        <v>58</v>
      </c>
      <c r="G190" s="13">
        <v>44435</v>
      </c>
      <c r="H190" s="74" t="s">
        <v>518</v>
      </c>
      <c r="I190" s="15">
        <v>78</v>
      </c>
      <c r="J190" s="15">
        <v>53</v>
      </c>
      <c r="K190" s="15">
        <v>7</v>
      </c>
      <c r="L190" s="15">
        <v>3</v>
      </c>
      <c r="M190" s="79">
        <v>7.2344999999999997</v>
      </c>
      <c r="N190" s="69">
        <v>7</v>
      </c>
      <c r="O190" s="61">
        <v>3000</v>
      </c>
      <c r="P190" s="62">
        <f>Table22452368910111213141516171819202122242345672345[[#This Row],[PEMBULATAN]]*O190</f>
        <v>21000</v>
      </c>
    </row>
    <row r="191" spans="1:16" ht="28.5" customHeight="1" x14ac:dyDescent="0.2">
      <c r="A191" s="108"/>
      <c r="B191" s="72"/>
      <c r="C191" s="84" t="s">
        <v>412</v>
      </c>
      <c r="D191" s="75" t="s">
        <v>54</v>
      </c>
      <c r="E191" s="13">
        <v>44432</v>
      </c>
      <c r="F191" s="73" t="s">
        <v>58</v>
      </c>
      <c r="G191" s="13">
        <v>44435</v>
      </c>
      <c r="H191" s="74" t="s">
        <v>518</v>
      </c>
      <c r="I191" s="15">
        <v>95</v>
      </c>
      <c r="J191" s="15">
        <v>58</v>
      </c>
      <c r="K191" s="15">
        <v>33</v>
      </c>
      <c r="L191" s="15">
        <v>9</v>
      </c>
      <c r="M191" s="79">
        <v>45.457500000000003</v>
      </c>
      <c r="N191" s="69">
        <v>45</v>
      </c>
      <c r="O191" s="61">
        <v>3000</v>
      </c>
      <c r="P191" s="62">
        <f>Table22452368910111213141516171819202122242345672345[[#This Row],[PEMBULATAN]]*O191</f>
        <v>135000</v>
      </c>
    </row>
    <row r="192" spans="1:16" ht="28.5" customHeight="1" x14ac:dyDescent="0.2">
      <c r="A192" s="108"/>
      <c r="B192" s="72"/>
      <c r="C192" s="84" t="s">
        <v>413</v>
      </c>
      <c r="D192" s="75" t="s">
        <v>54</v>
      </c>
      <c r="E192" s="13">
        <v>44432</v>
      </c>
      <c r="F192" s="73" t="s">
        <v>58</v>
      </c>
      <c r="G192" s="13">
        <v>44435</v>
      </c>
      <c r="H192" s="74" t="s">
        <v>518</v>
      </c>
      <c r="I192" s="15">
        <v>85</v>
      </c>
      <c r="J192" s="15">
        <v>46</v>
      </c>
      <c r="K192" s="15">
        <v>41</v>
      </c>
      <c r="L192" s="15">
        <v>27</v>
      </c>
      <c r="M192" s="79">
        <v>40.077500000000001</v>
      </c>
      <c r="N192" s="69">
        <v>40</v>
      </c>
      <c r="O192" s="61">
        <v>3000</v>
      </c>
      <c r="P192" s="62">
        <f>Table22452368910111213141516171819202122242345672345[[#This Row],[PEMBULATAN]]*O192</f>
        <v>120000</v>
      </c>
    </row>
    <row r="193" spans="1:16" ht="28.5" customHeight="1" x14ac:dyDescent="0.2">
      <c r="A193" s="108"/>
      <c r="B193" s="72"/>
      <c r="C193" s="84" t="s">
        <v>414</v>
      </c>
      <c r="D193" s="75" t="s">
        <v>54</v>
      </c>
      <c r="E193" s="13">
        <v>44432</v>
      </c>
      <c r="F193" s="73" t="s">
        <v>58</v>
      </c>
      <c r="G193" s="13">
        <v>44435</v>
      </c>
      <c r="H193" s="74" t="s">
        <v>518</v>
      </c>
      <c r="I193" s="15">
        <v>99</v>
      </c>
      <c r="J193" s="15">
        <v>23</v>
      </c>
      <c r="K193" s="15">
        <v>26</v>
      </c>
      <c r="L193" s="15">
        <v>7</v>
      </c>
      <c r="M193" s="79">
        <v>14.8005</v>
      </c>
      <c r="N193" s="69">
        <v>15</v>
      </c>
      <c r="O193" s="61">
        <v>3000</v>
      </c>
      <c r="P193" s="62">
        <f>Table22452368910111213141516171819202122242345672345[[#This Row],[PEMBULATAN]]*O193</f>
        <v>45000</v>
      </c>
    </row>
    <row r="194" spans="1:16" ht="28.5" customHeight="1" x14ac:dyDescent="0.2">
      <c r="A194" s="108"/>
      <c r="B194" s="72"/>
      <c r="C194" s="84" t="s">
        <v>415</v>
      </c>
      <c r="D194" s="75" t="s">
        <v>54</v>
      </c>
      <c r="E194" s="13">
        <v>44432</v>
      </c>
      <c r="F194" s="73" t="s">
        <v>58</v>
      </c>
      <c r="G194" s="13">
        <v>44435</v>
      </c>
      <c r="H194" s="74" t="s">
        <v>518</v>
      </c>
      <c r="I194" s="15">
        <v>98</v>
      </c>
      <c r="J194" s="15">
        <v>60</v>
      </c>
      <c r="K194" s="15">
        <v>35</v>
      </c>
      <c r="L194" s="15">
        <v>16</v>
      </c>
      <c r="M194" s="79">
        <v>51.45</v>
      </c>
      <c r="N194" s="69">
        <v>51</v>
      </c>
      <c r="O194" s="61">
        <v>3000</v>
      </c>
      <c r="P194" s="62">
        <f>Table22452368910111213141516171819202122242345672345[[#This Row],[PEMBULATAN]]*O194</f>
        <v>153000</v>
      </c>
    </row>
    <row r="195" spans="1:16" ht="28.5" customHeight="1" x14ac:dyDescent="0.2">
      <c r="A195" s="108"/>
      <c r="B195" s="72"/>
      <c r="C195" s="84" t="s">
        <v>416</v>
      </c>
      <c r="D195" s="75" t="s">
        <v>54</v>
      </c>
      <c r="E195" s="13">
        <v>44432</v>
      </c>
      <c r="F195" s="73" t="s">
        <v>58</v>
      </c>
      <c r="G195" s="13">
        <v>44435</v>
      </c>
      <c r="H195" s="74" t="s">
        <v>518</v>
      </c>
      <c r="I195" s="15">
        <v>100</v>
      </c>
      <c r="J195" s="15">
        <v>55</v>
      </c>
      <c r="K195" s="15">
        <v>45</v>
      </c>
      <c r="L195" s="15">
        <v>9</v>
      </c>
      <c r="M195" s="79">
        <v>61.875</v>
      </c>
      <c r="N195" s="69">
        <v>62</v>
      </c>
      <c r="O195" s="61">
        <v>3000</v>
      </c>
      <c r="P195" s="62">
        <f>Table22452368910111213141516171819202122242345672345[[#This Row],[PEMBULATAN]]*O195</f>
        <v>186000</v>
      </c>
    </row>
    <row r="196" spans="1:16" ht="28.5" customHeight="1" x14ac:dyDescent="0.2">
      <c r="A196" s="108"/>
      <c r="B196" s="72"/>
      <c r="C196" s="84" t="s">
        <v>417</v>
      </c>
      <c r="D196" s="75" t="s">
        <v>54</v>
      </c>
      <c r="E196" s="13">
        <v>44432</v>
      </c>
      <c r="F196" s="73" t="s">
        <v>58</v>
      </c>
      <c r="G196" s="13">
        <v>44435</v>
      </c>
      <c r="H196" s="74" t="s">
        <v>518</v>
      </c>
      <c r="I196" s="15">
        <v>50</v>
      </c>
      <c r="J196" s="15">
        <v>36</v>
      </c>
      <c r="K196" s="15">
        <v>20</v>
      </c>
      <c r="L196" s="15">
        <v>3</v>
      </c>
      <c r="M196" s="79">
        <v>9</v>
      </c>
      <c r="N196" s="69">
        <v>9</v>
      </c>
      <c r="O196" s="61">
        <v>3000</v>
      </c>
      <c r="P196" s="62">
        <f>Table22452368910111213141516171819202122242345672345[[#This Row],[PEMBULATAN]]*O196</f>
        <v>27000</v>
      </c>
    </row>
    <row r="197" spans="1:16" ht="28.5" customHeight="1" x14ac:dyDescent="0.2">
      <c r="A197" s="108"/>
      <c r="B197" s="72"/>
      <c r="C197" s="84" t="s">
        <v>418</v>
      </c>
      <c r="D197" s="75" t="s">
        <v>54</v>
      </c>
      <c r="E197" s="13">
        <v>44432</v>
      </c>
      <c r="F197" s="73" t="s">
        <v>58</v>
      </c>
      <c r="G197" s="13">
        <v>44435</v>
      </c>
      <c r="H197" s="74" t="s">
        <v>518</v>
      </c>
      <c r="I197" s="15">
        <v>100</v>
      </c>
      <c r="J197" s="15">
        <v>60</v>
      </c>
      <c r="K197" s="15">
        <v>31</v>
      </c>
      <c r="L197" s="15">
        <v>13</v>
      </c>
      <c r="M197" s="79">
        <v>46.5</v>
      </c>
      <c r="N197" s="69">
        <v>47</v>
      </c>
      <c r="O197" s="61">
        <v>3000</v>
      </c>
      <c r="P197" s="62">
        <f>Table22452368910111213141516171819202122242345672345[[#This Row],[PEMBULATAN]]*O197</f>
        <v>141000</v>
      </c>
    </row>
    <row r="198" spans="1:16" ht="28.5" customHeight="1" x14ac:dyDescent="0.2">
      <c r="A198" s="108"/>
      <c r="B198" s="72"/>
      <c r="C198" s="84" t="s">
        <v>419</v>
      </c>
      <c r="D198" s="75" t="s">
        <v>54</v>
      </c>
      <c r="E198" s="13">
        <v>44432</v>
      </c>
      <c r="F198" s="73" t="s">
        <v>58</v>
      </c>
      <c r="G198" s="13">
        <v>44435</v>
      </c>
      <c r="H198" s="74" t="s">
        <v>518</v>
      </c>
      <c r="I198" s="15">
        <v>113</v>
      </c>
      <c r="J198" s="15">
        <v>14</v>
      </c>
      <c r="K198" s="15">
        <v>8</v>
      </c>
      <c r="L198" s="15">
        <v>2</v>
      </c>
      <c r="M198" s="79">
        <v>3.1640000000000001</v>
      </c>
      <c r="N198" s="69">
        <v>3</v>
      </c>
      <c r="O198" s="61">
        <v>3000</v>
      </c>
      <c r="P198" s="62">
        <f>Table22452368910111213141516171819202122242345672345[[#This Row],[PEMBULATAN]]*O198</f>
        <v>9000</v>
      </c>
    </row>
    <row r="199" spans="1:16" ht="28.5" customHeight="1" x14ac:dyDescent="0.2">
      <c r="A199" s="108"/>
      <c r="B199" s="72"/>
      <c r="C199" s="84" t="s">
        <v>420</v>
      </c>
      <c r="D199" s="75" t="s">
        <v>54</v>
      </c>
      <c r="E199" s="13">
        <v>44432</v>
      </c>
      <c r="F199" s="73" t="s">
        <v>58</v>
      </c>
      <c r="G199" s="13">
        <v>44435</v>
      </c>
      <c r="H199" s="74" t="s">
        <v>518</v>
      </c>
      <c r="I199" s="15">
        <v>75</v>
      </c>
      <c r="J199" s="15">
        <v>20</v>
      </c>
      <c r="K199" s="15">
        <v>20</v>
      </c>
      <c r="L199" s="15">
        <v>1</v>
      </c>
      <c r="M199" s="79">
        <v>7.5</v>
      </c>
      <c r="N199" s="69">
        <v>8</v>
      </c>
      <c r="O199" s="61">
        <v>3000</v>
      </c>
      <c r="P199" s="62">
        <f>Table22452368910111213141516171819202122242345672345[[#This Row],[PEMBULATAN]]*O199</f>
        <v>24000</v>
      </c>
    </row>
    <row r="200" spans="1:16" ht="28.5" customHeight="1" x14ac:dyDescent="0.2">
      <c r="A200" s="108"/>
      <c r="B200" s="72"/>
      <c r="C200" s="84" t="s">
        <v>421</v>
      </c>
      <c r="D200" s="75" t="s">
        <v>54</v>
      </c>
      <c r="E200" s="13">
        <v>44432</v>
      </c>
      <c r="F200" s="73" t="s">
        <v>58</v>
      </c>
      <c r="G200" s="13">
        <v>44435</v>
      </c>
      <c r="H200" s="74" t="s">
        <v>518</v>
      </c>
      <c r="I200" s="15">
        <v>94</v>
      </c>
      <c r="J200" s="15">
        <v>35</v>
      </c>
      <c r="K200" s="15">
        <v>10</v>
      </c>
      <c r="L200" s="15">
        <v>4</v>
      </c>
      <c r="M200" s="79">
        <v>8.2249999999999996</v>
      </c>
      <c r="N200" s="69">
        <v>8</v>
      </c>
      <c r="O200" s="61">
        <v>3000</v>
      </c>
      <c r="P200" s="62">
        <f>Table22452368910111213141516171819202122242345672345[[#This Row],[PEMBULATAN]]*O200</f>
        <v>24000</v>
      </c>
    </row>
    <row r="201" spans="1:16" ht="28.5" customHeight="1" x14ac:dyDescent="0.2">
      <c r="A201" s="108"/>
      <c r="B201" s="72"/>
      <c r="C201" s="84" t="s">
        <v>422</v>
      </c>
      <c r="D201" s="75" t="s">
        <v>54</v>
      </c>
      <c r="E201" s="13">
        <v>44432</v>
      </c>
      <c r="F201" s="73" t="s">
        <v>58</v>
      </c>
      <c r="G201" s="13">
        <v>44435</v>
      </c>
      <c r="H201" s="74" t="s">
        <v>518</v>
      </c>
      <c r="I201" s="15">
        <v>66</v>
      </c>
      <c r="J201" s="15">
        <v>12</v>
      </c>
      <c r="K201" s="15">
        <v>9</v>
      </c>
      <c r="L201" s="15">
        <v>1</v>
      </c>
      <c r="M201" s="79">
        <v>1.782</v>
      </c>
      <c r="N201" s="69">
        <v>2</v>
      </c>
      <c r="O201" s="61">
        <v>3000</v>
      </c>
      <c r="P201" s="62">
        <f>Table22452368910111213141516171819202122242345672345[[#This Row],[PEMBULATAN]]*O201</f>
        <v>6000</v>
      </c>
    </row>
    <row r="202" spans="1:16" ht="28.5" customHeight="1" x14ac:dyDescent="0.2">
      <c r="A202" s="108"/>
      <c r="B202" s="72"/>
      <c r="C202" s="84" t="s">
        <v>423</v>
      </c>
      <c r="D202" s="75" t="s">
        <v>54</v>
      </c>
      <c r="E202" s="13">
        <v>44432</v>
      </c>
      <c r="F202" s="73" t="s">
        <v>58</v>
      </c>
      <c r="G202" s="13">
        <v>44435</v>
      </c>
      <c r="H202" s="74" t="s">
        <v>518</v>
      </c>
      <c r="I202" s="15">
        <v>123</v>
      </c>
      <c r="J202" s="15">
        <v>15</v>
      </c>
      <c r="K202" s="15">
        <v>10</v>
      </c>
      <c r="L202" s="15">
        <v>8</v>
      </c>
      <c r="M202" s="79">
        <v>4.6124999999999998</v>
      </c>
      <c r="N202" s="69">
        <v>8</v>
      </c>
      <c r="O202" s="61">
        <v>3000</v>
      </c>
      <c r="P202" s="62">
        <f>Table22452368910111213141516171819202122242345672345[[#This Row],[PEMBULATAN]]*O202</f>
        <v>24000</v>
      </c>
    </row>
    <row r="203" spans="1:16" ht="28.5" customHeight="1" x14ac:dyDescent="0.2">
      <c r="A203" s="108"/>
      <c r="B203" s="72"/>
      <c r="C203" s="84" t="s">
        <v>424</v>
      </c>
      <c r="D203" s="75" t="s">
        <v>54</v>
      </c>
      <c r="E203" s="13">
        <v>44432</v>
      </c>
      <c r="F203" s="73" t="s">
        <v>58</v>
      </c>
      <c r="G203" s="13">
        <v>44435</v>
      </c>
      <c r="H203" s="74" t="s">
        <v>518</v>
      </c>
      <c r="I203" s="15">
        <v>114</v>
      </c>
      <c r="J203" s="15">
        <v>14</v>
      </c>
      <c r="K203" s="15">
        <v>9</v>
      </c>
      <c r="L203" s="15">
        <v>1</v>
      </c>
      <c r="M203" s="79">
        <v>3.5910000000000002</v>
      </c>
      <c r="N203" s="69">
        <v>4</v>
      </c>
      <c r="O203" s="61">
        <v>3000</v>
      </c>
      <c r="P203" s="62">
        <f>Table22452368910111213141516171819202122242345672345[[#This Row],[PEMBULATAN]]*O203</f>
        <v>12000</v>
      </c>
    </row>
    <row r="204" spans="1:16" ht="28.5" customHeight="1" x14ac:dyDescent="0.2">
      <c r="A204" s="108"/>
      <c r="B204" s="72"/>
      <c r="C204" s="84" t="s">
        <v>425</v>
      </c>
      <c r="D204" s="75" t="s">
        <v>54</v>
      </c>
      <c r="E204" s="13">
        <v>44432</v>
      </c>
      <c r="F204" s="73" t="s">
        <v>58</v>
      </c>
      <c r="G204" s="13">
        <v>44435</v>
      </c>
      <c r="H204" s="74" t="s">
        <v>518</v>
      </c>
      <c r="I204" s="15">
        <v>100</v>
      </c>
      <c r="J204" s="15">
        <v>13</v>
      </c>
      <c r="K204" s="15">
        <v>10</v>
      </c>
      <c r="L204" s="15">
        <v>1</v>
      </c>
      <c r="M204" s="79">
        <v>3.25</v>
      </c>
      <c r="N204" s="69">
        <v>3</v>
      </c>
      <c r="O204" s="61">
        <v>3000</v>
      </c>
      <c r="P204" s="62">
        <f>Table22452368910111213141516171819202122242345672345[[#This Row],[PEMBULATAN]]*O204</f>
        <v>9000</v>
      </c>
    </row>
    <row r="205" spans="1:16" ht="28.5" customHeight="1" x14ac:dyDescent="0.2">
      <c r="A205" s="108"/>
      <c r="B205" s="72"/>
      <c r="C205" s="84" t="s">
        <v>426</v>
      </c>
      <c r="D205" s="75" t="s">
        <v>54</v>
      </c>
      <c r="E205" s="13">
        <v>44432</v>
      </c>
      <c r="F205" s="73" t="s">
        <v>58</v>
      </c>
      <c r="G205" s="13">
        <v>44435</v>
      </c>
      <c r="H205" s="74" t="s">
        <v>518</v>
      </c>
      <c r="I205" s="15">
        <v>50</v>
      </c>
      <c r="J205" s="15">
        <v>20</v>
      </c>
      <c r="K205" s="15">
        <v>10</v>
      </c>
      <c r="L205" s="15">
        <v>5</v>
      </c>
      <c r="M205" s="79">
        <v>2.5</v>
      </c>
      <c r="N205" s="69">
        <v>5</v>
      </c>
      <c r="O205" s="61">
        <v>3000</v>
      </c>
      <c r="P205" s="62">
        <f>Table22452368910111213141516171819202122242345672345[[#This Row],[PEMBULATAN]]*O205</f>
        <v>15000</v>
      </c>
    </row>
    <row r="206" spans="1:16" ht="28.5" customHeight="1" x14ac:dyDescent="0.2">
      <c r="A206" s="108"/>
      <c r="B206" s="72"/>
      <c r="C206" s="84" t="s">
        <v>427</v>
      </c>
      <c r="D206" s="75" t="s">
        <v>54</v>
      </c>
      <c r="E206" s="13">
        <v>44432</v>
      </c>
      <c r="F206" s="73" t="s">
        <v>58</v>
      </c>
      <c r="G206" s="13">
        <v>44435</v>
      </c>
      <c r="H206" s="74" t="s">
        <v>518</v>
      </c>
      <c r="I206" s="15">
        <v>93</v>
      </c>
      <c r="J206" s="15">
        <v>59</v>
      </c>
      <c r="K206" s="15">
        <v>29</v>
      </c>
      <c r="L206" s="15">
        <v>25</v>
      </c>
      <c r="M206" s="79">
        <v>39.780749999999998</v>
      </c>
      <c r="N206" s="69">
        <v>40</v>
      </c>
      <c r="O206" s="61">
        <v>3000</v>
      </c>
      <c r="P206" s="62">
        <f>Table22452368910111213141516171819202122242345672345[[#This Row],[PEMBULATAN]]*O206</f>
        <v>120000</v>
      </c>
    </row>
    <row r="207" spans="1:16" ht="28.5" customHeight="1" x14ac:dyDescent="0.2">
      <c r="A207" s="108"/>
      <c r="B207" s="72"/>
      <c r="C207" s="84" t="s">
        <v>428</v>
      </c>
      <c r="D207" s="75" t="s">
        <v>54</v>
      </c>
      <c r="E207" s="13">
        <v>44432</v>
      </c>
      <c r="F207" s="73" t="s">
        <v>58</v>
      </c>
      <c r="G207" s="13">
        <v>44435</v>
      </c>
      <c r="H207" s="74" t="s">
        <v>518</v>
      </c>
      <c r="I207" s="15">
        <v>77</v>
      </c>
      <c r="J207" s="15">
        <v>60</v>
      </c>
      <c r="K207" s="15">
        <v>13</v>
      </c>
      <c r="L207" s="15">
        <v>5</v>
      </c>
      <c r="M207" s="79">
        <v>15.015000000000001</v>
      </c>
      <c r="N207" s="69">
        <v>15</v>
      </c>
      <c r="O207" s="61">
        <v>3000</v>
      </c>
      <c r="P207" s="62">
        <f>Table22452368910111213141516171819202122242345672345[[#This Row],[PEMBULATAN]]*O207</f>
        <v>45000</v>
      </c>
    </row>
    <row r="208" spans="1:16" ht="28.5" customHeight="1" x14ac:dyDescent="0.2">
      <c r="A208" s="108"/>
      <c r="B208" s="72"/>
      <c r="C208" s="84" t="s">
        <v>429</v>
      </c>
      <c r="D208" s="75" t="s">
        <v>54</v>
      </c>
      <c r="E208" s="13">
        <v>44432</v>
      </c>
      <c r="F208" s="73" t="s">
        <v>58</v>
      </c>
      <c r="G208" s="13">
        <v>44435</v>
      </c>
      <c r="H208" s="74" t="s">
        <v>518</v>
      </c>
      <c r="I208" s="15">
        <v>27</v>
      </c>
      <c r="J208" s="15">
        <v>27</v>
      </c>
      <c r="K208" s="15">
        <v>27</v>
      </c>
      <c r="L208" s="15">
        <v>6</v>
      </c>
      <c r="M208" s="79">
        <v>4.92075</v>
      </c>
      <c r="N208" s="69">
        <v>6</v>
      </c>
      <c r="O208" s="61">
        <v>3000</v>
      </c>
      <c r="P208" s="62">
        <f>Table22452368910111213141516171819202122242345672345[[#This Row],[PEMBULATAN]]*O208</f>
        <v>18000</v>
      </c>
    </row>
    <row r="209" spans="1:16" ht="28.5" customHeight="1" x14ac:dyDescent="0.2">
      <c r="A209" s="108"/>
      <c r="B209" s="72"/>
      <c r="C209" s="84" t="s">
        <v>430</v>
      </c>
      <c r="D209" s="75" t="s">
        <v>54</v>
      </c>
      <c r="E209" s="13">
        <v>44432</v>
      </c>
      <c r="F209" s="73" t="s">
        <v>58</v>
      </c>
      <c r="G209" s="13">
        <v>44435</v>
      </c>
      <c r="H209" s="74" t="s">
        <v>518</v>
      </c>
      <c r="I209" s="15">
        <v>87</v>
      </c>
      <c r="J209" s="15">
        <v>46</v>
      </c>
      <c r="K209" s="15">
        <v>28</v>
      </c>
      <c r="L209" s="15">
        <v>10</v>
      </c>
      <c r="M209" s="79">
        <v>28.013999999999999</v>
      </c>
      <c r="N209" s="69">
        <v>28</v>
      </c>
      <c r="O209" s="61">
        <v>3000</v>
      </c>
      <c r="P209" s="62">
        <f>Table22452368910111213141516171819202122242345672345[[#This Row],[PEMBULATAN]]*O209</f>
        <v>84000</v>
      </c>
    </row>
    <row r="210" spans="1:16" ht="28.5" customHeight="1" x14ac:dyDescent="0.2">
      <c r="A210" s="108"/>
      <c r="B210" s="72"/>
      <c r="C210" s="84" t="s">
        <v>431</v>
      </c>
      <c r="D210" s="75" t="s">
        <v>54</v>
      </c>
      <c r="E210" s="13">
        <v>44432</v>
      </c>
      <c r="F210" s="73" t="s">
        <v>58</v>
      </c>
      <c r="G210" s="13">
        <v>44435</v>
      </c>
      <c r="H210" s="74" t="s">
        <v>518</v>
      </c>
      <c r="I210" s="15">
        <v>78</v>
      </c>
      <c r="J210" s="15">
        <v>28</v>
      </c>
      <c r="K210" s="15">
        <v>10</v>
      </c>
      <c r="L210" s="15">
        <v>3</v>
      </c>
      <c r="M210" s="79">
        <v>5.46</v>
      </c>
      <c r="N210" s="69">
        <v>5</v>
      </c>
      <c r="O210" s="61">
        <v>3000</v>
      </c>
      <c r="P210" s="62">
        <f>Table22452368910111213141516171819202122242345672345[[#This Row],[PEMBULATAN]]*O210</f>
        <v>15000</v>
      </c>
    </row>
    <row r="211" spans="1:16" ht="28.5" customHeight="1" x14ac:dyDescent="0.2">
      <c r="A211" s="108"/>
      <c r="B211" s="72"/>
      <c r="C211" s="84" t="s">
        <v>432</v>
      </c>
      <c r="D211" s="75" t="s">
        <v>54</v>
      </c>
      <c r="E211" s="13">
        <v>44432</v>
      </c>
      <c r="F211" s="73" t="s">
        <v>58</v>
      </c>
      <c r="G211" s="13">
        <v>44435</v>
      </c>
      <c r="H211" s="74" t="s">
        <v>518</v>
      </c>
      <c r="I211" s="15">
        <v>75</v>
      </c>
      <c r="J211" s="15">
        <v>20</v>
      </c>
      <c r="K211" s="15">
        <v>20</v>
      </c>
      <c r="L211" s="15">
        <v>1</v>
      </c>
      <c r="M211" s="79">
        <v>7.5</v>
      </c>
      <c r="N211" s="69">
        <v>8</v>
      </c>
      <c r="O211" s="61">
        <v>3000</v>
      </c>
      <c r="P211" s="62">
        <f>Table22452368910111213141516171819202122242345672345[[#This Row],[PEMBULATAN]]*O211</f>
        <v>24000</v>
      </c>
    </row>
    <row r="212" spans="1:16" ht="28.5" customHeight="1" x14ac:dyDescent="0.2">
      <c r="A212" s="108"/>
      <c r="B212" s="72"/>
      <c r="C212" s="84" t="s">
        <v>433</v>
      </c>
      <c r="D212" s="75" t="s">
        <v>54</v>
      </c>
      <c r="E212" s="13">
        <v>44432</v>
      </c>
      <c r="F212" s="73" t="s">
        <v>58</v>
      </c>
      <c r="G212" s="13">
        <v>44435</v>
      </c>
      <c r="H212" s="74" t="s">
        <v>518</v>
      </c>
      <c r="I212" s="15">
        <v>50</v>
      </c>
      <c r="J212" s="15">
        <v>40</v>
      </c>
      <c r="K212" s="15">
        <v>19</v>
      </c>
      <c r="L212" s="15">
        <v>5</v>
      </c>
      <c r="M212" s="79">
        <v>9.5</v>
      </c>
      <c r="N212" s="69">
        <v>10</v>
      </c>
      <c r="O212" s="61">
        <v>3000</v>
      </c>
      <c r="P212" s="62">
        <f>Table22452368910111213141516171819202122242345672345[[#This Row],[PEMBULATAN]]*O212</f>
        <v>30000</v>
      </c>
    </row>
    <row r="213" spans="1:16" ht="28.5" customHeight="1" x14ac:dyDescent="0.2">
      <c r="A213" s="108"/>
      <c r="B213" s="72"/>
      <c r="C213" s="84" t="s">
        <v>434</v>
      </c>
      <c r="D213" s="75" t="s">
        <v>54</v>
      </c>
      <c r="E213" s="13">
        <v>44432</v>
      </c>
      <c r="F213" s="73" t="s">
        <v>58</v>
      </c>
      <c r="G213" s="13">
        <v>44435</v>
      </c>
      <c r="H213" s="74" t="s">
        <v>518</v>
      </c>
      <c r="I213" s="15">
        <v>101</v>
      </c>
      <c r="J213" s="15">
        <v>20</v>
      </c>
      <c r="K213" s="15">
        <v>13</v>
      </c>
      <c r="L213" s="15">
        <v>2</v>
      </c>
      <c r="M213" s="79">
        <v>6.5650000000000004</v>
      </c>
      <c r="N213" s="69">
        <v>7</v>
      </c>
      <c r="O213" s="61">
        <v>3000</v>
      </c>
      <c r="P213" s="62">
        <f>Table22452368910111213141516171819202122242345672345[[#This Row],[PEMBULATAN]]*O213</f>
        <v>21000</v>
      </c>
    </row>
    <row r="214" spans="1:16" ht="28.5" customHeight="1" x14ac:dyDescent="0.2">
      <c r="A214" s="108"/>
      <c r="B214" s="72"/>
      <c r="C214" s="84" t="s">
        <v>435</v>
      </c>
      <c r="D214" s="75" t="s">
        <v>54</v>
      </c>
      <c r="E214" s="13">
        <v>44432</v>
      </c>
      <c r="F214" s="73" t="s">
        <v>58</v>
      </c>
      <c r="G214" s="13">
        <v>44435</v>
      </c>
      <c r="H214" s="74" t="s">
        <v>518</v>
      </c>
      <c r="I214" s="15">
        <v>96</v>
      </c>
      <c r="J214" s="15">
        <v>46</v>
      </c>
      <c r="K214" s="15">
        <v>2</v>
      </c>
      <c r="L214" s="15">
        <v>1</v>
      </c>
      <c r="M214" s="79">
        <v>2.2080000000000002</v>
      </c>
      <c r="N214" s="69">
        <v>2</v>
      </c>
      <c r="O214" s="61">
        <v>3000</v>
      </c>
      <c r="P214" s="62">
        <f>Table22452368910111213141516171819202122242345672345[[#This Row],[PEMBULATAN]]*O214</f>
        <v>6000</v>
      </c>
    </row>
    <row r="215" spans="1:16" ht="28.5" customHeight="1" x14ac:dyDescent="0.2">
      <c r="A215" s="108"/>
      <c r="B215" s="72"/>
      <c r="C215" s="84" t="s">
        <v>436</v>
      </c>
      <c r="D215" s="75" t="s">
        <v>54</v>
      </c>
      <c r="E215" s="13">
        <v>44432</v>
      </c>
      <c r="F215" s="73" t="s">
        <v>58</v>
      </c>
      <c r="G215" s="13">
        <v>44435</v>
      </c>
      <c r="H215" s="74" t="s">
        <v>518</v>
      </c>
      <c r="I215" s="15">
        <v>78</v>
      </c>
      <c r="J215" s="15">
        <v>46</v>
      </c>
      <c r="K215" s="15">
        <v>23</v>
      </c>
      <c r="L215" s="15">
        <v>2</v>
      </c>
      <c r="M215" s="79">
        <v>20.631</v>
      </c>
      <c r="N215" s="69">
        <v>21</v>
      </c>
      <c r="O215" s="61">
        <v>3000</v>
      </c>
      <c r="P215" s="62">
        <f>Table22452368910111213141516171819202122242345672345[[#This Row],[PEMBULATAN]]*O215</f>
        <v>63000</v>
      </c>
    </row>
    <row r="216" spans="1:16" ht="28.5" customHeight="1" x14ac:dyDescent="0.2">
      <c r="A216" s="108"/>
      <c r="B216" s="72"/>
      <c r="C216" s="84" t="s">
        <v>437</v>
      </c>
      <c r="D216" s="75" t="s">
        <v>54</v>
      </c>
      <c r="E216" s="13">
        <v>44432</v>
      </c>
      <c r="F216" s="73" t="s">
        <v>58</v>
      </c>
      <c r="G216" s="13">
        <v>44435</v>
      </c>
      <c r="H216" s="74" t="s">
        <v>518</v>
      </c>
      <c r="I216" s="15">
        <v>53</v>
      </c>
      <c r="J216" s="15">
        <v>35</v>
      </c>
      <c r="K216" s="15">
        <v>23</v>
      </c>
      <c r="L216" s="15">
        <v>6</v>
      </c>
      <c r="M216" s="79">
        <v>10.66625</v>
      </c>
      <c r="N216" s="69">
        <v>11</v>
      </c>
      <c r="O216" s="61">
        <v>3000</v>
      </c>
      <c r="P216" s="62">
        <f>Table22452368910111213141516171819202122242345672345[[#This Row],[PEMBULATAN]]*O216</f>
        <v>33000</v>
      </c>
    </row>
    <row r="217" spans="1:16" ht="28.5" customHeight="1" x14ac:dyDescent="0.2">
      <c r="A217" s="108"/>
      <c r="B217" s="72"/>
      <c r="C217" s="84" t="s">
        <v>438</v>
      </c>
      <c r="D217" s="75" t="s">
        <v>54</v>
      </c>
      <c r="E217" s="13">
        <v>44432</v>
      </c>
      <c r="F217" s="73" t="s">
        <v>58</v>
      </c>
      <c r="G217" s="13">
        <v>44435</v>
      </c>
      <c r="H217" s="74" t="s">
        <v>518</v>
      </c>
      <c r="I217" s="15">
        <v>88</v>
      </c>
      <c r="J217" s="15">
        <v>58</v>
      </c>
      <c r="K217" s="15">
        <v>38</v>
      </c>
      <c r="L217" s="15">
        <v>30</v>
      </c>
      <c r="M217" s="79">
        <v>48.488</v>
      </c>
      <c r="N217" s="69">
        <v>48</v>
      </c>
      <c r="O217" s="61">
        <v>3000</v>
      </c>
      <c r="P217" s="62">
        <f>Table22452368910111213141516171819202122242345672345[[#This Row],[PEMBULATAN]]*O217</f>
        <v>144000</v>
      </c>
    </row>
    <row r="218" spans="1:16" ht="28.5" customHeight="1" x14ac:dyDescent="0.2">
      <c r="A218" s="108"/>
      <c r="B218" s="72"/>
      <c r="C218" s="84" t="s">
        <v>439</v>
      </c>
      <c r="D218" s="75" t="s">
        <v>54</v>
      </c>
      <c r="E218" s="13">
        <v>44432</v>
      </c>
      <c r="F218" s="73" t="s">
        <v>58</v>
      </c>
      <c r="G218" s="13">
        <v>44435</v>
      </c>
      <c r="H218" s="74" t="s">
        <v>518</v>
      </c>
      <c r="I218" s="15">
        <v>96</v>
      </c>
      <c r="J218" s="15">
        <v>68</v>
      </c>
      <c r="K218" s="15">
        <v>37</v>
      </c>
      <c r="L218" s="15">
        <v>19</v>
      </c>
      <c r="M218" s="79">
        <v>60.384</v>
      </c>
      <c r="N218" s="69">
        <v>60</v>
      </c>
      <c r="O218" s="61">
        <v>3000</v>
      </c>
      <c r="P218" s="62">
        <f>Table22452368910111213141516171819202122242345672345[[#This Row],[PEMBULATAN]]*O218</f>
        <v>180000</v>
      </c>
    </row>
    <row r="219" spans="1:16" ht="28.5" customHeight="1" x14ac:dyDescent="0.2">
      <c r="A219" s="108"/>
      <c r="B219" s="72"/>
      <c r="C219" s="84" t="s">
        <v>440</v>
      </c>
      <c r="D219" s="75" t="s">
        <v>54</v>
      </c>
      <c r="E219" s="13">
        <v>44432</v>
      </c>
      <c r="F219" s="73" t="s">
        <v>58</v>
      </c>
      <c r="G219" s="13">
        <v>44435</v>
      </c>
      <c r="H219" s="74" t="s">
        <v>518</v>
      </c>
      <c r="I219" s="15">
        <v>100</v>
      </c>
      <c r="J219" s="15">
        <v>60</v>
      </c>
      <c r="K219" s="15">
        <v>30</v>
      </c>
      <c r="L219" s="15">
        <v>34</v>
      </c>
      <c r="M219" s="79">
        <v>45</v>
      </c>
      <c r="N219" s="69">
        <v>45</v>
      </c>
      <c r="O219" s="61">
        <v>3000</v>
      </c>
      <c r="P219" s="62">
        <f>Table22452368910111213141516171819202122242345672345[[#This Row],[PEMBULATAN]]*O219</f>
        <v>135000</v>
      </c>
    </row>
    <row r="220" spans="1:16" ht="28.5" customHeight="1" x14ac:dyDescent="0.2">
      <c r="A220" s="108"/>
      <c r="B220" s="72"/>
      <c r="C220" s="84" t="s">
        <v>441</v>
      </c>
      <c r="D220" s="75" t="s">
        <v>54</v>
      </c>
      <c r="E220" s="13">
        <v>44432</v>
      </c>
      <c r="F220" s="73" t="s">
        <v>58</v>
      </c>
      <c r="G220" s="13">
        <v>44435</v>
      </c>
      <c r="H220" s="74" t="s">
        <v>518</v>
      </c>
      <c r="I220" s="15">
        <v>78</v>
      </c>
      <c r="J220" s="15">
        <v>50</v>
      </c>
      <c r="K220" s="15">
        <v>33</v>
      </c>
      <c r="L220" s="15">
        <v>9</v>
      </c>
      <c r="M220" s="79">
        <v>32.174999999999997</v>
      </c>
      <c r="N220" s="69">
        <v>32</v>
      </c>
      <c r="O220" s="61">
        <v>3000</v>
      </c>
      <c r="P220" s="62">
        <f>Table22452368910111213141516171819202122242345672345[[#This Row],[PEMBULATAN]]*O220</f>
        <v>96000</v>
      </c>
    </row>
    <row r="221" spans="1:16" ht="28.5" customHeight="1" x14ac:dyDescent="0.2">
      <c r="A221" s="108"/>
      <c r="B221" s="72"/>
      <c r="C221" s="84" t="s">
        <v>442</v>
      </c>
      <c r="D221" s="75" t="s">
        <v>54</v>
      </c>
      <c r="E221" s="13">
        <v>44432</v>
      </c>
      <c r="F221" s="73" t="s">
        <v>58</v>
      </c>
      <c r="G221" s="13">
        <v>44435</v>
      </c>
      <c r="H221" s="74" t="s">
        <v>518</v>
      </c>
      <c r="I221" s="15">
        <v>54</v>
      </c>
      <c r="J221" s="15">
        <v>40</v>
      </c>
      <c r="K221" s="15">
        <v>17</v>
      </c>
      <c r="L221" s="15">
        <v>4</v>
      </c>
      <c r="M221" s="79">
        <v>9.18</v>
      </c>
      <c r="N221" s="69">
        <v>9</v>
      </c>
      <c r="O221" s="61">
        <v>3000</v>
      </c>
      <c r="P221" s="62">
        <f>Table22452368910111213141516171819202122242345672345[[#This Row],[PEMBULATAN]]*O221</f>
        <v>27000</v>
      </c>
    </row>
    <row r="222" spans="1:16" ht="28.5" customHeight="1" x14ac:dyDescent="0.2">
      <c r="A222" s="108"/>
      <c r="B222" s="72"/>
      <c r="C222" s="84" t="s">
        <v>443</v>
      </c>
      <c r="D222" s="75" t="s">
        <v>54</v>
      </c>
      <c r="E222" s="13">
        <v>44432</v>
      </c>
      <c r="F222" s="73" t="s">
        <v>58</v>
      </c>
      <c r="G222" s="13">
        <v>44435</v>
      </c>
      <c r="H222" s="74" t="s">
        <v>518</v>
      </c>
      <c r="I222" s="15">
        <v>100</v>
      </c>
      <c r="J222" s="15">
        <v>57</v>
      </c>
      <c r="K222" s="15">
        <v>25</v>
      </c>
      <c r="L222" s="15">
        <v>8</v>
      </c>
      <c r="M222" s="79">
        <v>35.625</v>
      </c>
      <c r="N222" s="69">
        <v>36</v>
      </c>
      <c r="O222" s="61">
        <v>3000</v>
      </c>
      <c r="P222" s="62">
        <f>Table22452368910111213141516171819202122242345672345[[#This Row],[PEMBULATAN]]*O222</f>
        <v>108000</v>
      </c>
    </row>
    <row r="223" spans="1:16" ht="28.5" customHeight="1" x14ac:dyDescent="0.2">
      <c r="A223" s="108"/>
      <c r="B223" s="72"/>
      <c r="C223" s="84" t="s">
        <v>444</v>
      </c>
      <c r="D223" s="75" t="s">
        <v>54</v>
      </c>
      <c r="E223" s="13">
        <v>44432</v>
      </c>
      <c r="F223" s="73" t="s">
        <v>58</v>
      </c>
      <c r="G223" s="13">
        <v>44435</v>
      </c>
      <c r="H223" s="74" t="s">
        <v>518</v>
      </c>
      <c r="I223" s="15">
        <v>92</v>
      </c>
      <c r="J223" s="15">
        <v>63</v>
      </c>
      <c r="K223" s="15">
        <v>28</v>
      </c>
      <c r="L223" s="15">
        <v>8</v>
      </c>
      <c r="M223" s="79">
        <v>40.572000000000003</v>
      </c>
      <c r="N223" s="69">
        <v>41</v>
      </c>
      <c r="O223" s="61">
        <v>3000</v>
      </c>
      <c r="P223" s="62">
        <f>Table22452368910111213141516171819202122242345672345[[#This Row],[PEMBULATAN]]*O223</f>
        <v>123000</v>
      </c>
    </row>
    <row r="224" spans="1:16" ht="28.5" customHeight="1" x14ac:dyDescent="0.2">
      <c r="A224" s="108"/>
      <c r="B224" s="72"/>
      <c r="C224" s="84" t="s">
        <v>445</v>
      </c>
      <c r="D224" s="75" t="s">
        <v>54</v>
      </c>
      <c r="E224" s="13">
        <v>44432</v>
      </c>
      <c r="F224" s="73" t="s">
        <v>58</v>
      </c>
      <c r="G224" s="13">
        <v>44435</v>
      </c>
      <c r="H224" s="74" t="s">
        <v>518</v>
      </c>
      <c r="I224" s="15">
        <v>112</v>
      </c>
      <c r="J224" s="15">
        <v>60</v>
      </c>
      <c r="K224" s="15">
        <v>29</v>
      </c>
      <c r="L224" s="15">
        <v>25</v>
      </c>
      <c r="M224" s="79">
        <v>48.72</v>
      </c>
      <c r="N224" s="69">
        <v>49</v>
      </c>
      <c r="O224" s="61">
        <v>3000</v>
      </c>
      <c r="P224" s="62">
        <f>Table22452368910111213141516171819202122242345672345[[#This Row],[PEMBULATAN]]*O224</f>
        <v>147000</v>
      </c>
    </row>
    <row r="225" spans="1:16" ht="28.5" customHeight="1" x14ac:dyDescent="0.2">
      <c r="A225" s="108"/>
      <c r="B225" s="72"/>
      <c r="C225" s="84" t="s">
        <v>446</v>
      </c>
      <c r="D225" s="75" t="s">
        <v>54</v>
      </c>
      <c r="E225" s="13">
        <v>44432</v>
      </c>
      <c r="F225" s="73" t="s">
        <v>58</v>
      </c>
      <c r="G225" s="13">
        <v>44435</v>
      </c>
      <c r="H225" s="74" t="s">
        <v>518</v>
      </c>
      <c r="I225" s="15">
        <v>21</v>
      </c>
      <c r="J225" s="15">
        <v>17</v>
      </c>
      <c r="K225" s="15">
        <v>12</v>
      </c>
      <c r="L225" s="15">
        <v>1</v>
      </c>
      <c r="M225" s="79">
        <v>1.071</v>
      </c>
      <c r="N225" s="69">
        <v>1</v>
      </c>
      <c r="O225" s="61">
        <v>3000</v>
      </c>
      <c r="P225" s="62">
        <f>Table22452368910111213141516171819202122242345672345[[#This Row],[PEMBULATAN]]*O225</f>
        <v>3000</v>
      </c>
    </row>
    <row r="226" spans="1:16" ht="28.5" customHeight="1" x14ac:dyDescent="0.2">
      <c r="A226" s="108"/>
      <c r="B226" s="72"/>
      <c r="C226" s="84" t="s">
        <v>447</v>
      </c>
      <c r="D226" s="75" t="s">
        <v>54</v>
      </c>
      <c r="E226" s="13">
        <v>44432</v>
      </c>
      <c r="F226" s="73" t="s">
        <v>58</v>
      </c>
      <c r="G226" s="13">
        <v>44435</v>
      </c>
      <c r="H226" s="74" t="s">
        <v>518</v>
      </c>
      <c r="I226" s="15">
        <v>70</v>
      </c>
      <c r="J226" s="15">
        <v>60</v>
      </c>
      <c r="K226" s="15">
        <v>29</v>
      </c>
      <c r="L226" s="15">
        <v>11</v>
      </c>
      <c r="M226" s="79">
        <v>30.45</v>
      </c>
      <c r="N226" s="69">
        <v>30</v>
      </c>
      <c r="O226" s="61">
        <v>3000</v>
      </c>
      <c r="P226" s="62">
        <f>Table22452368910111213141516171819202122242345672345[[#This Row],[PEMBULATAN]]*O226</f>
        <v>90000</v>
      </c>
    </row>
    <row r="227" spans="1:16" ht="28.5" customHeight="1" x14ac:dyDescent="0.2">
      <c r="A227" s="108"/>
      <c r="B227" s="72"/>
      <c r="C227" s="84" t="s">
        <v>448</v>
      </c>
      <c r="D227" s="75" t="s">
        <v>54</v>
      </c>
      <c r="E227" s="13">
        <v>44432</v>
      </c>
      <c r="F227" s="73" t="s">
        <v>58</v>
      </c>
      <c r="G227" s="13">
        <v>44435</v>
      </c>
      <c r="H227" s="74" t="s">
        <v>518</v>
      </c>
      <c r="I227" s="15">
        <v>96</v>
      </c>
      <c r="J227" s="15">
        <v>56</v>
      </c>
      <c r="K227" s="15">
        <v>29</v>
      </c>
      <c r="L227" s="15">
        <v>17</v>
      </c>
      <c r="M227" s="79">
        <v>38.975999999999999</v>
      </c>
      <c r="N227" s="69">
        <v>39</v>
      </c>
      <c r="O227" s="61">
        <v>3000</v>
      </c>
      <c r="P227" s="62">
        <f>Table22452368910111213141516171819202122242345672345[[#This Row],[PEMBULATAN]]*O227</f>
        <v>117000</v>
      </c>
    </row>
    <row r="228" spans="1:16" ht="28.5" customHeight="1" x14ac:dyDescent="0.2">
      <c r="A228" s="108"/>
      <c r="B228" s="72"/>
      <c r="C228" s="84" t="s">
        <v>449</v>
      </c>
      <c r="D228" s="75" t="s">
        <v>54</v>
      </c>
      <c r="E228" s="13">
        <v>44432</v>
      </c>
      <c r="F228" s="73" t="s">
        <v>58</v>
      </c>
      <c r="G228" s="13">
        <v>44435</v>
      </c>
      <c r="H228" s="74" t="s">
        <v>518</v>
      </c>
      <c r="I228" s="15">
        <v>70</v>
      </c>
      <c r="J228" s="15">
        <v>58</v>
      </c>
      <c r="K228" s="15">
        <v>29</v>
      </c>
      <c r="L228" s="15">
        <v>8</v>
      </c>
      <c r="M228" s="79">
        <v>29.434999999999999</v>
      </c>
      <c r="N228" s="69">
        <v>29</v>
      </c>
      <c r="O228" s="61">
        <v>3000</v>
      </c>
      <c r="P228" s="62">
        <f>Table22452368910111213141516171819202122242345672345[[#This Row],[PEMBULATAN]]*O228</f>
        <v>87000</v>
      </c>
    </row>
    <row r="229" spans="1:16" ht="28.5" customHeight="1" x14ac:dyDescent="0.2">
      <c r="A229" s="108"/>
      <c r="B229" s="72"/>
      <c r="C229" s="84" t="s">
        <v>450</v>
      </c>
      <c r="D229" s="75" t="s">
        <v>54</v>
      </c>
      <c r="E229" s="13">
        <v>44432</v>
      </c>
      <c r="F229" s="73" t="s">
        <v>58</v>
      </c>
      <c r="G229" s="13">
        <v>44435</v>
      </c>
      <c r="H229" s="74" t="s">
        <v>518</v>
      </c>
      <c r="I229" s="15">
        <v>70</v>
      </c>
      <c r="J229" s="15">
        <v>60</v>
      </c>
      <c r="K229" s="15">
        <v>30</v>
      </c>
      <c r="L229" s="15">
        <v>21</v>
      </c>
      <c r="M229" s="79">
        <v>31.5</v>
      </c>
      <c r="N229" s="69">
        <v>32</v>
      </c>
      <c r="O229" s="61">
        <v>3000</v>
      </c>
      <c r="P229" s="62">
        <f>Table22452368910111213141516171819202122242345672345[[#This Row],[PEMBULATAN]]*O229</f>
        <v>96000</v>
      </c>
    </row>
    <row r="230" spans="1:16" ht="28.5" customHeight="1" x14ac:dyDescent="0.2">
      <c r="A230" s="108"/>
      <c r="B230" s="72"/>
      <c r="C230" s="84" t="s">
        <v>451</v>
      </c>
      <c r="D230" s="75" t="s">
        <v>54</v>
      </c>
      <c r="E230" s="13">
        <v>44432</v>
      </c>
      <c r="F230" s="73" t="s">
        <v>58</v>
      </c>
      <c r="G230" s="13">
        <v>44435</v>
      </c>
      <c r="H230" s="74" t="s">
        <v>518</v>
      </c>
      <c r="I230" s="15">
        <v>70</v>
      </c>
      <c r="J230" s="15">
        <v>60</v>
      </c>
      <c r="K230" s="15">
        <v>33</v>
      </c>
      <c r="L230" s="15">
        <v>12</v>
      </c>
      <c r="M230" s="79">
        <v>34.65</v>
      </c>
      <c r="N230" s="69">
        <v>35</v>
      </c>
      <c r="O230" s="61">
        <v>3000</v>
      </c>
      <c r="P230" s="62">
        <f>Table22452368910111213141516171819202122242345672345[[#This Row],[PEMBULATAN]]*O230</f>
        <v>105000</v>
      </c>
    </row>
    <row r="231" spans="1:16" ht="28.5" customHeight="1" x14ac:dyDescent="0.2">
      <c r="A231" s="108"/>
      <c r="B231" s="72"/>
      <c r="C231" s="84" t="s">
        <v>452</v>
      </c>
      <c r="D231" s="75" t="s">
        <v>54</v>
      </c>
      <c r="E231" s="13">
        <v>44432</v>
      </c>
      <c r="F231" s="73" t="s">
        <v>58</v>
      </c>
      <c r="G231" s="13">
        <v>44435</v>
      </c>
      <c r="H231" s="74" t="s">
        <v>518</v>
      </c>
      <c r="I231" s="15">
        <v>100</v>
      </c>
      <c r="J231" s="15">
        <v>48</v>
      </c>
      <c r="K231" s="15">
        <v>36</v>
      </c>
      <c r="L231" s="15">
        <v>20</v>
      </c>
      <c r="M231" s="79">
        <v>43.2</v>
      </c>
      <c r="N231" s="69">
        <v>43</v>
      </c>
      <c r="O231" s="61">
        <v>3000</v>
      </c>
      <c r="P231" s="62">
        <f>Table22452368910111213141516171819202122242345672345[[#This Row],[PEMBULATAN]]*O231</f>
        <v>129000</v>
      </c>
    </row>
    <row r="232" spans="1:16" ht="28.5" customHeight="1" x14ac:dyDescent="0.2">
      <c r="A232" s="108"/>
      <c r="B232" s="72"/>
      <c r="C232" s="84" t="s">
        <v>453</v>
      </c>
      <c r="D232" s="75" t="s">
        <v>54</v>
      </c>
      <c r="E232" s="13">
        <v>44432</v>
      </c>
      <c r="F232" s="73" t="s">
        <v>58</v>
      </c>
      <c r="G232" s="13">
        <v>44435</v>
      </c>
      <c r="H232" s="74" t="s">
        <v>518</v>
      </c>
      <c r="I232" s="15">
        <v>100</v>
      </c>
      <c r="J232" s="15">
        <v>63</v>
      </c>
      <c r="K232" s="15">
        <v>28</v>
      </c>
      <c r="L232" s="15">
        <v>19</v>
      </c>
      <c r="M232" s="79">
        <v>44.1</v>
      </c>
      <c r="N232" s="69">
        <v>44</v>
      </c>
      <c r="O232" s="61">
        <v>3000</v>
      </c>
      <c r="P232" s="62">
        <f>Table22452368910111213141516171819202122242345672345[[#This Row],[PEMBULATAN]]*O232</f>
        <v>132000</v>
      </c>
    </row>
    <row r="233" spans="1:16" ht="28.5" customHeight="1" x14ac:dyDescent="0.2">
      <c r="A233" s="108"/>
      <c r="B233" s="72"/>
      <c r="C233" s="84" t="s">
        <v>454</v>
      </c>
      <c r="D233" s="75" t="s">
        <v>54</v>
      </c>
      <c r="E233" s="13">
        <v>44432</v>
      </c>
      <c r="F233" s="73" t="s">
        <v>58</v>
      </c>
      <c r="G233" s="13">
        <v>44435</v>
      </c>
      <c r="H233" s="74" t="s">
        <v>518</v>
      </c>
      <c r="I233" s="15">
        <v>73</v>
      </c>
      <c r="J233" s="15">
        <v>58</v>
      </c>
      <c r="K233" s="15">
        <v>28</v>
      </c>
      <c r="L233" s="15">
        <v>11</v>
      </c>
      <c r="M233" s="79">
        <v>29.638000000000002</v>
      </c>
      <c r="N233" s="69">
        <v>30</v>
      </c>
      <c r="O233" s="61">
        <v>3000</v>
      </c>
      <c r="P233" s="62">
        <f>Table22452368910111213141516171819202122242345672345[[#This Row],[PEMBULATAN]]*O233</f>
        <v>90000</v>
      </c>
    </row>
    <row r="234" spans="1:16" ht="28.5" customHeight="1" x14ac:dyDescent="0.2">
      <c r="A234" s="108"/>
      <c r="B234" s="72"/>
      <c r="C234" s="84" t="s">
        <v>455</v>
      </c>
      <c r="D234" s="75" t="s">
        <v>54</v>
      </c>
      <c r="E234" s="13">
        <v>44432</v>
      </c>
      <c r="F234" s="73" t="s">
        <v>58</v>
      </c>
      <c r="G234" s="13">
        <v>44435</v>
      </c>
      <c r="H234" s="74" t="s">
        <v>518</v>
      </c>
      <c r="I234" s="15">
        <v>70</v>
      </c>
      <c r="J234" s="15">
        <v>64</v>
      </c>
      <c r="K234" s="15">
        <v>33</v>
      </c>
      <c r="L234" s="15">
        <v>9</v>
      </c>
      <c r="M234" s="79">
        <v>36.96</v>
      </c>
      <c r="N234" s="69">
        <v>37</v>
      </c>
      <c r="O234" s="61">
        <v>3000</v>
      </c>
      <c r="P234" s="62">
        <f>Table22452368910111213141516171819202122242345672345[[#This Row],[PEMBULATAN]]*O234</f>
        <v>111000</v>
      </c>
    </row>
    <row r="235" spans="1:16" ht="28.5" customHeight="1" x14ac:dyDescent="0.2">
      <c r="A235" s="108"/>
      <c r="B235" s="72"/>
      <c r="C235" s="84" t="s">
        <v>456</v>
      </c>
      <c r="D235" s="75" t="s">
        <v>54</v>
      </c>
      <c r="E235" s="13">
        <v>44432</v>
      </c>
      <c r="F235" s="73" t="s">
        <v>58</v>
      </c>
      <c r="G235" s="13">
        <v>44435</v>
      </c>
      <c r="H235" s="74" t="s">
        <v>518</v>
      </c>
      <c r="I235" s="15">
        <v>80</v>
      </c>
      <c r="J235" s="15">
        <v>66</v>
      </c>
      <c r="K235" s="15">
        <v>34</v>
      </c>
      <c r="L235" s="15">
        <v>12</v>
      </c>
      <c r="M235" s="79">
        <v>44.88</v>
      </c>
      <c r="N235" s="69">
        <v>45</v>
      </c>
      <c r="O235" s="61">
        <v>3000</v>
      </c>
      <c r="P235" s="62">
        <f>Table22452368910111213141516171819202122242345672345[[#This Row],[PEMBULATAN]]*O235</f>
        <v>135000</v>
      </c>
    </row>
    <row r="236" spans="1:16" ht="28.5" customHeight="1" x14ac:dyDescent="0.2">
      <c r="A236" s="108"/>
      <c r="B236" s="72"/>
      <c r="C236" s="84" t="s">
        <v>457</v>
      </c>
      <c r="D236" s="75" t="s">
        <v>54</v>
      </c>
      <c r="E236" s="13">
        <v>44432</v>
      </c>
      <c r="F236" s="73" t="s">
        <v>58</v>
      </c>
      <c r="G236" s="13">
        <v>44435</v>
      </c>
      <c r="H236" s="74" t="s">
        <v>518</v>
      </c>
      <c r="I236" s="15">
        <v>88</v>
      </c>
      <c r="J236" s="15">
        <v>59</v>
      </c>
      <c r="K236" s="15">
        <v>40</v>
      </c>
      <c r="L236" s="15">
        <v>22</v>
      </c>
      <c r="M236" s="79">
        <v>51.92</v>
      </c>
      <c r="N236" s="69">
        <v>52</v>
      </c>
      <c r="O236" s="61">
        <v>3000</v>
      </c>
      <c r="P236" s="62">
        <f>Table22452368910111213141516171819202122242345672345[[#This Row],[PEMBULATAN]]*O236</f>
        <v>156000</v>
      </c>
    </row>
    <row r="237" spans="1:16" ht="28.5" customHeight="1" x14ac:dyDescent="0.2">
      <c r="A237" s="108"/>
      <c r="B237" s="72"/>
      <c r="C237" s="84" t="s">
        <v>458</v>
      </c>
      <c r="D237" s="75" t="s">
        <v>54</v>
      </c>
      <c r="E237" s="13">
        <v>44432</v>
      </c>
      <c r="F237" s="73" t="s">
        <v>58</v>
      </c>
      <c r="G237" s="13">
        <v>44435</v>
      </c>
      <c r="H237" s="74" t="s">
        <v>518</v>
      </c>
      <c r="I237" s="15">
        <v>84</v>
      </c>
      <c r="J237" s="15">
        <v>55</v>
      </c>
      <c r="K237" s="15">
        <v>31</v>
      </c>
      <c r="L237" s="15">
        <v>17</v>
      </c>
      <c r="M237" s="79">
        <v>35.805</v>
      </c>
      <c r="N237" s="69">
        <v>36</v>
      </c>
      <c r="O237" s="61">
        <v>3000</v>
      </c>
      <c r="P237" s="62">
        <f>Table22452368910111213141516171819202122242345672345[[#This Row],[PEMBULATAN]]*O237</f>
        <v>108000</v>
      </c>
    </row>
    <row r="238" spans="1:16" ht="28.5" customHeight="1" x14ac:dyDescent="0.2">
      <c r="A238" s="108"/>
      <c r="B238" s="72"/>
      <c r="C238" s="84" t="s">
        <v>459</v>
      </c>
      <c r="D238" s="75" t="s">
        <v>54</v>
      </c>
      <c r="E238" s="13">
        <v>44432</v>
      </c>
      <c r="F238" s="73" t="s">
        <v>58</v>
      </c>
      <c r="G238" s="13">
        <v>44435</v>
      </c>
      <c r="H238" s="74" t="s">
        <v>518</v>
      </c>
      <c r="I238" s="15">
        <v>52</v>
      </c>
      <c r="J238" s="15">
        <v>44</v>
      </c>
      <c r="K238" s="15">
        <v>26</v>
      </c>
      <c r="L238" s="15">
        <v>5</v>
      </c>
      <c r="M238" s="79">
        <v>14.872</v>
      </c>
      <c r="N238" s="69">
        <v>15</v>
      </c>
      <c r="O238" s="61">
        <v>3000</v>
      </c>
      <c r="P238" s="62">
        <f>Table22452368910111213141516171819202122242345672345[[#This Row],[PEMBULATAN]]*O238</f>
        <v>45000</v>
      </c>
    </row>
    <row r="239" spans="1:16" ht="28.5" customHeight="1" x14ac:dyDescent="0.2">
      <c r="A239" s="108"/>
      <c r="B239" s="72"/>
      <c r="C239" s="84" t="s">
        <v>460</v>
      </c>
      <c r="D239" s="75" t="s">
        <v>54</v>
      </c>
      <c r="E239" s="13">
        <v>44432</v>
      </c>
      <c r="F239" s="73" t="s">
        <v>58</v>
      </c>
      <c r="G239" s="13">
        <v>44435</v>
      </c>
      <c r="H239" s="74" t="s">
        <v>518</v>
      </c>
      <c r="I239" s="15">
        <v>100</v>
      </c>
      <c r="J239" s="15">
        <v>59</v>
      </c>
      <c r="K239" s="15">
        <v>27</v>
      </c>
      <c r="L239" s="15">
        <v>17</v>
      </c>
      <c r="M239" s="79">
        <v>39.825000000000003</v>
      </c>
      <c r="N239" s="69">
        <v>40</v>
      </c>
      <c r="O239" s="61">
        <v>3000</v>
      </c>
      <c r="P239" s="62">
        <f>Table22452368910111213141516171819202122242345672345[[#This Row],[PEMBULATAN]]*O239</f>
        <v>120000</v>
      </c>
    </row>
    <row r="240" spans="1:16" ht="28.5" customHeight="1" x14ac:dyDescent="0.2">
      <c r="A240" s="108"/>
      <c r="B240" s="72"/>
      <c r="C240" s="84" t="s">
        <v>461</v>
      </c>
      <c r="D240" s="75" t="s">
        <v>54</v>
      </c>
      <c r="E240" s="13">
        <v>44432</v>
      </c>
      <c r="F240" s="73" t="s">
        <v>58</v>
      </c>
      <c r="G240" s="13">
        <v>44435</v>
      </c>
      <c r="H240" s="74" t="s">
        <v>518</v>
      </c>
      <c r="I240" s="15">
        <v>86</v>
      </c>
      <c r="J240" s="15">
        <v>62</v>
      </c>
      <c r="K240" s="15">
        <v>36</v>
      </c>
      <c r="L240" s="15">
        <v>15</v>
      </c>
      <c r="M240" s="79">
        <v>47.988</v>
      </c>
      <c r="N240" s="69">
        <v>48</v>
      </c>
      <c r="O240" s="61">
        <v>3000</v>
      </c>
      <c r="P240" s="62">
        <f>Table22452368910111213141516171819202122242345672345[[#This Row],[PEMBULATAN]]*O240</f>
        <v>144000</v>
      </c>
    </row>
    <row r="241" spans="1:16" ht="28.5" customHeight="1" x14ac:dyDescent="0.2">
      <c r="A241" s="108"/>
      <c r="B241" s="72"/>
      <c r="C241" s="84" t="s">
        <v>462</v>
      </c>
      <c r="D241" s="75" t="s">
        <v>54</v>
      </c>
      <c r="E241" s="13">
        <v>44432</v>
      </c>
      <c r="F241" s="73" t="s">
        <v>58</v>
      </c>
      <c r="G241" s="13">
        <v>44435</v>
      </c>
      <c r="H241" s="74" t="s">
        <v>518</v>
      </c>
      <c r="I241" s="15">
        <v>75</v>
      </c>
      <c r="J241" s="15">
        <v>60</v>
      </c>
      <c r="K241" s="15">
        <v>28</v>
      </c>
      <c r="L241" s="15">
        <v>10</v>
      </c>
      <c r="M241" s="79">
        <v>31.5</v>
      </c>
      <c r="N241" s="69">
        <v>32</v>
      </c>
      <c r="O241" s="61">
        <v>3000</v>
      </c>
      <c r="P241" s="62">
        <f>Table22452368910111213141516171819202122242345672345[[#This Row],[PEMBULATAN]]*O241</f>
        <v>96000</v>
      </c>
    </row>
    <row r="242" spans="1:16" ht="28.5" customHeight="1" x14ac:dyDescent="0.2">
      <c r="A242" s="108"/>
      <c r="B242" s="72"/>
      <c r="C242" s="84" t="s">
        <v>463</v>
      </c>
      <c r="D242" s="75" t="s">
        <v>54</v>
      </c>
      <c r="E242" s="13">
        <v>44432</v>
      </c>
      <c r="F242" s="73" t="s">
        <v>58</v>
      </c>
      <c r="G242" s="13">
        <v>44435</v>
      </c>
      <c r="H242" s="74" t="s">
        <v>518</v>
      </c>
      <c r="I242" s="15">
        <v>99</v>
      </c>
      <c r="J242" s="15">
        <v>65</v>
      </c>
      <c r="K242" s="15">
        <v>25</v>
      </c>
      <c r="L242" s="15">
        <v>18</v>
      </c>
      <c r="M242" s="79">
        <v>40.21875</v>
      </c>
      <c r="N242" s="69">
        <v>40</v>
      </c>
      <c r="O242" s="61">
        <v>3000</v>
      </c>
      <c r="P242" s="62">
        <f>Table22452368910111213141516171819202122242345672345[[#This Row],[PEMBULATAN]]*O242</f>
        <v>120000</v>
      </c>
    </row>
    <row r="243" spans="1:16" ht="28.5" customHeight="1" x14ac:dyDescent="0.2">
      <c r="A243" s="108"/>
      <c r="B243" s="72"/>
      <c r="C243" s="84" t="s">
        <v>464</v>
      </c>
      <c r="D243" s="75" t="s">
        <v>54</v>
      </c>
      <c r="E243" s="13">
        <v>44432</v>
      </c>
      <c r="F243" s="73" t="s">
        <v>58</v>
      </c>
      <c r="G243" s="13">
        <v>44435</v>
      </c>
      <c r="H243" s="74" t="s">
        <v>518</v>
      </c>
      <c r="I243" s="15">
        <v>50</v>
      </c>
      <c r="J243" s="15">
        <v>34</v>
      </c>
      <c r="K243" s="15">
        <v>28</v>
      </c>
      <c r="L243" s="15">
        <v>4</v>
      </c>
      <c r="M243" s="79">
        <v>11.9</v>
      </c>
      <c r="N243" s="69">
        <v>12</v>
      </c>
      <c r="O243" s="61">
        <v>3000</v>
      </c>
      <c r="P243" s="62">
        <f>Table22452368910111213141516171819202122242345672345[[#This Row],[PEMBULATAN]]*O243</f>
        <v>36000</v>
      </c>
    </row>
    <row r="244" spans="1:16" ht="28.5" customHeight="1" x14ac:dyDescent="0.2">
      <c r="A244" s="108"/>
      <c r="B244" s="72"/>
      <c r="C244" s="84" t="s">
        <v>465</v>
      </c>
      <c r="D244" s="75" t="s">
        <v>54</v>
      </c>
      <c r="E244" s="13">
        <v>44432</v>
      </c>
      <c r="F244" s="73" t="s">
        <v>58</v>
      </c>
      <c r="G244" s="13">
        <v>44435</v>
      </c>
      <c r="H244" s="74" t="s">
        <v>518</v>
      </c>
      <c r="I244" s="15">
        <v>113</v>
      </c>
      <c r="J244" s="15">
        <v>53</v>
      </c>
      <c r="K244" s="15">
        <v>33</v>
      </c>
      <c r="L244" s="15">
        <v>12</v>
      </c>
      <c r="M244" s="79">
        <v>49.40925</v>
      </c>
      <c r="N244" s="69">
        <v>49</v>
      </c>
      <c r="O244" s="61">
        <v>3000</v>
      </c>
      <c r="P244" s="62">
        <f>Table22452368910111213141516171819202122242345672345[[#This Row],[PEMBULATAN]]*O244</f>
        <v>147000</v>
      </c>
    </row>
    <row r="245" spans="1:16" ht="28.5" customHeight="1" x14ac:dyDescent="0.2">
      <c r="A245" s="108"/>
      <c r="B245" s="72"/>
      <c r="C245" s="84" t="s">
        <v>466</v>
      </c>
      <c r="D245" s="75" t="s">
        <v>54</v>
      </c>
      <c r="E245" s="13">
        <v>44432</v>
      </c>
      <c r="F245" s="73" t="s">
        <v>58</v>
      </c>
      <c r="G245" s="13">
        <v>44435</v>
      </c>
      <c r="H245" s="74" t="s">
        <v>518</v>
      </c>
      <c r="I245" s="15">
        <v>100</v>
      </c>
      <c r="J245" s="15">
        <v>68</v>
      </c>
      <c r="K245" s="15">
        <v>33</v>
      </c>
      <c r="L245" s="15">
        <v>19</v>
      </c>
      <c r="M245" s="79">
        <v>56.1</v>
      </c>
      <c r="N245" s="69">
        <v>56</v>
      </c>
      <c r="O245" s="61">
        <v>3000</v>
      </c>
      <c r="P245" s="62">
        <f>Table22452368910111213141516171819202122242345672345[[#This Row],[PEMBULATAN]]*O245</f>
        <v>168000</v>
      </c>
    </row>
    <row r="246" spans="1:16" ht="28.5" customHeight="1" x14ac:dyDescent="0.2">
      <c r="A246" s="108"/>
      <c r="B246" s="72"/>
      <c r="C246" s="84" t="s">
        <v>467</v>
      </c>
      <c r="D246" s="75" t="s">
        <v>54</v>
      </c>
      <c r="E246" s="13">
        <v>44432</v>
      </c>
      <c r="F246" s="73" t="s">
        <v>58</v>
      </c>
      <c r="G246" s="13">
        <v>44435</v>
      </c>
      <c r="H246" s="74" t="s">
        <v>518</v>
      </c>
      <c r="I246" s="15">
        <v>77</v>
      </c>
      <c r="J246" s="15">
        <v>60</v>
      </c>
      <c r="K246" s="15">
        <v>26</v>
      </c>
      <c r="L246" s="15">
        <v>5</v>
      </c>
      <c r="M246" s="79">
        <v>30.03</v>
      </c>
      <c r="N246" s="69">
        <v>30</v>
      </c>
      <c r="O246" s="61">
        <v>3000</v>
      </c>
      <c r="P246" s="62">
        <f>Table22452368910111213141516171819202122242345672345[[#This Row],[PEMBULATAN]]*O246</f>
        <v>90000</v>
      </c>
    </row>
    <row r="247" spans="1:16" ht="28.5" customHeight="1" x14ac:dyDescent="0.2">
      <c r="A247" s="108"/>
      <c r="B247" s="72"/>
      <c r="C247" s="84" t="s">
        <v>468</v>
      </c>
      <c r="D247" s="75" t="s">
        <v>54</v>
      </c>
      <c r="E247" s="13">
        <v>44432</v>
      </c>
      <c r="F247" s="73" t="s">
        <v>58</v>
      </c>
      <c r="G247" s="13">
        <v>44435</v>
      </c>
      <c r="H247" s="74" t="s">
        <v>518</v>
      </c>
      <c r="I247" s="15">
        <v>95</v>
      </c>
      <c r="J247" s="15">
        <v>50</v>
      </c>
      <c r="K247" s="15">
        <v>26</v>
      </c>
      <c r="L247" s="15">
        <v>6</v>
      </c>
      <c r="M247" s="79">
        <v>30.875</v>
      </c>
      <c r="N247" s="69">
        <v>31</v>
      </c>
      <c r="O247" s="61">
        <v>3000</v>
      </c>
      <c r="P247" s="62">
        <f>Table22452368910111213141516171819202122242345672345[[#This Row],[PEMBULATAN]]*O247</f>
        <v>93000</v>
      </c>
    </row>
    <row r="248" spans="1:16" ht="28.5" customHeight="1" x14ac:dyDescent="0.2">
      <c r="A248" s="108"/>
      <c r="B248" s="72"/>
      <c r="C248" s="84" t="s">
        <v>469</v>
      </c>
      <c r="D248" s="75" t="s">
        <v>54</v>
      </c>
      <c r="E248" s="13">
        <v>44432</v>
      </c>
      <c r="F248" s="73" t="s">
        <v>58</v>
      </c>
      <c r="G248" s="13">
        <v>44435</v>
      </c>
      <c r="H248" s="74" t="s">
        <v>518</v>
      </c>
      <c r="I248" s="15">
        <v>30</v>
      </c>
      <c r="J248" s="15">
        <v>24</v>
      </c>
      <c r="K248" s="15">
        <v>15</v>
      </c>
      <c r="L248" s="15">
        <v>1</v>
      </c>
      <c r="M248" s="79">
        <v>2.7</v>
      </c>
      <c r="N248" s="69">
        <v>3</v>
      </c>
      <c r="O248" s="61">
        <v>3000</v>
      </c>
      <c r="P248" s="62">
        <f>Table22452368910111213141516171819202122242345672345[[#This Row],[PEMBULATAN]]*O248</f>
        <v>9000</v>
      </c>
    </row>
    <row r="249" spans="1:16" ht="28.5" customHeight="1" x14ac:dyDescent="0.2">
      <c r="A249" s="108"/>
      <c r="B249" s="72"/>
      <c r="C249" s="84" t="s">
        <v>470</v>
      </c>
      <c r="D249" s="75" t="s">
        <v>54</v>
      </c>
      <c r="E249" s="13">
        <v>44432</v>
      </c>
      <c r="F249" s="73" t="s">
        <v>58</v>
      </c>
      <c r="G249" s="13">
        <v>44435</v>
      </c>
      <c r="H249" s="74" t="s">
        <v>518</v>
      </c>
      <c r="I249" s="15">
        <v>80</v>
      </c>
      <c r="J249" s="15">
        <v>58</v>
      </c>
      <c r="K249" s="15">
        <v>32</v>
      </c>
      <c r="L249" s="15">
        <v>21</v>
      </c>
      <c r="M249" s="79">
        <v>37.119999999999997</v>
      </c>
      <c r="N249" s="69">
        <v>37</v>
      </c>
      <c r="O249" s="61">
        <v>3000</v>
      </c>
      <c r="P249" s="62">
        <f>Table22452368910111213141516171819202122242345672345[[#This Row],[PEMBULATAN]]*O249</f>
        <v>111000</v>
      </c>
    </row>
    <row r="250" spans="1:16" ht="28.5" customHeight="1" x14ac:dyDescent="0.2">
      <c r="A250" s="108"/>
      <c r="B250" s="72"/>
      <c r="C250" s="84" t="s">
        <v>471</v>
      </c>
      <c r="D250" s="75" t="s">
        <v>54</v>
      </c>
      <c r="E250" s="13">
        <v>44432</v>
      </c>
      <c r="F250" s="73" t="s">
        <v>58</v>
      </c>
      <c r="G250" s="13">
        <v>44435</v>
      </c>
      <c r="H250" s="74" t="s">
        <v>518</v>
      </c>
      <c r="I250" s="15">
        <v>96</v>
      </c>
      <c r="J250" s="15">
        <v>55</v>
      </c>
      <c r="K250" s="15">
        <v>39</v>
      </c>
      <c r="L250" s="15">
        <v>23</v>
      </c>
      <c r="M250" s="79">
        <v>51.48</v>
      </c>
      <c r="N250" s="69">
        <v>51</v>
      </c>
      <c r="O250" s="61">
        <v>3000</v>
      </c>
      <c r="P250" s="62">
        <f>Table22452368910111213141516171819202122242345672345[[#This Row],[PEMBULATAN]]*O250</f>
        <v>153000</v>
      </c>
    </row>
    <row r="251" spans="1:16" ht="28.5" customHeight="1" x14ac:dyDescent="0.2">
      <c r="A251" s="108"/>
      <c r="B251" s="72"/>
      <c r="C251" s="84" t="s">
        <v>472</v>
      </c>
      <c r="D251" s="75" t="s">
        <v>54</v>
      </c>
      <c r="E251" s="13">
        <v>44432</v>
      </c>
      <c r="F251" s="73" t="s">
        <v>58</v>
      </c>
      <c r="G251" s="13">
        <v>44435</v>
      </c>
      <c r="H251" s="74" t="s">
        <v>518</v>
      </c>
      <c r="I251" s="15">
        <v>75</v>
      </c>
      <c r="J251" s="15">
        <v>60</v>
      </c>
      <c r="K251" s="15">
        <v>39</v>
      </c>
      <c r="L251" s="15">
        <v>10</v>
      </c>
      <c r="M251" s="79">
        <v>43.875</v>
      </c>
      <c r="N251" s="69">
        <v>44</v>
      </c>
      <c r="O251" s="61">
        <v>3000</v>
      </c>
      <c r="P251" s="62">
        <f>Table22452368910111213141516171819202122242345672345[[#This Row],[PEMBULATAN]]*O251</f>
        <v>132000</v>
      </c>
    </row>
    <row r="252" spans="1:16" ht="28.5" customHeight="1" x14ac:dyDescent="0.2">
      <c r="A252" s="108"/>
      <c r="B252" s="72"/>
      <c r="C252" s="84" t="s">
        <v>473</v>
      </c>
      <c r="D252" s="75" t="s">
        <v>54</v>
      </c>
      <c r="E252" s="13">
        <v>44432</v>
      </c>
      <c r="F252" s="73" t="s">
        <v>58</v>
      </c>
      <c r="G252" s="13">
        <v>44435</v>
      </c>
      <c r="H252" s="74" t="s">
        <v>518</v>
      </c>
      <c r="I252" s="15">
        <v>96</v>
      </c>
      <c r="J252" s="15">
        <v>50</v>
      </c>
      <c r="K252" s="15">
        <v>31</v>
      </c>
      <c r="L252" s="15">
        <v>17</v>
      </c>
      <c r="M252" s="79">
        <v>37.200000000000003</v>
      </c>
      <c r="N252" s="69">
        <v>37</v>
      </c>
      <c r="O252" s="61">
        <v>3000</v>
      </c>
      <c r="P252" s="62">
        <f>Table22452368910111213141516171819202122242345672345[[#This Row],[PEMBULATAN]]*O252</f>
        <v>111000</v>
      </c>
    </row>
    <row r="253" spans="1:16" ht="28.5" customHeight="1" x14ac:dyDescent="0.2">
      <c r="A253" s="108"/>
      <c r="B253" s="72"/>
      <c r="C253" s="84" t="s">
        <v>474</v>
      </c>
      <c r="D253" s="75" t="s">
        <v>54</v>
      </c>
      <c r="E253" s="13">
        <v>44432</v>
      </c>
      <c r="F253" s="73" t="s">
        <v>58</v>
      </c>
      <c r="G253" s="13">
        <v>44435</v>
      </c>
      <c r="H253" s="74" t="s">
        <v>518</v>
      </c>
      <c r="I253" s="15">
        <v>82</v>
      </c>
      <c r="J253" s="15">
        <v>60</v>
      </c>
      <c r="K253" s="15">
        <v>27</v>
      </c>
      <c r="L253" s="15">
        <v>14</v>
      </c>
      <c r="M253" s="79">
        <v>33.21</v>
      </c>
      <c r="N253" s="69">
        <v>33</v>
      </c>
      <c r="O253" s="61">
        <v>3000</v>
      </c>
      <c r="P253" s="62">
        <f>Table22452368910111213141516171819202122242345672345[[#This Row],[PEMBULATAN]]*O253</f>
        <v>99000</v>
      </c>
    </row>
    <row r="254" spans="1:16" ht="28.5" customHeight="1" x14ac:dyDescent="0.2">
      <c r="A254" s="108"/>
      <c r="B254" s="72"/>
      <c r="C254" s="84" t="s">
        <v>475</v>
      </c>
      <c r="D254" s="75" t="s">
        <v>54</v>
      </c>
      <c r="E254" s="13">
        <v>44432</v>
      </c>
      <c r="F254" s="73" t="s">
        <v>58</v>
      </c>
      <c r="G254" s="13">
        <v>44435</v>
      </c>
      <c r="H254" s="74" t="s">
        <v>518</v>
      </c>
      <c r="I254" s="15">
        <v>95</v>
      </c>
      <c r="J254" s="15">
        <v>58</v>
      </c>
      <c r="K254" s="15">
        <v>27</v>
      </c>
      <c r="L254" s="15">
        <v>8</v>
      </c>
      <c r="M254" s="79">
        <v>37.192500000000003</v>
      </c>
      <c r="N254" s="69">
        <v>37</v>
      </c>
      <c r="O254" s="61">
        <v>3000</v>
      </c>
      <c r="P254" s="62">
        <f>Table22452368910111213141516171819202122242345672345[[#This Row],[PEMBULATAN]]*O254</f>
        <v>111000</v>
      </c>
    </row>
    <row r="255" spans="1:16" ht="28.5" customHeight="1" x14ac:dyDescent="0.2">
      <c r="A255" s="108"/>
      <c r="B255" s="72"/>
      <c r="C255" s="84" t="s">
        <v>476</v>
      </c>
      <c r="D255" s="75" t="s">
        <v>54</v>
      </c>
      <c r="E255" s="13">
        <v>44432</v>
      </c>
      <c r="F255" s="73" t="s">
        <v>58</v>
      </c>
      <c r="G255" s="13">
        <v>44435</v>
      </c>
      <c r="H255" s="74" t="s">
        <v>518</v>
      </c>
      <c r="I255" s="15">
        <v>80</v>
      </c>
      <c r="J255" s="15">
        <v>58</v>
      </c>
      <c r="K255" s="15">
        <v>35</v>
      </c>
      <c r="L255" s="15">
        <v>9</v>
      </c>
      <c r="M255" s="79">
        <v>40.6</v>
      </c>
      <c r="N255" s="69">
        <v>41</v>
      </c>
      <c r="O255" s="61">
        <v>3000</v>
      </c>
      <c r="P255" s="62">
        <f>Table22452368910111213141516171819202122242345672345[[#This Row],[PEMBULATAN]]*O255</f>
        <v>123000</v>
      </c>
    </row>
    <row r="256" spans="1:16" ht="28.5" customHeight="1" x14ac:dyDescent="0.2">
      <c r="A256" s="108"/>
      <c r="B256" s="72"/>
      <c r="C256" s="84" t="s">
        <v>477</v>
      </c>
      <c r="D256" s="75" t="s">
        <v>54</v>
      </c>
      <c r="E256" s="13">
        <v>44432</v>
      </c>
      <c r="F256" s="73" t="s">
        <v>58</v>
      </c>
      <c r="G256" s="13">
        <v>44435</v>
      </c>
      <c r="H256" s="74" t="s">
        <v>518</v>
      </c>
      <c r="I256" s="15">
        <v>110</v>
      </c>
      <c r="J256" s="15">
        <v>55</v>
      </c>
      <c r="K256" s="15">
        <v>39</v>
      </c>
      <c r="L256" s="15">
        <v>32</v>
      </c>
      <c r="M256" s="79">
        <v>58.987499999999997</v>
      </c>
      <c r="N256" s="69">
        <v>59</v>
      </c>
      <c r="O256" s="61">
        <v>3000</v>
      </c>
      <c r="P256" s="62">
        <f>Table22452368910111213141516171819202122242345672345[[#This Row],[PEMBULATAN]]*O256</f>
        <v>177000</v>
      </c>
    </row>
    <row r="257" spans="1:16" ht="28.5" customHeight="1" x14ac:dyDescent="0.2">
      <c r="A257" s="108"/>
      <c r="B257" s="72"/>
      <c r="C257" s="84" t="s">
        <v>478</v>
      </c>
      <c r="D257" s="75" t="s">
        <v>54</v>
      </c>
      <c r="E257" s="13">
        <v>44432</v>
      </c>
      <c r="F257" s="73" t="s">
        <v>58</v>
      </c>
      <c r="G257" s="13">
        <v>44435</v>
      </c>
      <c r="H257" s="74" t="s">
        <v>518</v>
      </c>
      <c r="I257" s="15">
        <v>88</v>
      </c>
      <c r="J257" s="15">
        <v>55</v>
      </c>
      <c r="K257" s="15">
        <v>33</v>
      </c>
      <c r="L257" s="15">
        <v>15</v>
      </c>
      <c r="M257" s="79">
        <v>39.93</v>
      </c>
      <c r="N257" s="69">
        <v>40</v>
      </c>
      <c r="O257" s="61">
        <v>3000</v>
      </c>
      <c r="P257" s="62">
        <f>Table22452368910111213141516171819202122242345672345[[#This Row],[PEMBULATAN]]*O257</f>
        <v>120000</v>
      </c>
    </row>
    <row r="258" spans="1:16" ht="28.5" customHeight="1" x14ac:dyDescent="0.2">
      <c r="A258" s="108"/>
      <c r="B258" s="72"/>
      <c r="C258" s="84" t="s">
        <v>479</v>
      </c>
      <c r="D258" s="75" t="s">
        <v>54</v>
      </c>
      <c r="E258" s="13">
        <v>44432</v>
      </c>
      <c r="F258" s="73" t="s">
        <v>58</v>
      </c>
      <c r="G258" s="13">
        <v>44435</v>
      </c>
      <c r="H258" s="74" t="s">
        <v>518</v>
      </c>
      <c r="I258" s="15">
        <v>69</v>
      </c>
      <c r="J258" s="15">
        <v>60</v>
      </c>
      <c r="K258" s="15">
        <v>29</v>
      </c>
      <c r="L258" s="15">
        <v>15</v>
      </c>
      <c r="M258" s="79">
        <v>30.015000000000001</v>
      </c>
      <c r="N258" s="69">
        <v>30</v>
      </c>
      <c r="O258" s="61">
        <v>3000</v>
      </c>
      <c r="P258" s="62">
        <f>Table22452368910111213141516171819202122242345672345[[#This Row],[PEMBULATAN]]*O258</f>
        <v>90000</v>
      </c>
    </row>
    <row r="259" spans="1:16" ht="28.5" customHeight="1" x14ac:dyDescent="0.2">
      <c r="A259" s="108"/>
      <c r="B259" s="72"/>
      <c r="C259" s="84" t="s">
        <v>480</v>
      </c>
      <c r="D259" s="75" t="s">
        <v>54</v>
      </c>
      <c r="E259" s="13">
        <v>44432</v>
      </c>
      <c r="F259" s="73" t="s">
        <v>58</v>
      </c>
      <c r="G259" s="13">
        <v>44435</v>
      </c>
      <c r="H259" s="74" t="s">
        <v>518</v>
      </c>
      <c r="I259" s="15">
        <v>96</v>
      </c>
      <c r="J259" s="15">
        <v>54</v>
      </c>
      <c r="K259" s="15">
        <v>32</v>
      </c>
      <c r="L259" s="15">
        <v>17</v>
      </c>
      <c r="M259" s="79">
        <v>41.472000000000001</v>
      </c>
      <c r="N259" s="69">
        <v>41</v>
      </c>
      <c r="O259" s="61">
        <v>3000</v>
      </c>
      <c r="P259" s="62">
        <f>Table22452368910111213141516171819202122242345672345[[#This Row],[PEMBULATAN]]*O259</f>
        <v>123000</v>
      </c>
    </row>
    <row r="260" spans="1:16" ht="28.5" customHeight="1" x14ac:dyDescent="0.2">
      <c r="A260" s="108"/>
      <c r="B260" s="72"/>
      <c r="C260" s="84" t="s">
        <v>481</v>
      </c>
      <c r="D260" s="75" t="s">
        <v>54</v>
      </c>
      <c r="E260" s="13">
        <v>44432</v>
      </c>
      <c r="F260" s="73" t="s">
        <v>58</v>
      </c>
      <c r="G260" s="13">
        <v>44435</v>
      </c>
      <c r="H260" s="74" t="s">
        <v>518</v>
      </c>
      <c r="I260" s="15">
        <v>90</v>
      </c>
      <c r="J260" s="15">
        <v>40</v>
      </c>
      <c r="K260" s="15">
        <v>43</v>
      </c>
      <c r="L260" s="15">
        <v>27</v>
      </c>
      <c r="M260" s="79">
        <v>38.700000000000003</v>
      </c>
      <c r="N260" s="69">
        <v>39</v>
      </c>
      <c r="O260" s="61">
        <v>3000</v>
      </c>
      <c r="P260" s="62">
        <f>Table22452368910111213141516171819202122242345672345[[#This Row],[PEMBULATAN]]*O260</f>
        <v>117000</v>
      </c>
    </row>
    <row r="261" spans="1:16" ht="28.5" customHeight="1" x14ac:dyDescent="0.2">
      <c r="A261" s="108"/>
      <c r="B261" s="72"/>
      <c r="C261" s="84" t="s">
        <v>482</v>
      </c>
      <c r="D261" s="75" t="s">
        <v>54</v>
      </c>
      <c r="E261" s="13">
        <v>44432</v>
      </c>
      <c r="F261" s="73" t="s">
        <v>58</v>
      </c>
      <c r="G261" s="13">
        <v>44435</v>
      </c>
      <c r="H261" s="74" t="s">
        <v>518</v>
      </c>
      <c r="I261" s="15">
        <v>50</v>
      </c>
      <c r="J261" s="15">
        <v>23</v>
      </c>
      <c r="K261" s="15">
        <v>27</v>
      </c>
      <c r="L261" s="15">
        <v>2</v>
      </c>
      <c r="M261" s="79">
        <v>7.7625000000000002</v>
      </c>
      <c r="N261" s="69">
        <v>8</v>
      </c>
      <c r="O261" s="61">
        <v>3000</v>
      </c>
      <c r="P261" s="62">
        <f>Table22452368910111213141516171819202122242345672345[[#This Row],[PEMBULATAN]]*O261</f>
        <v>24000</v>
      </c>
    </row>
    <row r="262" spans="1:16" ht="28.5" customHeight="1" x14ac:dyDescent="0.2">
      <c r="A262" s="108"/>
      <c r="B262" s="72"/>
      <c r="C262" s="84" t="s">
        <v>483</v>
      </c>
      <c r="D262" s="75" t="s">
        <v>54</v>
      </c>
      <c r="E262" s="13">
        <v>44432</v>
      </c>
      <c r="F262" s="73" t="s">
        <v>58</v>
      </c>
      <c r="G262" s="13">
        <v>44435</v>
      </c>
      <c r="H262" s="74" t="s">
        <v>518</v>
      </c>
      <c r="I262" s="15">
        <v>97</v>
      </c>
      <c r="J262" s="15">
        <v>60</v>
      </c>
      <c r="K262" s="15">
        <v>28</v>
      </c>
      <c r="L262" s="15">
        <v>18</v>
      </c>
      <c r="M262" s="79">
        <v>40.74</v>
      </c>
      <c r="N262" s="69">
        <v>41</v>
      </c>
      <c r="O262" s="61">
        <v>3000</v>
      </c>
      <c r="P262" s="62">
        <f>Table22452368910111213141516171819202122242345672345[[#This Row],[PEMBULATAN]]*O262</f>
        <v>123000</v>
      </c>
    </row>
    <row r="263" spans="1:16" ht="28.5" customHeight="1" x14ac:dyDescent="0.2">
      <c r="A263" s="108"/>
      <c r="B263" s="72"/>
      <c r="C263" s="84" t="s">
        <v>484</v>
      </c>
      <c r="D263" s="75" t="s">
        <v>54</v>
      </c>
      <c r="E263" s="13">
        <v>44432</v>
      </c>
      <c r="F263" s="73" t="s">
        <v>58</v>
      </c>
      <c r="G263" s="13">
        <v>44435</v>
      </c>
      <c r="H263" s="74" t="s">
        <v>518</v>
      </c>
      <c r="I263" s="15">
        <v>30</v>
      </c>
      <c r="J263" s="15">
        <v>20</v>
      </c>
      <c r="K263" s="15">
        <v>15</v>
      </c>
      <c r="L263" s="15">
        <v>1</v>
      </c>
      <c r="M263" s="79">
        <v>2.25</v>
      </c>
      <c r="N263" s="69">
        <v>2</v>
      </c>
      <c r="O263" s="61">
        <v>3000</v>
      </c>
      <c r="P263" s="62">
        <f>Table22452368910111213141516171819202122242345672345[[#This Row],[PEMBULATAN]]*O263</f>
        <v>6000</v>
      </c>
    </row>
    <row r="264" spans="1:16" ht="28.5" customHeight="1" x14ac:dyDescent="0.2">
      <c r="A264" s="108"/>
      <c r="B264" s="72"/>
      <c r="C264" s="84" t="s">
        <v>485</v>
      </c>
      <c r="D264" s="75" t="s">
        <v>54</v>
      </c>
      <c r="E264" s="13">
        <v>44432</v>
      </c>
      <c r="F264" s="73" t="s">
        <v>58</v>
      </c>
      <c r="G264" s="13">
        <v>44435</v>
      </c>
      <c r="H264" s="74" t="s">
        <v>518</v>
      </c>
      <c r="I264" s="15">
        <v>50</v>
      </c>
      <c r="J264" s="15">
        <v>33</v>
      </c>
      <c r="K264" s="15">
        <v>10</v>
      </c>
      <c r="L264" s="15">
        <v>2</v>
      </c>
      <c r="M264" s="79">
        <v>4.125</v>
      </c>
      <c r="N264" s="69">
        <v>4</v>
      </c>
      <c r="O264" s="61">
        <v>3000</v>
      </c>
      <c r="P264" s="62">
        <f>Table22452368910111213141516171819202122242345672345[[#This Row],[PEMBULATAN]]*O264</f>
        <v>12000</v>
      </c>
    </row>
    <row r="265" spans="1:16" ht="28.5" customHeight="1" x14ac:dyDescent="0.2">
      <c r="A265" s="108"/>
      <c r="B265" s="72"/>
      <c r="C265" s="84" t="s">
        <v>486</v>
      </c>
      <c r="D265" s="75" t="s">
        <v>54</v>
      </c>
      <c r="E265" s="13">
        <v>44432</v>
      </c>
      <c r="F265" s="73" t="s">
        <v>58</v>
      </c>
      <c r="G265" s="13">
        <v>44435</v>
      </c>
      <c r="H265" s="74" t="s">
        <v>518</v>
      </c>
      <c r="I265" s="15">
        <v>60</v>
      </c>
      <c r="J265" s="15">
        <v>40</v>
      </c>
      <c r="K265" s="15">
        <v>27</v>
      </c>
      <c r="L265" s="15">
        <v>6</v>
      </c>
      <c r="M265" s="79">
        <v>16.2</v>
      </c>
      <c r="N265" s="69">
        <v>16</v>
      </c>
      <c r="O265" s="61">
        <v>3000</v>
      </c>
      <c r="P265" s="62">
        <f>Table22452368910111213141516171819202122242345672345[[#This Row],[PEMBULATAN]]*O265</f>
        <v>48000</v>
      </c>
    </row>
    <row r="266" spans="1:16" ht="28.5" customHeight="1" x14ac:dyDescent="0.2">
      <c r="A266" s="108"/>
      <c r="B266" s="72"/>
      <c r="C266" s="84" t="s">
        <v>487</v>
      </c>
      <c r="D266" s="75" t="s">
        <v>54</v>
      </c>
      <c r="E266" s="13">
        <v>44432</v>
      </c>
      <c r="F266" s="73" t="s">
        <v>58</v>
      </c>
      <c r="G266" s="13">
        <v>44435</v>
      </c>
      <c r="H266" s="74" t="s">
        <v>518</v>
      </c>
      <c r="I266" s="15">
        <v>88</v>
      </c>
      <c r="J266" s="15">
        <v>56</v>
      </c>
      <c r="K266" s="15">
        <v>25</v>
      </c>
      <c r="L266" s="15">
        <v>15</v>
      </c>
      <c r="M266" s="79">
        <v>30.8</v>
      </c>
      <c r="N266" s="69">
        <v>31</v>
      </c>
      <c r="O266" s="61">
        <v>3000</v>
      </c>
      <c r="P266" s="62">
        <f>Table22452368910111213141516171819202122242345672345[[#This Row],[PEMBULATAN]]*O266</f>
        <v>93000</v>
      </c>
    </row>
    <row r="267" spans="1:16" ht="28.5" customHeight="1" x14ac:dyDescent="0.2">
      <c r="A267" s="108"/>
      <c r="B267" s="72"/>
      <c r="C267" s="84" t="s">
        <v>488</v>
      </c>
      <c r="D267" s="75" t="s">
        <v>54</v>
      </c>
      <c r="E267" s="13">
        <v>44432</v>
      </c>
      <c r="F267" s="73" t="s">
        <v>58</v>
      </c>
      <c r="G267" s="13">
        <v>44435</v>
      </c>
      <c r="H267" s="74" t="s">
        <v>518</v>
      </c>
      <c r="I267" s="15">
        <v>95</v>
      </c>
      <c r="J267" s="15">
        <v>63</v>
      </c>
      <c r="K267" s="15">
        <v>35</v>
      </c>
      <c r="L267" s="15">
        <v>17</v>
      </c>
      <c r="M267" s="79">
        <v>52.368749999999999</v>
      </c>
      <c r="N267" s="69">
        <v>52</v>
      </c>
      <c r="O267" s="61">
        <v>3000</v>
      </c>
      <c r="P267" s="62">
        <f>Table22452368910111213141516171819202122242345672345[[#This Row],[PEMBULATAN]]*O267</f>
        <v>156000</v>
      </c>
    </row>
    <row r="268" spans="1:16" ht="28.5" customHeight="1" x14ac:dyDescent="0.2">
      <c r="A268" s="108"/>
      <c r="B268" s="72"/>
      <c r="C268" s="84" t="s">
        <v>489</v>
      </c>
      <c r="D268" s="75" t="s">
        <v>54</v>
      </c>
      <c r="E268" s="13">
        <v>44432</v>
      </c>
      <c r="F268" s="73" t="s">
        <v>58</v>
      </c>
      <c r="G268" s="13">
        <v>44435</v>
      </c>
      <c r="H268" s="74" t="s">
        <v>518</v>
      </c>
      <c r="I268" s="15">
        <v>70</v>
      </c>
      <c r="J268" s="15">
        <v>61</v>
      </c>
      <c r="K268" s="15">
        <v>40</v>
      </c>
      <c r="L268" s="15">
        <v>10</v>
      </c>
      <c r="M268" s="79">
        <v>42.7</v>
      </c>
      <c r="N268" s="69">
        <v>43</v>
      </c>
      <c r="O268" s="61">
        <v>3000</v>
      </c>
      <c r="P268" s="62">
        <f>Table22452368910111213141516171819202122242345672345[[#This Row],[PEMBULATAN]]*O268</f>
        <v>129000</v>
      </c>
    </row>
    <row r="269" spans="1:16" ht="28.5" customHeight="1" x14ac:dyDescent="0.2">
      <c r="A269" s="108"/>
      <c r="B269" s="72"/>
      <c r="C269" s="84" t="s">
        <v>490</v>
      </c>
      <c r="D269" s="75" t="s">
        <v>54</v>
      </c>
      <c r="E269" s="13">
        <v>44432</v>
      </c>
      <c r="F269" s="73" t="s">
        <v>58</v>
      </c>
      <c r="G269" s="13">
        <v>44435</v>
      </c>
      <c r="H269" s="74" t="s">
        <v>518</v>
      </c>
      <c r="I269" s="15">
        <v>54</v>
      </c>
      <c r="J269" s="15">
        <v>44</v>
      </c>
      <c r="K269" s="15">
        <v>30</v>
      </c>
      <c r="L269" s="15">
        <v>6</v>
      </c>
      <c r="M269" s="79">
        <v>17.82</v>
      </c>
      <c r="N269" s="69">
        <v>18</v>
      </c>
      <c r="O269" s="61">
        <v>3000</v>
      </c>
      <c r="P269" s="62">
        <f>Table22452368910111213141516171819202122242345672345[[#This Row],[PEMBULATAN]]*O269</f>
        <v>54000</v>
      </c>
    </row>
    <row r="270" spans="1:16" ht="28.5" customHeight="1" x14ac:dyDescent="0.2">
      <c r="A270" s="108"/>
      <c r="B270" s="72"/>
      <c r="C270" s="84" t="s">
        <v>491</v>
      </c>
      <c r="D270" s="75" t="s">
        <v>54</v>
      </c>
      <c r="E270" s="13">
        <v>44432</v>
      </c>
      <c r="F270" s="73" t="s">
        <v>58</v>
      </c>
      <c r="G270" s="13">
        <v>44435</v>
      </c>
      <c r="H270" s="74" t="s">
        <v>518</v>
      </c>
      <c r="I270" s="15">
        <v>95</v>
      </c>
      <c r="J270" s="15">
        <v>57</v>
      </c>
      <c r="K270" s="15">
        <v>28</v>
      </c>
      <c r="L270" s="15">
        <v>15</v>
      </c>
      <c r="M270" s="79">
        <v>37.905000000000001</v>
      </c>
      <c r="N270" s="69">
        <v>38</v>
      </c>
      <c r="O270" s="61">
        <v>3000</v>
      </c>
      <c r="P270" s="62">
        <f>Table22452368910111213141516171819202122242345672345[[#This Row],[PEMBULATAN]]*O270</f>
        <v>114000</v>
      </c>
    </row>
    <row r="271" spans="1:16" ht="28.5" customHeight="1" x14ac:dyDescent="0.2">
      <c r="A271" s="108"/>
      <c r="B271" s="72"/>
      <c r="C271" s="84" t="s">
        <v>492</v>
      </c>
      <c r="D271" s="75" t="s">
        <v>54</v>
      </c>
      <c r="E271" s="13">
        <v>44432</v>
      </c>
      <c r="F271" s="73" t="s">
        <v>58</v>
      </c>
      <c r="G271" s="13">
        <v>44435</v>
      </c>
      <c r="H271" s="74" t="s">
        <v>518</v>
      </c>
      <c r="I271" s="15">
        <v>100</v>
      </c>
      <c r="J271" s="15">
        <v>60</v>
      </c>
      <c r="K271" s="15">
        <v>35</v>
      </c>
      <c r="L271" s="15">
        <v>14</v>
      </c>
      <c r="M271" s="79">
        <v>52.5</v>
      </c>
      <c r="N271" s="69">
        <v>53</v>
      </c>
      <c r="O271" s="61">
        <v>3000</v>
      </c>
      <c r="P271" s="62">
        <f>Table22452368910111213141516171819202122242345672345[[#This Row],[PEMBULATAN]]*O271</f>
        <v>159000</v>
      </c>
    </row>
    <row r="272" spans="1:16" ht="28.5" customHeight="1" x14ac:dyDescent="0.2">
      <c r="A272" s="108"/>
      <c r="B272" s="72"/>
      <c r="C272" s="84" t="s">
        <v>493</v>
      </c>
      <c r="D272" s="75" t="s">
        <v>54</v>
      </c>
      <c r="E272" s="13">
        <v>44432</v>
      </c>
      <c r="F272" s="73" t="s">
        <v>58</v>
      </c>
      <c r="G272" s="13">
        <v>44435</v>
      </c>
      <c r="H272" s="74" t="s">
        <v>518</v>
      </c>
      <c r="I272" s="15">
        <v>56</v>
      </c>
      <c r="J272" s="15">
        <v>35</v>
      </c>
      <c r="K272" s="15">
        <v>18</v>
      </c>
      <c r="L272" s="15">
        <v>11</v>
      </c>
      <c r="M272" s="79">
        <v>8.82</v>
      </c>
      <c r="N272" s="69">
        <v>11</v>
      </c>
      <c r="O272" s="61">
        <v>3000</v>
      </c>
      <c r="P272" s="62">
        <f>Table22452368910111213141516171819202122242345672345[[#This Row],[PEMBULATAN]]*O272</f>
        <v>33000</v>
      </c>
    </row>
    <row r="273" spans="1:16" ht="28.5" customHeight="1" x14ac:dyDescent="0.2">
      <c r="A273" s="108"/>
      <c r="B273" s="72"/>
      <c r="C273" s="84" t="s">
        <v>494</v>
      </c>
      <c r="D273" s="75" t="s">
        <v>54</v>
      </c>
      <c r="E273" s="13">
        <v>44432</v>
      </c>
      <c r="F273" s="73" t="s">
        <v>58</v>
      </c>
      <c r="G273" s="13">
        <v>44435</v>
      </c>
      <c r="H273" s="74" t="s">
        <v>518</v>
      </c>
      <c r="I273" s="15">
        <v>101</v>
      </c>
      <c r="J273" s="15">
        <v>54</v>
      </c>
      <c r="K273" s="15">
        <v>37</v>
      </c>
      <c r="L273" s="15">
        <v>34</v>
      </c>
      <c r="M273" s="79">
        <v>50.4495</v>
      </c>
      <c r="N273" s="69">
        <v>50</v>
      </c>
      <c r="O273" s="61">
        <v>3000</v>
      </c>
      <c r="P273" s="62">
        <f>Table22452368910111213141516171819202122242345672345[[#This Row],[PEMBULATAN]]*O273</f>
        <v>150000</v>
      </c>
    </row>
    <row r="274" spans="1:16" ht="28.5" customHeight="1" x14ac:dyDescent="0.2">
      <c r="A274" s="108"/>
      <c r="B274" s="72"/>
      <c r="C274" s="84" t="s">
        <v>495</v>
      </c>
      <c r="D274" s="75" t="s">
        <v>54</v>
      </c>
      <c r="E274" s="13">
        <v>44432</v>
      </c>
      <c r="F274" s="73" t="s">
        <v>58</v>
      </c>
      <c r="G274" s="13">
        <v>44435</v>
      </c>
      <c r="H274" s="74" t="s">
        <v>518</v>
      </c>
      <c r="I274" s="15">
        <v>80</v>
      </c>
      <c r="J274" s="15">
        <v>57</v>
      </c>
      <c r="K274" s="15">
        <v>30</v>
      </c>
      <c r="L274" s="15">
        <v>12</v>
      </c>
      <c r="M274" s="79">
        <v>34.200000000000003</v>
      </c>
      <c r="N274" s="69">
        <v>34</v>
      </c>
      <c r="O274" s="61">
        <v>3000</v>
      </c>
      <c r="P274" s="62">
        <f>Table22452368910111213141516171819202122242345672345[[#This Row],[PEMBULATAN]]*O274</f>
        <v>102000</v>
      </c>
    </row>
    <row r="275" spans="1:16" ht="28.5" customHeight="1" x14ac:dyDescent="0.2">
      <c r="A275" s="108"/>
      <c r="B275" s="72"/>
      <c r="C275" s="84" t="s">
        <v>496</v>
      </c>
      <c r="D275" s="75" t="s">
        <v>54</v>
      </c>
      <c r="E275" s="13">
        <v>44432</v>
      </c>
      <c r="F275" s="73" t="s">
        <v>58</v>
      </c>
      <c r="G275" s="13">
        <v>44435</v>
      </c>
      <c r="H275" s="74" t="s">
        <v>518</v>
      </c>
      <c r="I275" s="15">
        <v>125</v>
      </c>
      <c r="J275" s="15">
        <v>77</v>
      </c>
      <c r="K275" s="15">
        <v>16</v>
      </c>
      <c r="L275" s="15">
        <v>13</v>
      </c>
      <c r="M275" s="79">
        <v>38.5</v>
      </c>
      <c r="N275" s="69">
        <v>39</v>
      </c>
      <c r="O275" s="61">
        <v>3000</v>
      </c>
      <c r="P275" s="62">
        <f>Table22452368910111213141516171819202122242345672345[[#This Row],[PEMBULATAN]]*O275</f>
        <v>117000</v>
      </c>
    </row>
    <row r="276" spans="1:16" ht="28.5" customHeight="1" x14ac:dyDescent="0.2">
      <c r="A276" s="108"/>
      <c r="B276" s="72"/>
      <c r="C276" s="84" t="s">
        <v>497</v>
      </c>
      <c r="D276" s="75" t="s">
        <v>54</v>
      </c>
      <c r="E276" s="13">
        <v>44432</v>
      </c>
      <c r="F276" s="73" t="s">
        <v>58</v>
      </c>
      <c r="G276" s="13">
        <v>44435</v>
      </c>
      <c r="H276" s="74" t="s">
        <v>518</v>
      </c>
      <c r="I276" s="15">
        <v>93</v>
      </c>
      <c r="J276" s="15">
        <v>35</v>
      </c>
      <c r="K276" s="15">
        <v>27</v>
      </c>
      <c r="L276" s="15">
        <v>6</v>
      </c>
      <c r="M276" s="79">
        <v>21.971250000000001</v>
      </c>
      <c r="N276" s="69">
        <v>22</v>
      </c>
      <c r="O276" s="61">
        <v>3000</v>
      </c>
      <c r="P276" s="62">
        <f>Table22452368910111213141516171819202122242345672345[[#This Row],[PEMBULATAN]]*O276</f>
        <v>66000</v>
      </c>
    </row>
    <row r="277" spans="1:16" ht="28.5" customHeight="1" x14ac:dyDescent="0.2">
      <c r="A277" s="108"/>
      <c r="B277" s="72"/>
      <c r="C277" s="84" t="s">
        <v>498</v>
      </c>
      <c r="D277" s="75" t="s">
        <v>54</v>
      </c>
      <c r="E277" s="13">
        <v>44432</v>
      </c>
      <c r="F277" s="73" t="s">
        <v>58</v>
      </c>
      <c r="G277" s="13">
        <v>44435</v>
      </c>
      <c r="H277" s="74" t="s">
        <v>518</v>
      </c>
      <c r="I277" s="15">
        <v>90</v>
      </c>
      <c r="J277" s="15">
        <v>46</v>
      </c>
      <c r="K277" s="15">
        <v>38</v>
      </c>
      <c r="L277" s="15">
        <v>22</v>
      </c>
      <c r="M277" s="79">
        <v>39.33</v>
      </c>
      <c r="N277" s="69">
        <v>39</v>
      </c>
      <c r="O277" s="61">
        <v>3000</v>
      </c>
      <c r="P277" s="62">
        <f>Table22452368910111213141516171819202122242345672345[[#This Row],[PEMBULATAN]]*O277</f>
        <v>117000</v>
      </c>
    </row>
    <row r="278" spans="1:16" ht="28.5" customHeight="1" x14ac:dyDescent="0.2">
      <c r="A278" s="108"/>
      <c r="B278" s="72"/>
      <c r="C278" s="84" t="s">
        <v>499</v>
      </c>
      <c r="D278" s="75" t="s">
        <v>54</v>
      </c>
      <c r="E278" s="13">
        <v>44432</v>
      </c>
      <c r="F278" s="73" t="s">
        <v>58</v>
      </c>
      <c r="G278" s="13">
        <v>44435</v>
      </c>
      <c r="H278" s="74" t="s">
        <v>518</v>
      </c>
      <c r="I278" s="15">
        <v>85</v>
      </c>
      <c r="J278" s="15">
        <v>59</v>
      </c>
      <c r="K278" s="15">
        <v>37</v>
      </c>
      <c r="L278" s="15">
        <v>7</v>
      </c>
      <c r="M278" s="79">
        <v>46.388750000000002</v>
      </c>
      <c r="N278" s="69">
        <v>46</v>
      </c>
      <c r="O278" s="61">
        <v>3000</v>
      </c>
      <c r="P278" s="62">
        <f>Table22452368910111213141516171819202122242345672345[[#This Row],[PEMBULATAN]]*O278</f>
        <v>138000</v>
      </c>
    </row>
    <row r="279" spans="1:16" ht="28.5" customHeight="1" x14ac:dyDescent="0.2">
      <c r="A279" s="108"/>
      <c r="B279" s="72"/>
      <c r="C279" s="84" t="s">
        <v>500</v>
      </c>
      <c r="D279" s="75" t="s">
        <v>54</v>
      </c>
      <c r="E279" s="13">
        <v>44432</v>
      </c>
      <c r="F279" s="73" t="s">
        <v>58</v>
      </c>
      <c r="G279" s="13">
        <v>44435</v>
      </c>
      <c r="H279" s="74" t="s">
        <v>518</v>
      </c>
      <c r="I279" s="15">
        <v>99</v>
      </c>
      <c r="J279" s="15">
        <v>66</v>
      </c>
      <c r="K279" s="15">
        <v>25</v>
      </c>
      <c r="L279" s="15">
        <v>18</v>
      </c>
      <c r="M279" s="79">
        <v>40.837499999999999</v>
      </c>
      <c r="N279" s="69">
        <v>41</v>
      </c>
      <c r="O279" s="61">
        <v>3000</v>
      </c>
      <c r="P279" s="62">
        <f>Table22452368910111213141516171819202122242345672345[[#This Row],[PEMBULATAN]]*O279</f>
        <v>123000</v>
      </c>
    </row>
    <row r="280" spans="1:16" ht="28.5" customHeight="1" x14ac:dyDescent="0.2">
      <c r="A280" s="108"/>
      <c r="B280" s="72"/>
      <c r="C280" s="84" t="s">
        <v>501</v>
      </c>
      <c r="D280" s="75" t="s">
        <v>54</v>
      </c>
      <c r="E280" s="13">
        <v>44432</v>
      </c>
      <c r="F280" s="73" t="s">
        <v>58</v>
      </c>
      <c r="G280" s="13">
        <v>44435</v>
      </c>
      <c r="H280" s="74" t="s">
        <v>518</v>
      </c>
      <c r="I280" s="15">
        <v>100</v>
      </c>
      <c r="J280" s="15">
        <v>60</v>
      </c>
      <c r="K280" s="15">
        <v>38</v>
      </c>
      <c r="L280" s="15">
        <v>21</v>
      </c>
      <c r="M280" s="79">
        <v>57</v>
      </c>
      <c r="N280" s="69">
        <v>57</v>
      </c>
      <c r="O280" s="61">
        <v>3000</v>
      </c>
      <c r="P280" s="62">
        <f>Table22452368910111213141516171819202122242345672345[[#This Row],[PEMBULATAN]]*O280</f>
        <v>171000</v>
      </c>
    </row>
    <row r="281" spans="1:16" ht="28.5" customHeight="1" x14ac:dyDescent="0.2">
      <c r="A281" s="108"/>
      <c r="B281" s="72"/>
      <c r="C281" s="84" t="s">
        <v>502</v>
      </c>
      <c r="D281" s="75" t="s">
        <v>54</v>
      </c>
      <c r="E281" s="13">
        <v>44432</v>
      </c>
      <c r="F281" s="73" t="s">
        <v>58</v>
      </c>
      <c r="G281" s="13">
        <v>44435</v>
      </c>
      <c r="H281" s="74" t="s">
        <v>518</v>
      </c>
      <c r="I281" s="15">
        <v>105</v>
      </c>
      <c r="J281" s="15">
        <v>55</v>
      </c>
      <c r="K281" s="15">
        <v>31</v>
      </c>
      <c r="L281" s="15">
        <v>38</v>
      </c>
      <c r="M281" s="79">
        <v>44.756250000000001</v>
      </c>
      <c r="N281" s="69">
        <v>45</v>
      </c>
      <c r="O281" s="61">
        <v>3000</v>
      </c>
      <c r="P281" s="62">
        <f>Table22452368910111213141516171819202122242345672345[[#This Row],[PEMBULATAN]]*O281</f>
        <v>135000</v>
      </c>
    </row>
    <row r="282" spans="1:16" ht="28.5" customHeight="1" x14ac:dyDescent="0.2">
      <c r="A282" s="108"/>
      <c r="B282" s="72"/>
      <c r="C282" s="84" t="s">
        <v>503</v>
      </c>
      <c r="D282" s="75" t="s">
        <v>54</v>
      </c>
      <c r="E282" s="13">
        <v>44432</v>
      </c>
      <c r="F282" s="73" t="s">
        <v>58</v>
      </c>
      <c r="G282" s="13">
        <v>44435</v>
      </c>
      <c r="H282" s="74" t="s">
        <v>518</v>
      </c>
      <c r="I282" s="15">
        <v>96</v>
      </c>
      <c r="J282" s="15">
        <v>66</v>
      </c>
      <c r="K282" s="15">
        <v>34</v>
      </c>
      <c r="L282" s="15">
        <v>21</v>
      </c>
      <c r="M282" s="79">
        <v>53.856000000000002</v>
      </c>
      <c r="N282" s="69">
        <v>54</v>
      </c>
      <c r="O282" s="61">
        <v>3000</v>
      </c>
      <c r="P282" s="62">
        <f>Table22452368910111213141516171819202122242345672345[[#This Row],[PEMBULATAN]]*O282</f>
        <v>162000</v>
      </c>
    </row>
    <row r="283" spans="1:16" ht="28.5" customHeight="1" x14ac:dyDescent="0.2">
      <c r="A283" s="108"/>
      <c r="B283" s="72"/>
      <c r="C283" s="84" t="s">
        <v>504</v>
      </c>
      <c r="D283" s="75" t="s">
        <v>54</v>
      </c>
      <c r="E283" s="13">
        <v>44432</v>
      </c>
      <c r="F283" s="73" t="s">
        <v>58</v>
      </c>
      <c r="G283" s="13">
        <v>44435</v>
      </c>
      <c r="H283" s="74" t="s">
        <v>518</v>
      </c>
      <c r="I283" s="15">
        <v>52</v>
      </c>
      <c r="J283" s="15">
        <v>35</v>
      </c>
      <c r="K283" s="15">
        <v>18</v>
      </c>
      <c r="L283" s="15">
        <v>4</v>
      </c>
      <c r="M283" s="79">
        <v>8.19</v>
      </c>
      <c r="N283" s="69">
        <v>8</v>
      </c>
      <c r="O283" s="61">
        <v>3000</v>
      </c>
      <c r="P283" s="62">
        <f>Table22452368910111213141516171819202122242345672345[[#This Row],[PEMBULATAN]]*O283</f>
        <v>24000</v>
      </c>
    </row>
    <row r="284" spans="1:16" ht="28.5" customHeight="1" x14ac:dyDescent="0.2">
      <c r="A284" s="108"/>
      <c r="B284" s="72"/>
      <c r="C284" s="70" t="s">
        <v>505</v>
      </c>
      <c r="D284" s="75" t="s">
        <v>54</v>
      </c>
      <c r="E284" s="13">
        <v>44432</v>
      </c>
      <c r="F284" s="73" t="s">
        <v>58</v>
      </c>
      <c r="G284" s="13">
        <v>44435</v>
      </c>
      <c r="H284" s="74" t="s">
        <v>518</v>
      </c>
      <c r="I284" s="15">
        <v>80</v>
      </c>
      <c r="J284" s="15">
        <v>44</v>
      </c>
      <c r="K284" s="15">
        <v>36</v>
      </c>
      <c r="L284" s="15">
        <v>13</v>
      </c>
      <c r="M284" s="79">
        <v>31.68</v>
      </c>
      <c r="N284" s="69">
        <v>32</v>
      </c>
      <c r="O284" s="61">
        <v>3000</v>
      </c>
      <c r="P284" s="62">
        <f>Table22452368910111213141516171819202122242345672345[[#This Row],[PEMBULATAN]]*O284</f>
        <v>96000</v>
      </c>
    </row>
    <row r="285" spans="1:16" ht="28.5" customHeight="1" x14ac:dyDescent="0.2">
      <c r="A285" s="108"/>
      <c r="B285" s="72"/>
      <c r="C285" s="70" t="s">
        <v>506</v>
      </c>
      <c r="D285" s="75" t="s">
        <v>54</v>
      </c>
      <c r="E285" s="13">
        <v>44432</v>
      </c>
      <c r="F285" s="73" t="s">
        <v>58</v>
      </c>
      <c r="G285" s="13">
        <v>44435</v>
      </c>
      <c r="H285" s="74" t="s">
        <v>518</v>
      </c>
      <c r="I285" s="15">
        <v>51</v>
      </c>
      <c r="J285" s="15">
        <v>36</v>
      </c>
      <c r="K285" s="15">
        <v>27</v>
      </c>
      <c r="L285" s="15">
        <v>4</v>
      </c>
      <c r="M285" s="79">
        <v>12.393000000000001</v>
      </c>
      <c r="N285" s="69">
        <v>12</v>
      </c>
      <c r="O285" s="61">
        <v>3000</v>
      </c>
      <c r="P285" s="62">
        <f>Table22452368910111213141516171819202122242345672345[[#This Row],[PEMBULATAN]]*O285</f>
        <v>36000</v>
      </c>
    </row>
    <row r="286" spans="1:16" ht="28.5" customHeight="1" x14ac:dyDescent="0.2">
      <c r="A286" s="108"/>
      <c r="B286" s="72"/>
      <c r="C286" s="70" t="s">
        <v>507</v>
      </c>
      <c r="D286" s="75" t="s">
        <v>54</v>
      </c>
      <c r="E286" s="13">
        <v>44432</v>
      </c>
      <c r="F286" s="73" t="s">
        <v>58</v>
      </c>
      <c r="G286" s="13">
        <v>44435</v>
      </c>
      <c r="H286" s="74" t="s">
        <v>518</v>
      </c>
      <c r="I286" s="15">
        <v>44</v>
      </c>
      <c r="J286" s="15">
        <v>33</v>
      </c>
      <c r="K286" s="15">
        <v>23</v>
      </c>
      <c r="L286" s="15">
        <v>6</v>
      </c>
      <c r="M286" s="79">
        <v>8.3490000000000002</v>
      </c>
      <c r="N286" s="69">
        <v>8</v>
      </c>
      <c r="O286" s="61">
        <v>3000</v>
      </c>
      <c r="P286" s="62">
        <f>Table22452368910111213141516171819202122242345672345[[#This Row],[PEMBULATAN]]*O286</f>
        <v>24000</v>
      </c>
    </row>
    <row r="287" spans="1:16" ht="28.5" customHeight="1" x14ac:dyDescent="0.2">
      <c r="A287" s="108"/>
      <c r="B287" s="72"/>
      <c r="C287" s="70" t="s">
        <v>508</v>
      </c>
      <c r="D287" s="75" t="s">
        <v>54</v>
      </c>
      <c r="E287" s="13">
        <v>44432</v>
      </c>
      <c r="F287" s="73" t="s">
        <v>58</v>
      </c>
      <c r="G287" s="13">
        <v>44435</v>
      </c>
      <c r="H287" s="74" t="s">
        <v>518</v>
      </c>
      <c r="I287" s="15">
        <v>88</v>
      </c>
      <c r="J287" s="15">
        <v>20</v>
      </c>
      <c r="K287" s="15">
        <v>12</v>
      </c>
      <c r="L287" s="15">
        <v>1</v>
      </c>
      <c r="M287" s="79">
        <v>5.28</v>
      </c>
      <c r="N287" s="69">
        <v>5</v>
      </c>
      <c r="O287" s="61">
        <v>3000</v>
      </c>
      <c r="P287" s="62">
        <f>Table22452368910111213141516171819202122242345672345[[#This Row],[PEMBULATAN]]*O287</f>
        <v>15000</v>
      </c>
    </row>
    <row r="288" spans="1:16" ht="28.5" customHeight="1" x14ac:dyDescent="0.2">
      <c r="A288" s="108"/>
      <c r="B288" s="72"/>
      <c r="C288" s="70" t="s">
        <v>509</v>
      </c>
      <c r="D288" s="75" t="s">
        <v>54</v>
      </c>
      <c r="E288" s="13">
        <v>44432</v>
      </c>
      <c r="F288" s="73" t="s">
        <v>58</v>
      </c>
      <c r="G288" s="13">
        <v>44435</v>
      </c>
      <c r="H288" s="74" t="s">
        <v>518</v>
      </c>
      <c r="I288" s="15">
        <v>82</v>
      </c>
      <c r="J288" s="15">
        <v>67</v>
      </c>
      <c r="K288" s="15">
        <v>27</v>
      </c>
      <c r="L288" s="15">
        <v>14</v>
      </c>
      <c r="M288" s="79">
        <v>37.084499999999998</v>
      </c>
      <c r="N288" s="69">
        <v>37</v>
      </c>
      <c r="O288" s="61">
        <v>3000</v>
      </c>
      <c r="P288" s="62">
        <f>Table22452368910111213141516171819202122242345672345[[#This Row],[PEMBULATAN]]*O288</f>
        <v>111000</v>
      </c>
    </row>
    <row r="289" spans="1:16" ht="28.5" customHeight="1" x14ac:dyDescent="0.2">
      <c r="A289" s="108"/>
      <c r="B289" s="72"/>
      <c r="C289" s="70" t="s">
        <v>510</v>
      </c>
      <c r="D289" s="75" t="s">
        <v>54</v>
      </c>
      <c r="E289" s="13">
        <v>44432</v>
      </c>
      <c r="F289" s="73" t="s">
        <v>58</v>
      </c>
      <c r="G289" s="13">
        <v>44435</v>
      </c>
      <c r="H289" s="74" t="s">
        <v>518</v>
      </c>
      <c r="I289" s="15">
        <v>99</v>
      </c>
      <c r="J289" s="15">
        <v>54</v>
      </c>
      <c r="K289" s="15">
        <v>29</v>
      </c>
      <c r="L289" s="15">
        <v>20</v>
      </c>
      <c r="M289" s="79">
        <v>38.758499999999998</v>
      </c>
      <c r="N289" s="69">
        <v>39</v>
      </c>
      <c r="O289" s="61">
        <v>3000</v>
      </c>
      <c r="P289" s="62">
        <f>Table22452368910111213141516171819202122242345672345[[#This Row],[PEMBULATAN]]*O289</f>
        <v>117000</v>
      </c>
    </row>
    <row r="290" spans="1:16" ht="28.5" customHeight="1" x14ac:dyDescent="0.2">
      <c r="A290" s="108"/>
      <c r="B290" s="72"/>
      <c r="C290" s="109" t="s">
        <v>511</v>
      </c>
      <c r="D290" s="110" t="s">
        <v>54</v>
      </c>
      <c r="E290" s="111">
        <v>44432</v>
      </c>
      <c r="F290" s="112" t="s">
        <v>58</v>
      </c>
      <c r="G290" s="111">
        <v>44435</v>
      </c>
      <c r="H290" s="113" t="s">
        <v>518</v>
      </c>
      <c r="I290" s="114">
        <v>68</v>
      </c>
      <c r="J290" s="114">
        <v>30</v>
      </c>
      <c r="K290" s="114">
        <v>26</v>
      </c>
      <c r="L290" s="114">
        <v>12</v>
      </c>
      <c r="M290" s="115">
        <v>13.26</v>
      </c>
      <c r="N290" s="116">
        <v>13</v>
      </c>
      <c r="O290" s="61">
        <v>3000</v>
      </c>
      <c r="P290" s="62">
        <f>Table22452368910111213141516171819202122242345672345[[#This Row],[PEMBULATAN]]*O290</f>
        <v>39000</v>
      </c>
    </row>
    <row r="291" spans="1:16" ht="28.5" customHeight="1" x14ac:dyDescent="0.2">
      <c r="A291" s="108"/>
      <c r="B291" s="72"/>
      <c r="C291" s="109" t="s">
        <v>512</v>
      </c>
      <c r="D291" s="110" t="s">
        <v>54</v>
      </c>
      <c r="E291" s="111">
        <v>44432</v>
      </c>
      <c r="F291" s="112" t="s">
        <v>58</v>
      </c>
      <c r="G291" s="111">
        <v>44435</v>
      </c>
      <c r="H291" s="113" t="s">
        <v>518</v>
      </c>
      <c r="I291" s="114">
        <v>75</v>
      </c>
      <c r="J291" s="114">
        <v>60</v>
      </c>
      <c r="K291" s="114">
        <v>36</v>
      </c>
      <c r="L291" s="114">
        <v>15</v>
      </c>
      <c r="M291" s="115">
        <v>40.5</v>
      </c>
      <c r="N291" s="116">
        <v>41</v>
      </c>
      <c r="O291" s="61">
        <v>3000</v>
      </c>
      <c r="P291" s="62">
        <f>Table22452368910111213141516171819202122242345672345[[#This Row],[PEMBULATAN]]*O291</f>
        <v>123000</v>
      </c>
    </row>
    <row r="292" spans="1:16" ht="28.5" customHeight="1" x14ac:dyDescent="0.2">
      <c r="A292" s="108"/>
      <c r="B292" s="72"/>
      <c r="C292" s="109" t="s">
        <v>513</v>
      </c>
      <c r="D292" s="110" t="s">
        <v>54</v>
      </c>
      <c r="E292" s="111">
        <v>44432</v>
      </c>
      <c r="F292" s="112" t="s">
        <v>58</v>
      </c>
      <c r="G292" s="111">
        <v>44435</v>
      </c>
      <c r="H292" s="113" t="s">
        <v>518</v>
      </c>
      <c r="I292" s="114">
        <v>86</v>
      </c>
      <c r="J292" s="114">
        <v>65</v>
      </c>
      <c r="K292" s="114">
        <v>24</v>
      </c>
      <c r="L292" s="114">
        <v>22</v>
      </c>
      <c r="M292" s="115">
        <v>33.54</v>
      </c>
      <c r="N292" s="116">
        <v>34</v>
      </c>
      <c r="O292" s="61">
        <v>3000</v>
      </c>
      <c r="P292" s="62">
        <f>Table22452368910111213141516171819202122242345672345[[#This Row],[PEMBULATAN]]*O292</f>
        <v>102000</v>
      </c>
    </row>
    <row r="293" spans="1:16" ht="28.5" customHeight="1" x14ac:dyDescent="0.2">
      <c r="A293" s="108"/>
      <c r="B293" s="72"/>
      <c r="C293" s="109" t="s">
        <v>514</v>
      </c>
      <c r="D293" s="110" t="s">
        <v>54</v>
      </c>
      <c r="E293" s="111">
        <v>44432</v>
      </c>
      <c r="F293" s="112" t="s">
        <v>58</v>
      </c>
      <c r="G293" s="111">
        <v>44435</v>
      </c>
      <c r="H293" s="113" t="s">
        <v>518</v>
      </c>
      <c r="I293" s="114">
        <v>80</v>
      </c>
      <c r="J293" s="114">
        <v>50</v>
      </c>
      <c r="K293" s="114">
        <v>30</v>
      </c>
      <c r="L293" s="114">
        <v>16</v>
      </c>
      <c r="M293" s="115">
        <v>30</v>
      </c>
      <c r="N293" s="116">
        <v>30</v>
      </c>
      <c r="O293" s="61">
        <v>3000</v>
      </c>
      <c r="P293" s="62">
        <f>Table22452368910111213141516171819202122242345672345[[#This Row],[PEMBULATAN]]*O293</f>
        <v>90000</v>
      </c>
    </row>
    <row r="294" spans="1:16" ht="28.5" customHeight="1" x14ac:dyDescent="0.2">
      <c r="A294" s="108"/>
      <c r="B294" s="72"/>
      <c r="C294" s="109" t="s">
        <v>515</v>
      </c>
      <c r="D294" s="110" t="s">
        <v>54</v>
      </c>
      <c r="E294" s="111">
        <v>44432</v>
      </c>
      <c r="F294" s="112" t="s">
        <v>58</v>
      </c>
      <c r="G294" s="111">
        <v>44435</v>
      </c>
      <c r="H294" s="113" t="s">
        <v>518</v>
      </c>
      <c r="I294" s="114">
        <v>100</v>
      </c>
      <c r="J294" s="114">
        <v>65</v>
      </c>
      <c r="K294" s="114">
        <v>40</v>
      </c>
      <c r="L294" s="114">
        <v>17</v>
      </c>
      <c r="M294" s="115">
        <v>65</v>
      </c>
      <c r="N294" s="116">
        <v>65</v>
      </c>
      <c r="O294" s="61">
        <v>3000</v>
      </c>
      <c r="P294" s="62">
        <f>Table22452368910111213141516171819202122242345672345[[#This Row],[PEMBULATAN]]*O294</f>
        <v>195000</v>
      </c>
    </row>
    <row r="295" spans="1:16" ht="28.5" customHeight="1" x14ac:dyDescent="0.2">
      <c r="A295" s="108"/>
      <c r="B295" s="72"/>
      <c r="C295" s="109" t="s">
        <v>516</v>
      </c>
      <c r="D295" s="110" t="s">
        <v>54</v>
      </c>
      <c r="E295" s="111">
        <v>44432</v>
      </c>
      <c r="F295" s="112" t="s">
        <v>58</v>
      </c>
      <c r="G295" s="111">
        <v>44435</v>
      </c>
      <c r="H295" s="113" t="s">
        <v>518</v>
      </c>
      <c r="I295" s="114">
        <v>115</v>
      </c>
      <c r="J295" s="114">
        <v>62</v>
      </c>
      <c r="K295" s="114">
        <v>28</v>
      </c>
      <c r="L295" s="114">
        <v>23</v>
      </c>
      <c r="M295" s="115">
        <v>49.91</v>
      </c>
      <c r="N295" s="116">
        <v>50</v>
      </c>
      <c r="O295" s="61">
        <v>3000</v>
      </c>
      <c r="P295" s="62">
        <f>Table22452368910111213141516171819202122242345672345[[#This Row],[PEMBULATAN]]*O295</f>
        <v>150000</v>
      </c>
    </row>
    <row r="296" spans="1:16" ht="28.5" customHeight="1" x14ac:dyDescent="0.2">
      <c r="A296" s="108"/>
      <c r="B296" s="72"/>
      <c r="C296" s="109" t="s">
        <v>517</v>
      </c>
      <c r="D296" s="110" t="s">
        <v>54</v>
      </c>
      <c r="E296" s="111">
        <v>44432</v>
      </c>
      <c r="F296" s="112" t="s">
        <v>58</v>
      </c>
      <c r="G296" s="111">
        <v>44435</v>
      </c>
      <c r="H296" s="113" t="s">
        <v>518</v>
      </c>
      <c r="I296" s="114">
        <v>56</v>
      </c>
      <c r="J296" s="114">
        <v>57</v>
      </c>
      <c r="K296" s="114">
        <v>29</v>
      </c>
      <c r="L296" s="114">
        <v>8</v>
      </c>
      <c r="M296" s="115">
        <v>23.141999999999999</v>
      </c>
      <c r="N296" s="116">
        <v>23</v>
      </c>
      <c r="O296" s="61">
        <v>3000</v>
      </c>
      <c r="P296" s="62">
        <f>Table22452368910111213141516171819202122242345672345[[#This Row],[PEMBULATAN]]*O296</f>
        <v>69000</v>
      </c>
    </row>
    <row r="297" spans="1:16" ht="22.5" customHeight="1" x14ac:dyDescent="0.2">
      <c r="A297" s="143" t="s">
        <v>33</v>
      </c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5"/>
      <c r="M297" s="76">
        <f>SUBTOTAL(109,Table22452368910111213141516171819202122242345672345[KG VOLUME])</f>
        <v>8605.1482499999984</v>
      </c>
      <c r="N297" s="65">
        <f>SUM(N3:N296)</f>
        <v>8651</v>
      </c>
      <c r="O297" s="146">
        <f>SUM(P3:P296)</f>
        <v>25953000</v>
      </c>
      <c r="P297" s="147"/>
    </row>
    <row r="298" spans="1:16" ht="22.5" customHeight="1" x14ac:dyDescent="0.2">
      <c r="A298" s="80"/>
      <c r="B298" s="53" t="s">
        <v>45</v>
      </c>
      <c r="C298" s="52"/>
      <c r="D298" s="54" t="s">
        <v>46</v>
      </c>
      <c r="E298" s="80"/>
      <c r="F298" s="80"/>
      <c r="G298" s="80"/>
      <c r="H298" s="80"/>
      <c r="I298" s="80"/>
      <c r="J298" s="80"/>
      <c r="K298" s="80"/>
      <c r="L298" s="80"/>
      <c r="M298" s="81"/>
      <c r="N298" s="83" t="s">
        <v>52</v>
      </c>
      <c r="O298" s="82"/>
      <c r="P298" s="82">
        <f>O297*10%</f>
        <v>2595300</v>
      </c>
    </row>
    <row r="299" spans="1:16" ht="22.5" customHeight="1" thickBot="1" x14ac:dyDescent="0.25">
      <c r="A299" s="80"/>
      <c r="B299" s="53"/>
      <c r="C299" s="52"/>
      <c r="D299" s="54"/>
      <c r="E299" s="80"/>
      <c r="F299" s="80"/>
      <c r="G299" s="80"/>
      <c r="H299" s="80"/>
      <c r="I299" s="80"/>
      <c r="J299" s="80"/>
      <c r="K299" s="80"/>
      <c r="L299" s="80"/>
      <c r="M299" s="81"/>
      <c r="N299" s="103" t="s">
        <v>56</v>
      </c>
      <c r="O299" s="102"/>
      <c r="P299" s="102">
        <f>O297-P298</f>
        <v>23357700</v>
      </c>
    </row>
    <row r="300" spans="1:16" x14ac:dyDescent="0.2">
      <c r="A300" s="11"/>
      <c r="H300" s="60"/>
      <c r="N300" s="59" t="s">
        <v>34</v>
      </c>
      <c r="P300" s="66">
        <f>P299*1%</f>
        <v>233577</v>
      </c>
    </row>
    <row r="301" spans="1:16" ht="15.75" thickBot="1" x14ac:dyDescent="0.25">
      <c r="A301" s="11"/>
      <c r="H301" s="60"/>
      <c r="N301" s="59" t="s">
        <v>55</v>
      </c>
      <c r="P301" s="68">
        <f>P299*2%</f>
        <v>467154</v>
      </c>
    </row>
    <row r="302" spans="1:16" x14ac:dyDescent="0.2">
      <c r="A302" s="11"/>
      <c r="H302" s="60"/>
      <c r="N302" s="63" t="s">
        <v>35</v>
      </c>
      <c r="O302" s="64"/>
      <c r="P302" s="67">
        <f>P299+P300-P301</f>
        <v>23124123</v>
      </c>
    </row>
    <row r="303" spans="1:16" x14ac:dyDescent="0.2">
      <c r="B303" s="53"/>
      <c r="C303" s="52"/>
      <c r="D303" s="54"/>
    </row>
    <row r="305" spans="1:16" x14ac:dyDescent="0.2">
      <c r="A305" s="11"/>
      <c r="H305" s="60"/>
      <c r="P305" s="68"/>
    </row>
    <row r="306" spans="1:16" x14ac:dyDescent="0.2">
      <c r="A306" s="11"/>
      <c r="H306" s="60"/>
      <c r="O306" s="55"/>
      <c r="P306" s="68"/>
    </row>
    <row r="307" spans="1:16" s="3" customFormat="1" x14ac:dyDescent="0.25">
      <c r="A307" s="11"/>
      <c r="B307" s="2"/>
      <c r="C307" s="2"/>
      <c r="E307" s="12"/>
      <c r="H307" s="60"/>
      <c r="N307" s="14"/>
      <c r="O307" s="14"/>
      <c r="P307" s="14"/>
    </row>
    <row r="308" spans="1:16" s="3" customFormat="1" x14ac:dyDescent="0.25">
      <c r="A308" s="11"/>
      <c r="B308" s="2"/>
      <c r="C308" s="2"/>
      <c r="E308" s="12"/>
      <c r="H308" s="60"/>
      <c r="N308" s="14"/>
      <c r="O308" s="14"/>
      <c r="P308" s="14"/>
    </row>
    <row r="309" spans="1:16" s="3" customFormat="1" x14ac:dyDescent="0.25">
      <c r="A309" s="11"/>
      <c r="B309" s="2"/>
      <c r="C309" s="2"/>
      <c r="E309" s="12"/>
      <c r="H309" s="60"/>
      <c r="N309" s="14"/>
      <c r="O309" s="14"/>
      <c r="P309" s="14"/>
    </row>
    <row r="310" spans="1:16" s="3" customFormat="1" x14ac:dyDescent="0.25">
      <c r="A310" s="11"/>
      <c r="B310" s="2"/>
      <c r="C310" s="2"/>
      <c r="E310" s="12"/>
      <c r="H310" s="60"/>
      <c r="N310" s="14"/>
      <c r="O310" s="14"/>
      <c r="P310" s="14"/>
    </row>
    <row r="311" spans="1:16" s="3" customFormat="1" x14ac:dyDescent="0.25">
      <c r="A311" s="11"/>
      <c r="B311" s="2"/>
      <c r="C311" s="2"/>
      <c r="E311" s="12"/>
      <c r="H311" s="60"/>
      <c r="N311" s="14"/>
      <c r="O311" s="14"/>
      <c r="P311" s="14"/>
    </row>
    <row r="312" spans="1:16" s="3" customFormat="1" x14ac:dyDescent="0.25">
      <c r="A312" s="11"/>
      <c r="B312" s="2"/>
      <c r="C312" s="2"/>
      <c r="E312" s="12"/>
      <c r="H312" s="60"/>
      <c r="N312" s="14"/>
      <c r="O312" s="14"/>
      <c r="P312" s="14"/>
    </row>
    <row r="313" spans="1:16" s="3" customFormat="1" x14ac:dyDescent="0.25">
      <c r="A313" s="11"/>
      <c r="B313" s="2"/>
      <c r="C313" s="2"/>
      <c r="E313" s="12"/>
      <c r="H313" s="60"/>
      <c r="N313" s="14"/>
      <c r="O313" s="14"/>
      <c r="P313" s="14"/>
    </row>
    <row r="314" spans="1:16" s="3" customFormat="1" x14ac:dyDescent="0.25">
      <c r="A314" s="11"/>
      <c r="B314" s="2"/>
      <c r="C314" s="2"/>
      <c r="E314" s="12"/>
      <c r="H314" s="60"/>
      <c r="N314" s="14"/>
      <c r="O314" s="14"/>
      <c r="P314" s="14"/>
    </row>
    <row r="315" spans="1:16" s="3" customFormat="1" x14ac:dyDescent="0.25">
      <c r="A315" s="11"/>
      <c r="B315" s="2"/>
      <c r="C315" s="2"/>
      <c r="E315" s="12"/>
      <c r="H315" s="60"/>
      <c r="N315" s="14"/>
      <c r="O315" s="14"/>
      <c r="P315" s="14"/>
    </row>
    <row r="316" spans="1:16" s="3" customFormat="1" x14ac:dyDescent="0.25">
      <c r="A316" s="11"/>
      <c r="B316" s="2"/>
      <c r="C316" s="2"/>
      <c r="E316" s="12"/>
      <c r="H316" s="60"/>
      <c r="N316" s="14"/>
      <c r="O316" s="14"/>
      <c r="P316" s="14"/>
    </row>
    <row r="317" spans="1:16" s="3" customFormat="1" x14ac:dyDescent="0.25">
      <c r="A317" s="11"/>
      <c r="B317" s="2"/>
      <c r="C317" s="2"/>
      <c r="E317" s="12"/>
      <c r="H317" s="60"/>
      <c r="N317" s="14"/>
      <c r="O317" s="14"/>
      <c r="P317" s="14"/>
    </row>
    <row r="318" spans="1:16" s="3" customFormat="1" x14ac:dyDescent="0.25">
      <c r="A318" s="11"/>
      <c r="B318" s="2"/>
      <c r="C318" s="2"/>
      <c r="E318" s="12"/>
      <c r="H318" s="60"/>
      <c r="N318" s="14"/>
      <c r="O318" s="14"/>
      <c r="P318" s="14"/>
    </row>
  </sheetData>
  <mergeCells count="3">
    <mergeCell ref="A3:A4"/>
    <mergeCell ref="A297:L297"/>
    <mergeCell ref="O297:P297"/>
  </mergeCells>
  <conditionalFormatting sqref="B3">
    <cfRule type="duplicateValues" dxfId="58" priority="1"/>
  </conditionalFormatting>
  <conditionalFormatting sqref="B4:B296">
    <cfRule type="duplicateValues" dxfId="57" priority="6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5"/>
  <sheetViews>
    <sheetView zoomScale="110" zoomScaleNormal="110" workbookViewId="0">
      <pane xSplit="3" ySplit="2" topLeftCell="D250" activePane="bottomRight" state="frozen"/>
      <selection activeCell="F3" sqref="F3"/>
      <selection pane="topRight" activeCell="F3" sqref="F3"/>
      <selection pane="bottomLeft" activeCell="F3" sqref="F3"/>
      <selection pane="bottomRight" activeCell="J259" sqref="J25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28.5" customHeight="1" x14ac:dyDescent="0.2">
      <c r="A3" s="141" t="s">
        <v>4229</v>
      </c>
      <c r="B3" s="71" t="s">
        <v>520</v>
      </c>
      <c r="C3" s="9" t="s">
        <v>521</v>
      </c>
      <c r="D3" s="73" t="s">
        <v>54</v>
      </c>
      <c r="E3" s="13">
        <v>44432</v>
      </c>
      <c r="F3" s="73" t="s">
        <v>58</v>
      </c>
      <c r="G3" s="13">
        <v>44435</v>
      </c>
      <c r="H3" s="10" t="s">
        <v>518</v>
      </c>
      <c r="I3" s="1">
        <v>80</v>
      </c>
      <c r="J3" s="1">
        <v>53</v>
      </c>
      <c r="K3" s="1">
        <v>10</v>
      </c>
      <c r="L3" s="1">
        <v>10</v>
      </c>
      <c r="M3" s="78">
        <v>10.6</v>
      </c>
      <c r="N3" s="8">
        <v>11</v>
      </c>
      <c r="O3" s="61">
        <v>3000</v>
      </c>
      <c r="P3" s="62">
        <f>Table224523689101112131415161718192021222423456723456[[#This Row],[PEMBULATAN]]*O3</f>
        <v>33000</v>
      </c>
    </row>
    <row r="4" spans="1:16" ht="28.5" customHeight="1" x14ac:dyDescent="0.2">
      <c r="A4" s="142"/>
      <c r="B4" s="72"/>
      <c r="C4" s="9" t="s">
        <v>522</v>
      </c>
      <c r="D4" s="73" t="s">
        <v>54</v>
      </c>
      <c r="E4" s="13">
        <v>44432</v>
      </c>
      <c r="F4" s="73" t="s">
        <v>58</v>
      </c>
      <c r="G4" s="13">
        <v>44435</v>
      </c>
      <c r="H4" s="10" t="s">
        <v>518</v>
      </c>
      <c r="I4" s="1">
        <v>90</v>
      </c>
      <c r="J4" s="1">
        <v>52</v>
      </c>
      <c r="K4" s="1">
        <v>35</v>
      </c>
      <c r="L4" s="1">
        <v>28</v>
      </c>
      <c r="M4" s="78">
        <v>40.950000000000003</v>
      </c>
      <c r="N4" s="8">
        <v>41</v>
      </c>
      <c r="O4" s="61">
        <v>3000</v>
      </c>
      <c r="P4" s="62">
        <f>Table224523689101112131415161718192021222423456723456[[#This Row],[PEMBULATAN]]*O4</f>
        <v>123000</v>
      </c>
    </row>
    <row r="5" spans="1:16" ht="28.5" customHeight="1" x14ac:dyDescent="0.2">
      <c r="A5" s="108"/>
      <c r="B5" s="72"/>
      <c r="C5" s="84" t="s">
        <v>523</v>
      </c>
      <c r="D5" s="75" t="s">
        <v>54</v>
      </c>
      <c r="E5" s="13">
        <v>44432</v>
      </c>
      <c r="F5" s="73" t="s">
        <v>58</v>
      </c>
      <c r="G5" s="13">
        <v>44435</v>
      </c>
      <c r="H5" s="74" t="s">
        <v>518</v>
      </c>
      <c r="I5" s="15">
        <v>26</v>
      </c>
      <c r="J5" s="15">
        <v>26</v>
      </c>
      <c r="K5" s="15">
        <v>5</v>
      </c>
      <c r="L5" s="15">
        <v>2</v>
      </c>
      <c r="M5" s="79">
        <v>0.84499999999999997</v>
      </c>
      <c r="N5" s="69">
        <v>2</v>
      </c>
      <c r="O5" s="61">
        <v>3000</v>
      </c>
      <c r="P5" s="62">
        <f>Table224523689101112131415161718192021222423456723456[[#This Row],[PEMBULATAN]]*O5</f>
        <v>6000</v>
      </c>
    </row>
    <row r="6" spans="1:16" ht="28.5" customHeight="1" x14ac:dyDescent="0.2">
      <c r="A6" s="108"/>
      <c r="B6" s="72"/>
      <c r="C6" s="84" t="s">
        <v>524</v>
      </c>
      <c r="D6" s="75" t="s">
        <v>54</v>
      </c>
      <c r="E6" s="13">
        <v>44432</v>
      </c>
      <c r="F6" s="73" t="s">
        <v>58</v>
      </c>
      <c r="G6" s="13">
        <v>44435</v>
      </c>
      <c r="H6" s="74" t="s">
        <v>518</v>
      </c>
      <c r="I6" s="15">
        <v>42</v>
      </c>
      <c r="J6" s="15">
        <v>24</v>
      </c>
      <c r="K6" s="15">
        <v>15</v>
      </c>
      <c r="L6" s="15">
        <v>5</v>
      </c>
      <c r="M6" s="79">
        <v>3.78</v>
      </c>
      <c r="N6" s="69">
        <v>5</v>
      </c>
      <c r="O6" s="61">
        <v>3000</v>
      </c>
      <c r="P6" s="62">
        <f>Table224523689101112131415161718192021222423456723456[[#This Row],[PEMBULATAN]]*O6</f>
        <v>15000</v>
      </c>
    </row>
    <row r="7" spans="1:16" ht="28.5" customHeight="1" x14ac:dyDescent="0.2">
      <c r="A7" s="108"/>
      <c r="B7" s="72"/>
      <c r="C7" s="84" t="s">
        <v>525</v>
      </c>
      <c r="D7" s="75" t="s">
        <v>54</v>
      </c>
      <c r="E7" s="13">
        <v>44432</v>
      </c>
      <c r="F7" s="73" t="s">
        <v>58</v>
      </c>
      <c r="G7" s="13">
        <v>44435</v>
      </c>
      <c r="H7" s="74" t="s">
        <v>518</v>
      </c>
      <c r="I7" s="15">
        <v>60</v>
      </c>
      <c r="J7" s="15">
        <v>50</v>
      </c>
      <c r="K7" s="15">
        <v>30</v>
      </c>
      <c r="L7" s="15">
        <v>19</v>
      </c>
      <c r="M7" s="79">
        <v>22.5</v>
      </c>
      <c r="N7" s="69">
        <v>23</v>
      </c>
      <c r="O7" s="61">
        <v>3000</v>
      </c>
      <c r="P7" s="62">
        <f>Table224523689101112131415161718192021222423456723456[[#This Row],[PEMBULATAN]]*O7</f>
        <v>69000</v>
      </c>
    </row>
    <row r="8" spans="1:16" ht="28.5" customHeight="1" x14ac:dyDescent="0.2">
      <c r="A8" s="108"/>
      <c r="B8" s="100"/>
      <c r="C8" s="84" t="s">
        <v>526</v>
      </c>
      <c r="D8" s="75" t="s">
        <v>54</v>
      </c>
      <c r="E8" s="13">
        <v>44432</v>
      </c>
      <c r="F8" s="73" t="s">
        <v>58</v>
      </c>
      <c r="G8" s="13">
        <v>44435</v>
      </c>
      <c r="H8" s="74" t="s">
        <v>518</v>
      </c>
      <c r="I8" s="15">
        <v>56</v>
      </c>
      <c r="J8" s="15">
        <v>53</v>
      </c>
      <c r="K8" s="15">
        <v>30</v>
      </c>
      <c r="L8" s="15">
        <v>14</v>
      </c>
      <c r="M8" s="79">
        <v>22.26</v>
      </c>
      <c r="N8" s="69">
        <v>22</v>
      </c>
      <c r="O8" s="61">
        <v>3000</v>
      </c>
      <c r="P8" s="62">
        <f>Table224523689101112131415161718192021222423456723456[[#This Row],[PEMBULATAN]]*O8</f>
        <v>66000</v>
      </c>
    </row>
    <row r="9" spans="1:16" ht="28.5" customHeight="1" x14ac:dyDescent="0.2">
      <c r="A9" s="108"/>
      <c r="B9" s="72" t="s">
        <v>527</v>
      </c>
      <c r="C9" s="84" t="s">
        <v>528</v>
      </c>
      <c r="D9" s="75" t="s">
        <v>54</v>
      </c>
      <c r="E9" s="13">
        <v>44432</v>
      </c>
      <c r="F9" s="73" t="s">
        <v>58</v>
      </c>
      <c r="G9" s="13">
        <v>44435</v>
      </c>
      <c r="H9" s="74" t="s">
        <v>518</v>
      </c>
      <c r="I9" s="15">
        <v>80</v>
      </c>
      <c r="J9" s="15">
        <v>55</v>
      </c>
      <c r="K9" s="15">
        <v>29</v>
      </c>
      <c r="L9" s="15">
        <v>11</v>
      </c>
      <c r="M9" s="79">
        <v>31.9</v>
      </c>
      <c r="N9" s="69">
        <v>32</v>
      </c>
      <c r="O9" s="61">
        <v>3000</v>
      </c>
      <c r="P9" s="62">
        <f>Table224523689101112131415161718192021222423456723456[[#This Row],[PEMBULATAN]]*O9</f>
        <v>96000</v>
      </c>
    </row>
    <row r="10" spans="1:16" ht="28.5" customHeight="1" x14ac:dyDescent="0.2">
      <c r="A10" s="108"/>
      <c r="B10" s="72"/>
      <c r="C10" s="84" t="s">
        <v>529</v>
      </c>
      <c r="D10" s="75" t="s">
        <v>54</v>
      </c>
      <c r="E10" s="13">
        <v>44432</v>
      </c>
      <c r="F10" s="73" t="s">
        <v>58</v>
      </c>
      <c r="G10" s="13">
        <v>44435</v>
      </c>
      <c r="H10" s="74" t="s">
        <v>518</v>
      </c>
      <c r="I10" s="15">
        <v>90</v>
      </c>
      <c r="J10" s="15">
        <v>60</v>
      </c>
      <c r="K10" s="15">
        <v>30</v>
      </c>
      <c r="L10" s="15">
        <v>23</v>
      </c>
      <c r="M10" s="79">
        <v>40.5</v>
      </c>
      <c r="N10" s="69">
        <v>41</v>
      </c>
      <c r="O10" s="61">
        <v>3000</v>
      </c>
      <c r="P10" s="62">
        <f>Table224523689101112131415161718192021222423456723456[[#This Row],[PEMBULATAN]]*O10</f>
        <v>123000</v>
      </c>
    </row>
    <row r="11" spans="1:16" ht="28.5" customHeight="1" x14ac:dyDescent="0.2">
      <c r="A11" s="108"/>
      <c r="B11" s="72"/>
      <c r="C11" s="84" t="s">
        <v>530</v>
      </c>
      <c r="D11" s="75" t="s">
        <v>54</v>
      </c>
      <c r="E11" s="13">
        <v>44432</v>
      </c>
      <c r="F11" s="73" t="s">
        <v>58</v>
      </c>
      <c r="G11" s="13">
        <v>44435</v>
      </c>
      <c r="H11" s="74" t="s">
        <v>518</v>
      </c>
      <c r="I11" s="15">
        <v>70</v>
      </c>
      <c r="J11" s="15">
        <v>60</v>
      </c>
      <c r="K11" s="15">
        <v>25</v>
      </c>
      <c r="L11" s="15">
        <v>15</v>
      </c>
      <c r="M11" s="79">
        <v>26.25</v>
      </c>
      <c r="N11" s="69">
        <v>26</v>
      </c>
      <c r="O11" s="61">
        <v>3000</v>
      </c>
      <c r="P11" s="62">
        <f>Table224523689101112131415161718192021222423456723456[[#This Row],[PEMBULATAN]]*O11</f>
        <v>78000</v>
      </c>
    </row>
    <row r="12" spans="1:16" ht="28.5" customHeight="1" x14ac:dyDescent="0.2">
      <c r="A12" s="108"/>
      <c r="B12" s="72"/>
      <c r="C12" s="84" t="s">
        <v>531</v>
      </c>
      <c r="D12" s="75" t="s">
        <v>54</v>
      </c>
      <c r="E12" s="13">
        <v>44432</v>
      </c>
      <c r="F12" s="73" t="s">
        <v>58</v>
      </c>
      <c r="G12" s="13">
        <v>44435</v>
      </c>
      <c r="H12" s="74" t="s">
        <v>518</v>
      </c>
      <c r="I12" s="15">
        <v>40</v>
      </c>
      <c r="J12" s="15">
        <v>27</v>
      </c>
      <c r="K12" s="15">
        <v>10</v>
      </c>
      <c r="L12" s="15">
        <v>1</v>
      </c>
      <c r="M12" s="79">
        <v>2.7</v>
      </c>
      <c r="N12" s="69">
        <v>3</v>
      </c>
      <c r="O12" s="61">
        <v>3000</v>
      </c>
      <c r="P12" s="62">
        <f>Table224523689101112131415161718192021222423456723456[[#This Row],[PEMBULATAN]]*O12</f>
        <v>9000</v>
      </c>
    </row>
    <row r="13" spans="1:16" ht="28.5" customHeight="1" x14ac:dyDescent="0.2">
      <c r="A13" s="108"/>
      <c r="B13" s="72"/>
      <c r="C13" s="84" t="s">
        <v>532</v>
      </c>
      <c r="D13" s="75" t="s">
        <v>54</v>
      </c>
      <c r="E13" s="13">
        <v>44432</v>
      </c>
      <c r="F13" s="73" t="s">
        <v>58</v>
      </c>
      <c r="G13" s="13">
        <v>44435</v>
      </c>
      <c r="H13" s="74" t="s">
        <v>518</v>
      </c>
      <c r="I13" s="15">
        <v>40</v>
      </c>
      <c r="J13" s="15">
        <v>30</v>
      </c>
      <c r="K13" s="15">
        <v>15</v>
      </c>
      <c r="L13" s="15">
        <v>3</v>
      </c>
      <c r="M13" s="79">
        <v>4.5</v>
      </c>
      <c r="N13" s="69">
        <v>5</v>
      </c>
      <c r="O13" s="61">
        <v>3000</v>
      </c>
      <c r="P13" s="62">
        <f>Table224523689101112131415161718192021222423456723456[[#This Row],[PEMBULATAN]]*O13</f>
        <v>15000</v>
      </c>
    </row>
    <row r="14" spans="1:16" ht="28.5" customHeight="1" x14ac:dyDescent="0.2">
      <c r="A14" s="108"/>
      <c r="B14" s="72"/>
      <c r="C14" s="84" t="s">
        <v>533</v>
      </c>
      <c r="D14" s="75" t="s">
        <v>54</v>
      </c>
      <c r="E14" s="13">
        <v>44432</v>
      </c>
      <c r="F14" s="73" t="s">
        <v>58</v>
      </c>
      <c r="G14" s="13">
        <v>44435</v>
      </c>
      <c r="H14" s="74" t="s">
        <v>518</v>
      </c>
      <c r="I14" s="15">
        <v>55</v>
      </c>
      <c r="J14" s="15">
        <v>40</v>
      </c>
      <c r="K14" s="15">
        <v>20</v>
      </c>
      <c r="L14" s="15">
        <v>4</v>
      </c>
      <c r="M14" s="79">
        <v>11</v>
      </c>
      <c r="N14" s="69">
        <v>11</v>
      </c>
      <c r="O14" s="61">
        <v>3000</v>
      </c>
      <c r="P14" s="62">
        <f>Table224523689101112131415161718192021222423456723456[[#This Row],[PEMBULATAN]]*O14</f>
        <v>33000</v>
      </c>
    </row>
    <row r="15" spans="1:16" ht="28.5" customHeight="1" x14ac:dyDescent="0.2">
      <c r="A15" s="108"/>
      <c r="B15" s="72"/>
      <c r="C15" s="84" t="s">
        <v>534</v>
      </c>
      <c r="D15" s="75" t="s">
        <v>54</v>
      </c>
      <c r="E15" s="13">
        <v>44432</v>
      </c>
      <c r="F15" s="73" t="s">
        <v>58</v>
      </c>
      <c r="G15" s="13">
        <v>44435</v>
      </c>
      <c r="H15" s="74" t="s">
        <v>518</v>
      </c>
      <c r="I15" s="15">
        <v>110</v>
      </c>
      <c r="J15" s="15">
        <v>60</v>
      </c>
      <c r="K15" s="15">
        <v>35</v>
      </c>
      <c r="L15" s="15">
        <v>48</v>
      </c>
      <c r="M15" s="79">
        <v>57.75</v>
      </c>
      <c r="N15" s="69">
        <v>58</v>
      </c>
      <c r="O15" s="61">
        <v>3000</v>
      </c>
      <c r="P15" s="62">
        <f>Table224523689101112131415161718192021222423456723456[[#This Row],[PEMBULATAN]]*O15</f>
        <v>174000</v>
      </c>
    </row>
    <row r="16" spans="1:16" ht="28.5" customHeight="1" x14ac:dyDescent="0.2">
      <c r="A16" s="108"/>
      <c r="B16" s="72"/>
      <c r="C16" s="84" t="s">
        <v>535</v>
      </c>
      <c r="D16" s="75" t="s">
        <v>54</v>
      </c>
      <c r="E16" s="13">
        <v>44432</v>
      </c>
      <c r="F16" s="73" t="s">
        <v>58</v>
      </c>
      <c r="G16" s="13">
        <v>44435</v>
      </c>
      <c r="H16" s="74" t="s">
        <v>518</v>
      </c>
      <c r="I16" s="15">
        <v>60</v>
      </c>
      <c r="J16" s="15">
        <v>50</v>
      </c>
      <c r="K16" s="15">
        <v>10</v>
      </c>
      <c r="L16" s="15">
        <v>1</v>
      </c>
      <c r="M16" s="79">
        <v>7.5</v>
      </c>
      <c r="N16" s="69">
        <v>8</v>
      </c>
      <c r="O16" s="61">
        <v>3000</v>
      </c>
      <c r="P16" s="62">
        <f>Table224523689101112131415161718192021222423456723456[[#This Row],[PEMBULATAN]]*O16</f>
        <v>24000</v>
      </c>
    </row>
    <row r="17" spans="1:16" ht="28.5" customHeight="1" x14ac:dyDescent="0.2">
      <c r="A17" s="108"/>
      <c r="B17" s="72"/>
      <c r="C17" s="84" t="s">
        <v>536</v>
      </c>
      <c r="D17" s="75" t="s">
        <v>54</v>
      </c>
      <c r="E17" s="13">
        <v>44432</v>
      </c>
      <c r="F17" s="73" t="s">
        <v>58</v>
      </c>
      <c r="G17" s="13">
        <v>44435</v>
      </c>
      <c r="H17" s="74" t="s">
        <v>518</v>
      </c>
      <c r="I17" s="15">
        <v>90</v>
      </c>
      <c r="J17" s="15">
        <v>60</v>
      </c>
      <c r="K17" s="15">
        <v>30</v>
      </c>
      <c r="L17" s="15">
        <v>14</v>
      </c>
      <c r="M17" s="79">
        <v>40.5</v>
      </c>
      <c r="N17" s="69">
        <v>41</v>
      </c>
      <c r="O17" s="61">
        <v>3000</v>
      </c>
      <c r="P17" s="62">
        <f>Table224523689101112131415161718192021222423456723456[[#This Row],[PEMBULATAN]]*O17</f>
        <v>123000</v>
      </c>
    </row>
    <row r="18" spans="1:16" ht="28.5" customHeight="1" x14ac:dyDescent="0.2">
      <c r="A18" s="108"/>
      <c r="B18" s="72"/>
      <c r="C18" s="84" t="s">
        <v>537</v>
      </c>
      <c r="D18" s="75" t="s">
        <v>54</v>
      </c>
      <c r="E18" s="13">
        <v>44432</v>
      </c>
      <c r="F18" s="73" t="s">
        <v>58</v>
      </c>
      <c r="G18" s="13">
        <v>44435</v>
      </c>
      <c r="H18" s="74" t="s">
        <v>518</v>
      </c>
      <c r="I18" s="15">
        <v>95</v>
      </c>
      <c r="J18" s="15">
        <v>50</v>
      </c>
      <c r="K18" s="15">
        <v>30</v>
      </c>
      <c r="L18" s="15">
        <v>20</v>
      </c>
      <c r="M18" s="79">
        <v>35.625</v>
      </c>
      <c r="N18" s="69">
        <v>36</v>
      </c>
      <c r="O18" s="61">
        <v>3000</v>
      </c>
      <c r="P18" s="62">
        <f>Table224523689101112131415161718192021222423456723456[[#This Row],[PEMBULATAN]]*O18</f>
        <v>108000</v>
      </c>
    </row>
    <row r="19" spans="1:16" ht="28.5" customHeight="1" x14ac:dyDescent="0.2">
      <c r="A19" s="108"/>
      <c r="B19" s="72"/>
      <c r="C19" s="84" t="s">
        <v>538</v>
      </c>
      <c r="D19" s="75" t="s">
        <v>54</v>
      </c>
      <c r="E19" s="13">
        <v>44432</v>
      </c>
      <c r="F19" s="73" t="s">
        <v>58</v>
      </c>
      <c r="G19" s="13">
        <v>44435</v>
      </c>
      <c r="H19" s="74" t="s">
        <v>518</v>
      </c>
      <c r="I19" s="15">
        <v>70</v>
      </c>
      <c r="J19" s="15">
        <v>60</v>
      </c>
      <c r="K19" s="15">
        <v>30</v>
      </c>
      <c r="L19" s="15">
        <v>12</v>
      </c>
      <c r="M19" s="79">
        <v>31.5</v>
      </c>
      <c r="N19" s="69">
        <v>32</v>
      </c>
      <c r="O19" s="61">
        <v>3000</v>
      </c>
      <c r="P19" s="62">
        <f>Table224523689101112131415161718192021222423456723456[[#This Row],[PEMBULATAN]]*O19</f>
        <v>96000</v>
      </c>
    </row>
    <row r="20" spans="1:16" ht="28.5" customHeight="1" x14ac:dyDescent="0.2">
      <c r="A20" s="108"/>
      <c r="B20" s="72"/>
      <c r="C20" s="84" t="s">
        <v>539</v>
      </c>
      <c r="D20" s="75" t="s">
        <v>54</v>
      </c>
      <c r="E20" s="13">
        <v>44432</v>
      </c>
      <c r="F20" s="73" t="s">
        <v>58</v>
      </c>
      <c r="G20" s="13">
        <v>44435</v>
      </c>
      <c r="H20" s="74" t="s">
        <v>518</v>
      </c>
      <c r="I20" s="15">
        <v>90</v>
      </c>
      <c r="J20" s="15">
        <v>60</v>
      </c>
      <c r="K20" s="15">
        <v>40</v>
      </c>
      <c r="L20" s="15">
        <v>30</v>
      </c>
      <c r="M20" s="79">
        <v>54</v>
      </c>
      <c r="N20" s="69">
        <v>54</v>
      </c>
      <c r="O20" s="61">
        <v>3000</v>
      </c>
      <c r="P20" s="62">
        <f>Table224523689101112131415161718192021222423456723456[[#This Row],[PEMBULATAN]]*O20</f>
        <v>162000</v>
      </c>
    </row>
    <row r="21" spans="1:16" ht="28.5" customHeight="1" x14ac:dyDescent="0.2">
      <c r="A21" s="108"/>
      <c r="B21" s="72"/>
      <c r="C21" s="84" t="s">
        <v>540</v>
      </c>
      <c r="D21" s="75" t="s">
        <v>54</v>
      </c>
      <c r="E21" s="13">
        <v>44432</v>
      </c>
      <c r="F21" s="73" t="s">
        <v>58</v>
      </c>
      <c r="G21" s="13">
        <v>44435</v>
      </c>
      <c r="H21" s="74" t="s">
        <v>518</v>
      </c>
      <c r="I21" s="15">
        <v>95</v>
      </c>
      <c r="J21" s="15">
        <v>53</v>
      </c>
      <c r="K21" s="15">
        <v>40</v>
      </c>
      <c r="L21" s="15">
        <v>27</v>
      </c>
      <c r="M21" s="79">
        <v>50.35</v>
      </c>
      <c r="N21" s="69">
        <v>50</v>
      </c>
      <c r="O21" s="61">
        <v>3000</v>
      </c>
      <c r="P21" s="62">
        <f>Table224523689101112131415161718192021222423456723456[[#This Row],[PEMBULATAN]]*O21</f>
        <v>150000</v>
      </c>
    </row>
    <row r="22" spans="1:16" ht="28.5" customHeight="1" x14ac:dyDescent="0.2">
      <c r="A22" s="108"/>
      <c r="B22" s="72"/>
      <c r="C22" s="84" t="s">
        <v>541</v>
      </c>
      <c r="D22" s="75" t="s">
        <v>54</v>
      </c>
      <c r="E22" s="13">
        <v>44432</v>
      </c>
      <c r="F22" s="73" t="s">
        <v>58</v>
      </c>
      <c r="G22" s="13">
        <v>44435</v>
      </c>
      <c r="H22" s="74" t="s">
        <v>518</v>
      </c>
      <c r="I22" s="15">
        <v>100</v>
      </c>
      <c r="J22" s="15">
        <v>60</v>
      </c>
      <c r="K22" s="15">
        <v>34</v>
      </c>
      <c r="L22" s="15">
        <v>9</v>
      </c>
      <c r="M22" s="79">
        <v>51</v>
      </c>
      <c r="N22" s="69">
        <v>51</v>
      </c>
      <c r="O22" s="61">
        <v>3000</v>
      </c>
      <c r="P22" s="62">
        <f>Table224523689101112131415161718192021222423456723456[[#This Row],[PEMBULATAN]]*O22</f>
        <v>153000</v>
      </c>
    </row>
    <row r="23" spans="1:16" ht="28.5" customHeight="1" x14ac:dyDescent="0.2">
      <c r="A23" s="108"/>
      <c r="B23" s="72"/>
      <c r="C23" s="84" t="s">
        <v>542</v>
      </c>
      <c r="D23" s="75" t="s">
        <v>54</v>
      </c>
      <c r="E23" s="13">
        <v>44432</v>
      </c>
      <c r="F23" s="73" t="s">
        <v>58</v>
      </c>
      <c r="G23" s="13">
        <v>44435</v>
      </c>
      <c r="H23" s="74" t="s">
        <v>518</v>
      </c>
      <c r="I23" s="15">
        <v>100</v>
      </c>
      <c r="J23" s="15">
        <v>70</v>
      </c>
      <c r="K23" s="15">
        <v>30</v>
      </c>
      <c r="L23" s="15">
        <v>11</v>
      </c>
      <c r="M23" s="79">
        <v>52.5</v>
      </c>
      <c r="N23" s="69">
        <v>53</v>
      </c>
      <c r="O23" s="61">
        <v>3000</v>
      </c>
      <c r="P23" s="62">
        <f>Table224523689101112131415161718192021222423456723456[[#This Row],[PEMBULATAN]]*O23</f>
        <v>159000</v>
      </c>
    </row>
    <row r="24" spans="1:16" ht="28.5" customHeight="1" x14ac:dyDescent="0.2">
      <c r="A24" s="108"/>
      <c r="B24" s="72"/>
      <c r="C24" s="84" t="s">
        <v>543</v>
      </c>
      <c r="D24" s="75" t="s">
        <v>54</v>
      </c>
      <c r="E24" s="13">
        <v>44432</v>
      </c>
      <c r="F24" s="73" t="s">
        <v>58</v>
      </c>
      <c r="G24" s="13">
        <v>44435</v>
      </c>
      <c r="H24" s="74" t="s">
        <v>518</v>
      </c>
      <c r="I24" s="15">
        <v>80</v>
      </c>
      <c r="J24" s="15">
        <v>60</v>
      </c>
      <c r="K24" s="15">
        <v>27</v>
      </c>
      <c r="L24" s="15">
        <v>27</v>
      </c>
      <c r="M24" s="79">
        <v>32.4</v>
      </c>
      <c r="N24" s="69">
        <v>32</v>
      </c>
      <c r="O24" s="61">
        <v>3000</v>
      </c>
      <c r="P24" s="62">
        <f>Table224523689101112131415161718192021222423456723456[[#This Row],[PEMBULATAN]]*O24</f>
        <v>96000</v>
      </c>
    </row>
    <row r="25" spans="1:16" ht="28.5" customHeight="1" x14ac:dyDescent="0.2">
      <c r="A25" s="108"/>
      <c r="B25" s="72"/>
      <c r="C25" s="84" t="s">
        <v>544</v>
      </c>
      <c r="D25" s="75" t="s">
        <v>54</v>
      </c>
      <c r="E25" s="13">
        <v>44432</v>
      </c>
      <c r="F25" s="73" t="s">
        <v>58</v>
      </c>
      <c r="G25" s="13">
        <v>44435</v>
      </c>
      <c r="H25" s="74" t="s">
        <v>518</v>
      </c>
      <c r="I25" s="15">
        <v>80</v>
      </c>
      <c r="J25" s="15">
        <v>55</v>
      </c>
      <c r="K25" s="15">
        <v>30</v>
      </c>
      <c r="L25" s="15">
        <v>11</v>
      </c>
      <c r="M25" s="79">
        <v>33</v>
      </c>
      <c r="N25" s="69">
        <v>33</v>
      </c>
      <c r="O25" s="61">
        <v>3000</v>
      </c>
      <c r="P25" s="62">
        <f>Table224523689101112131415161718192021222423456723456[[#This Row],[PEMBULATAN]]*O25</f>
        <v>99000</v>
      </c>
    </row>
    <row r="26" spans="1:16" ht="28.5" customHeight="1" x14ac:dyDescent="0.2">
      <c r="A26" s="108"/>
      <c r="B26" s="72"/>
      <c r="C26" s="84" t="s">
        <v>545</v>
      </c>
      <c r="D26" s="75" t="s">
        <v>54</v>
      </c>
      <c r="E26" s="13">
        <v>44432</v>
      </c>
      <c r="F26" s="73" t="s">
        <v>58</v>
      </c>
      <c r="G26" s="13">
        <v>44435</v>
      </c>
      <c r="H26" s="74" t="s">
        <v>518</v>
      </c>
      <c r="I26" s="15">
        <v>90</v>
      </c>
      <c r="J26" s="15">
        <v>45</v>
      </c>
      <c r="K26" s="15">
        <v>25</v>
      </c>
      <c r="L26" s="15">
        <v>13</v>
      </c>
      <c r="M26" s="79">
        <v>25.3125</v>
      </c>
      <c r="N26" s="69">
        <v>25</v>
      </c>
      <c r="O26" s="61">
        <v>3000</v>
      </c>
      <c r="P26" s="62">
        <f>Table224523689101112131415161718192021222423456723456[[#This Row],[PEMBULATAN]]*O26</f>
        <v>75000</v>
      </c>
    </row>
    <row r="27" spans="1:16" ht="28.5" customHeight="1" x14ac:dyDescent="0.2">
      <c r="A27" s="108"/>
      <c r="B27" s="72"/>
      <c r="C27" s="84" t="s">
        <v>546</v>
      </c>
      <c r="D27" s="75" t="s">
        <v>54</v>
      </c>
      <c r="E27" s="13">
        <v>44432</v>
      </c>
      <c r="F27" s="73" t="s">
        <v>58</v>
      </c>
      <c r="G27" s="13">
        <v>44435</v>
      </c>
      <c r="H27" s="74" t="s">
        <v>518</v>
      </c>
      <c r="I27" s="15">
        <v>100</v>
      </c>
      <c r="J27" s="15">
        <v>55</v>
      </c>
      <c r="K27" s="15">
        <v>30</v>
      </c>
      <c r="L27" s="15">
        <v>20</v>
      </c>
      <c r="M27" s="79">
        <v>41.25</v>
      </c>
      <c r="N27" s="69">
        <v>41</v>
      </c>
      <c r="O27" s="61">
        <v>3000</v>
      </c>
      <c r="P27" s="62">
        <f>Table224523689101112131415161718192021222423456723456[[#This Row],[PEMBULATAN]]*O27</f>
        <v>123000</v>
      </c>
    </row>
    <row r="28" spans="1:16" ht="28.5" customHeight="1" x14ac:dyDescent="0.2">
      <c r="A28" s="108"/>
      <c r="B28" s="72"/>
      <c r="C28" s="84" t="s">
        <v>547</v>
      </c>
      <c r="D28" s="75" t="s">
        <v>54</v>
      </c>
      <c r="E28" s="13">
        <v>44432</v>
      </c>
      <c r="F28" s="73" t="s">
        <v>58</v>
      </c>
      <c r="G28" s="13">
        <v>44435</v>
      </c>
      <c r="H28" s="74" t="s">
        <v>518</v>
      </c>
      <c r="I28" s="15">
        <v>110</v>
      </c>
      <c r="J28" s="15">
        <v>65</v>
      </c>
      <c r="K28" s="15">
        <v>30</v>
      </c>
      <c r="L28" s="15">
        <v>17</v>
      </c>
      <c r="M28" s="79">
        <v>53.625</v>
      </c>
      <c r="N28" s="69">
        <v>54</v>
      </c>
      <c r="O28" s="61">
        <v>3000</v>
      </c>
      <c r="P28" s="62">
        <f>Table224523689101112131415161718192021222423456723456[[#This Row],[PEMBULATAN]]*O28</f>
        <v>162000</v>
      </c>
    </row>
    <row r="29" spans="1:16" ht="28.5" customHeight="1" x14ac:dyDescent="0.2">
      <c r="A29" s="108"/>
      <c r="B29" s="72"/>
      <c r="C29" s="84" t="s">
        <v>548</v>
      </c>
      <c r="D29" s="75" t="s">
        <v>54</v>
      </c>
      <c r="E29" s="13">
        <v>44432</v>
      </c>
      <c r="F29" s="73" t="s">
        <v>58</v>
      </c>
      <c r="G29" s="13">
        <v>44435</v>
      </c>
      <c r="H29" s="74" t="s">
        <v>518</v>
      </c>
      <c r="I29" s="15">
        <v>85</v>
      </c>
      <c r="J29" s="15">
        <v>55</v>
      </c>
      <c r="K29" s="15">
        <v>50</v>
      </c>
      <c r="L29" s="15">
        <v>20</v>
      </c>
      <c r="M29" s="79">
        <v>58.4375</v>
      </c>
      <c r="N29" s="69">
        <v>58</v>
      </c>
      <c r="O29" s="61">
        <v>3000</v>
      </c>
      <c r="P29" s="62">
        <f>Table224523689101112131415161718192021222423456723456[[#This Row],[PEMBULATAN]]*O29</f>
        <v>174000</v>
      </c>
    </row>
    <row r="30" spans="1:16" ht="28.5" customHeight="1" x14ac:dyDescent="0.2">
      <c r="A30" s="108"/>
      <c r="B30" s="72"/>
      <c r="C30" s="84" t="s">
        <v>549</v>
      </c>
      <c r="D30" s="75" t="s">
        <v>54</v>
      </c>
      <c r="E30" s="13">
        <v>44432</v>
      </c>
      <c r="F30" s="73" t="s">
        <v>58</v>
      </c>
      <c r="G30" s="13">
        <v>44435</v>
      </c>
      <c r="H30" s="74" t="s">
        <v>518</v>
      </c>
      <c r="I30" s="15">
        <v>80</v>
      </c>
      <c r="J30" s="15">
        <v>45</v>
      </c>
      <c r="K30" s="15">
        <v>30</v>
      </c>
      <c r="L30" s="15">
        <v>6</v>
      </c>
      <c r="M30" s="79">
        <v>27</v>
      </c>
      <c r="N30" s="69">
        <v>27</v>
      </c>
      <c r="O30" s="61">
        <v>3000</v>
      </c>
      <c r="P30" s="62">
        <f>Table224523689101112131415161718192021222423456723456[[#This Row],[PEMBULATAN]]*O30</f>
        <v>81000</v>
      </c>
    </row>
    <row r="31" spans="1:16" ht="28.5" customHeight="1" x14ac:dyDescent="0.2">
      <c r="A31" s="108"/>
      <c r="B31" s="72"/>
      <c r="C31" s="84" t="s">
        <v>550</v>
      </c>
      <c r="D31" s="75" t="s">
        <v>54</v>
      </c>
      <c r="E31" s="13">
        <v>44432</v>
      </c>
      <c r="F31" s="73" t="s">
        <v>58</v>
      </c>
      <c r="G31" s="13">
        <v>44435</v>
      </c>
      <c r="H31" s="74" t="s">
        <v>518</v>
      </c>
      <c r="I31" s="15">
        <v>110</v>
      </c>
      <c r="J31" s="15">
        <v>60</v>
      </c>
      <c r="K31" s="15">
        <v>45</v>
      </c>
      <c r="L31" s="15">
        <v>34</v>
      </c>
      <c r="M31" s="79">
        <v>74.25</v>
      </c>
      <c r="N31" s="69">
        <v>74</v>
      </c>
      <c r="O31" s="61">
        <v>3000</v>
      </c>
      <c r="P31" s="62">
        <f>Table224523689101112131415161718192021222423456723456[[#This Row],[PEMBULATAN]]*O31</f>
        <v>222000</v>
      </c>
    </row>
    <row r="32" spans="1:16" ht="28.5" customHeight="1" x14ac:dyDescent="0.2">
      <c r="A32" s="108"/>
      <c r="B32" s="72"/>
      <c r="C32" s="84" t="s">
        <v>551</v>
      </c>
      <c r="D32" s="75" t="s">
        <v>54</v>
      </c>
      <c r="E32" s="13">
        <v>44432</v>
      </c>
      <c r="F32" s="73" t="s">
        <v>58</v>
      </c>
      <c r="G32" s="13">
        <v>44435</v>
      </c>
      <c r="H32" s="74" t="s">
        <v>518</v>
      </c>
      <c r="I32" s="15">
        <v>90</v>
      </c>
      <c r="J32" s="15">
        <v>55</v>
      </c>
      <c r="K32" s="15">
        <v>35</v>
      </c>
      <c r="L32" s="15">
        <v>11</v>
      </c>
      <c r="M32" s="79">
        <v>43.3125</v>
      </c>
      <c r="N32" s="69">
        <v>43</v>
      </c>
      <c r="O32" s="61">
        <v>3000</v>
      </c>
      <c r="P32" s="62">
        <f>Table224523689101112131415161718192021222423456723456[[#This Row],[PEMBULATAN]]*O32</f>
        <v>129000</v>
      </c>
    </row>
    <row r="33" spans="1:16" ht="28.5" customHeight="1" x14ac:dyDescent="0.2">
      <c r="A33" s="108"/>
      <c r="B33" s="72"/>
      <c r="C33" s="84" t="s">
        <v>552</v>
      </c>
      <c r="D33" s="75" t="s">
        <v>54</v>
      </c>
      <c r="E33" s="13">
        <v>44432</v>
      </c>
      <c r="F33" s="73" t="s">
        <v>58</v>
      </c>
      <c r="G33" s="13">
        <v>44435</v>
      </c>
      <c r="H33" s="74" t="s">
        <v>518</v>
      </c>
      <c r="I33" s="15">
        <v>100</v>
      </c>
      <c r="J33" s="15">
        <v>60</v>
      </c>
      <c r="K33" s="15">
        <v>27</v>
      </c>
      <c r="L33" s="15">
        <v>15</v>
      </c>
      <c r="M33" s="79">
        <v>40.5</v>
      </c>
      <c r="N33" s="69">
        <v>41</v>
      </c>
      <c r="O33" s="61">
        <v>3000</v>
      </c>
      <c r="P33" s="62">
        <f>Table224523689101112131415161718192021222423456723456[[#This Row],[PEMBULATAN]]*O33</f>
        <v>123000</v>
      </c>
    </row>
    <row r="34" spans="1:16" ht="28.5" customHeight="1" x14ac:dyDescent="0.2">
      <c r="A34" s="108"/>
      <c r="B34" s="72"/>
      <c r="C34" s="84" t="s">
        <v>553</v>
      </c>
      <c r="D34" s="75" t="s">
        <v>54</v>
      </c>
      <c r="E34" s="13">
        <v>44432</v>
      </c>
      <c r="F34" s="73" t="s">
        <v>58</v>
      </c>
      <c r="G34" s="13">
        <v>44435</v>
      </c>
      <c r="H34" s="74" t="s">
        <v>518</v>
      </c>
      <c r="I34" s="15">
        <v>60</v>
      </c>
      <c r="J34" s="15">
        <v>53</v>
      </c>
      <c r="K34" s="15">
        <v>18</v>
      </c>
      <c r="L34" s="15">
        <v>14</v>
      </c>
      <c r="M34" s="79">
        <v>14.31</v>
      </c>
      <c r="N34" s="69">
        <v>14</v>
      </c>
      <c r="O34" s="61">
        <v>3000</v>
      </c>
      <c r="P34" s="62">
        <f>Table224523689101112131415161718192021222423456723456[[#This Row],[PEMBULATAN]]*O34</f>
        <v>42000</v>
      </c>
    </row>
    <row r="35" spans="1:16" ht="28.5" customHeight="1" x14ac:dyDescent="0.2">
      <c r="A35" s="108"/>
      <c r="B35" s="72"/>
      <c r="C35" s="84" t="s">
        <v>554</v>
      </c>
      <c r="D35" s="75" t="s">
        <v>54</v>
      </c>
      <c r="E35" s="13">
        <v>44432</v>
      </c>
      <c r="F35" s="73" t="s">
        <v>58</v>
      </c>
      <c r="G35" s="13">
        <v>44435</v>
      </c>
      <c r="H35" s="74" t="s">
        <v>518</v>
      </c>
      <c r="I35" s="15">
        <v>85</v>
      </c>
      <c r="J35" s="15">
        <v>60</v>
      </c>
      <c r="K35" s="15">
        <v>35</v>
      </c>
      <c r="L35" s="15">
        <v>19</v>
      </c>
      <c r="M35" s="79">
        <v>44.625</v>
      </c>
      <c r="N35" s="69">
        <v>45</v>
      </c>
      <c r="O35" s="61">
        <v>3000</v>
      </c>
      <c r="P35" s="62">
        <f>Table224523689101112131415161718192021222423456723456[[#This Row],[PEMBULATAN]]*O35</f>
        <v>135000</v>
      </c>
    </row>
    <row r="36" spans="1:16" ht="28.5" customHeight="1" x14ac:dyDescent="0.2">
      <c r="A36" s="108"/>
      <c r="B36" s="72"/>
      <c r="C36" s="84" t="s">
        <v>555</v>
      </c>
      <c r="D36" s="75" t="s">
        <v>54</v>
      </c>
      <c r="E36" s="13">
        <v>44432</v>
      </c>
      <c r="F36" s="73" t="s">
        <v>58</v>
      </c>
      <c r="G36" s="13">
        <v>44435</v>
      </c>
      <c r="H36" s="74" t="s">
        <v>518</v>
      </c>
      <c r="I36" s="15">
        <v>73</v>
      </c>
      <c r="J36" s="15">
        <v>60</v>
      </c>
      <c r="K36" s="15">
        <v>20</v>
      </c>
      <c r="L36" s="15">
        <v>12</v>
      </c>
      <c r="M36" s="79">
        <v>21.9</v>
      </c>
      <c r="N36" s="69">
        <v>22</v>
      </c>
      <c r="O36" s="61">
        <v>3000</v>
      </c>
      <c r="P36" s="62">
        <f>Table224523689101112131415161718192021222423456723456[[#This Row],[PEMBULATAN]]*O36</f>
        <v>66000</v>
      </c>
    </row>
    <row r="37" spans="1:16" ht="28.5" customHeight="1" x14ac:dyDescent="0.2">
      <c r="A37" s="108"/>
      <c r="B37" s="72"/>
      <c r="C37" s="84" t="s">
        <v>556</v>
      </c>
      <c r="D37" s="75" t="s">
        <v>54</v>
      </c>
      <c r="E37" s="13">
        <v>44432</v>
      </c>
      <c r="F37" s="73" t="s">
        <v>58</v>
      </c>
      <c r="G37" s="13">
        <v>44435</v>
      </c>
      <c r="H37" s="74" t="s">
        <v>518</v>
      </c>
      <c r="I37" s="15">
        <v>95</v>
      </c>
      <c r="J37" s="15">
        <v>60</v>
      </c>
      <c r="K37" s="15">
        <v>32</v>
      </c>
      <c r="L37" s="15">
        <v>9</v>
      </c>
      <c r="M37" s="79">
        <v>45.6</v>
      </c>
      <c r="N37" s="69">
        <v>46</v>
      </c>
      <c r="O37" s="61">
        <v>3000</v>
      </c>
      <c r="P37" s="62">
        <f>Table224523689101112131415161718192021222423456723456[[#This Row],[PEMBULATAN]]*O37</f>
        <v>138000</v>
      </c>
    </row>
    <row r="38" spans="1:16" ht="28.5" customHeight="1" x14ac:dyDescent="0.2">
      <c r="A38" s="108"/>
      <c r="B38" s="72"/>
      <c r="C38" s="84" t="s">
        <v>557</v>
      </c>
      <c r="D38" s="75" t="s">
        <v>54</v>
      </c>
      <c r="E38" s="13">
        <v>44432</v>
      </c>
      <c r="F38" s="73" t="s">
        <v>58</v>
      </c>
      <c r="G38" s="13">
        <v>44435</v>
      </c>
      <c r="H38" s="74" t="s">
        <v>518</v>
      </c>
      <c r="I38" s="15">
        <v>60</v>
      </c>
      <c r="J38" s="15">
        <v>55</v>
      </c>
      <c r="K38" s="15">
        <v>35</v>
      </c>
      <c r="L38" s="15">
        <v>18</v>
      </c>
      <c r="M38" s="79">
        <v>28.875</v>
      </c>
      <c r="N38" s="69">
        <v>29</v>
      </c>
      <c r="O38" s="61">
        <v>3000</v>
      </c>
      <c r="P38" s="62">
        <f>Table224523689101112131415161718192021222423456723456[[#This Row],[PEMBULATAN]]*O38</f>
        <v>87000</v>
      </c>
    </row>
    <row r="39" spans="1:16" ht="28.5" customHeight="1" x14ac:dyDescent="0.2">
      <c r="A39" s="108"/>
      <c r="B39" s="72"/>
      <c r="C39" s="84" t="s">
        <v>558</v>
      </c>
      <c r="D39" s="75" t="s">
        <v>54</v>
      </c>
      <c r="E39" s="13">
        <v>44432</v>
      </c>
      <c r="F39" s="73" t="s">
        <v>58</v>
      </c>
      <c r="G39" s="13">
        <v>44435</v>
      </c>
      <c r="H39" s="74" t="s">
        <v>518</v>
      </c>
      <c r="I39" s="15">
        <v>60</v>
      </c>
      <c r="J39" s="15">
        <v>40</v>
      </c>
      <c r="K39" s="15">
        <v>17</v>
      </c>
      <c r="L39" s="15">
        <v>4</v>
      </c>
      <c r="M39" s="79">
        <v>10.199999999999999</v>
      </c>
      <c r="N39" s="69">
        <v>10</v>
      </c>
      <c r="O39" s="61">
        <v>3000</v>
      </c>
      <c r="P39" s="62">
        <f>Table224523689101112131415161718192021222423456723456[[#This Row],[PEMBULATAN]]*O39</f>
        <v>30000</v>
      </c>
    </row>
    <row r="40" spans="1:16" ht="28.5" customHeight="1" x14ac:dyDescent="0.2">
      <c r="A40" s="108"/>
      <c r="B40" s="72"/>
      <c r="C40" s="84" t="s">
        <v>559</v>
      </c>
      <c r="D40" s="75" t="s">
        <v>54</v>
      </c>
      <c r="E40" s="13">
        <v>44432</v>
      </c>
      <c r="F40" s="73" t="s">
        <v>58</v>
      </c>
      <c r="G40" s="13">
        <v>44435</v>
      </c>
      <c r="H40" s="74" t="s">
        <v>518</v>
      </c>
      <c r="I40" s="15">
        <v>105</v>
      </c>
      <c r="J40" s="15">
        <v>60</v>
      </c>
      <c r="K40" s="15">
        <v>35</v>
      </c>
      <c r="L40" s="15">
        <v>20</v>
      </c>
      <c r="M40" s="79">
        <v>55.125</v>
      </c>
      <c r="N40" s="69">
        <v>55</v>
      </c>
      <c r="O40" s="61">
        <v>3000</v>
      </c>
      <c r="P40" s="62">
        <f>Table224523689101112131415161718192021222423456723456[[#This Row],[PEMBULATAN]]*O40</f>
        <v>165000</v>
      </c>
    </row>
    <row r="41" spans="1:16" ht="28.5" customHeight="1" x14ac:dyDescent="0.2">
      <c r="A41" s="108"/>
      <c r="B41" s="72"/>
      <c r="C41" s="84" t="s">
        <v>560</v>
      </c>
      <c r="D41" s="75" t="s">
        <v>54</v>
      </c>
      <c r="E41" s="13">
        <v>44432</v>
      </c>
      <c r="F41" s="73" t="s">
        <v>58</v>
      </c>
      <c r="G41" s="13">
        <v>44435</v>
      </c>
      <c r="H41" s="74" t="s">
        <v>518</v>
      </c>
      <c r="I41" s="15">
        <v>60</v>
      </c>
      <c r="J41" s="15">
        <v>55</v>
      </c>
      <c r="K41" s="15">
        <v>25</v>
      </c>
      <c r="L41" s="15">
        <v>7</v>
      </c>
      <c r="M41" s="79">
        <v>20.625</v>
      </c>
      <c r="N41" s="69">
        <v>21</v>
      </c>
      <c r="O41" s="61">
        <v>3000</v>
      </c>
      <c r="P41" s="62">
        <f>Table224523689101112131415161718192021222423456723456[[#This Row],[PEMBULATAN]]*O41</f>
        <v>63000</v>
      </c>
    </row>
    <row r="42" spans="1:16" ht="28.5" customHeight="1" x14ac:dyDescent="0.2">
      <c r="A42" s="108"/>
      <c r="B42" s="72"/>
      <c r="C42" s="84" t="s">
        <v>561</v>
      </c>
      <c r="D42" s="75" t="s">
        <v>54</v>
      </c>
      <c r="E42" s="13">
        <v>44432</v>
      </c>
      <c r="F42" s="73" t="s">
        <v>58</v>
      </c>
      <c r="G42" s="13">
        <v>44435</v>
      </c>
      <c r="H42" s="74" t="s">
        <v>518</v>
      </c>
      <c r="I42" s="15">
        <v>55</v>
      </c>
      <c r="J42" s="15">
        <v>40</v>
      </c>
      <c r="K42" s="15">
        <v>13</v>
      </c>
      <c r="L42" s="15">
        <v>7</v>
      </c>
      <c r="M42" s="79">
        <v>7.15</v>
      </c>
      <c r="N42" s="69">
        <v>7</v>
      </c>
      <c r="O42" s="61">
        <v>3000</v>
      </c>
      <c r="P42" s="62">
        <f>Table224523689101112131415161718192021222423456723456[[#This Row],[PEMBULATAN]]*O42</f>
        <v>21000</v>
      </c>
    </row>
    <row r="43" spans="1:16" ht="28.5" customHeight="1" x14ac:dyDescent="0.2">
      <c r="A43" s="108"/>
      <c r="B43" s="72"/>
      <c r="C43" s="84" t="s">
        <v>562</v>
      </c>
      <c r="D43" s="75" t="s">
        <v>54</v>
      </c>
      <c r="E43" s="13">
        <v>44432</v>
      </c>
      <c r="F43" s="73" t="s">
        <v>58</v>
      </c>
      <c r="G43" s="13">
        <v>44435</v>
      </c>
      <c r="H43" s="74" t="s">
        <v>518</v>
      </c>
      <c r="I43" s="15">
        <v>56</v>
      </c>
      <c r="J43" s="15">
        <v>45</v>
      </c>
      <c r="K43" s="15">
        <v>28</v>
      </c>
      <c r="L43" s="15">
        <v>2</v>
      </c>
      <c r="M43" s="79">
        <v>17.64</v>
      </c>
      <c r="N43" s="69">
        <v>18</v>
      </c>
      <c r="O43" s="61">
        <v>3000</v>
      </c>
      <c r="P43" s="62">
        <f>Table224523689101112131415161718192021222423456723456[[#This Row],[PEMBULATAN]]*O43</f>
        <v>54000</v>
      </c>
    </row>
    <row r="44" spans="1:16" ht="28.5" customHeight="1" x14ac:dyDescent="0.2">
      <c r="A44" s="108"/>
      <c r="B44" s="72"/>
      <c r="C44" s="84" t="s">
        <v>563</v>
      </c>
      <c r="D44" s="75" t="s">
        <v>54</v>
      </c>
      <c r="E44" s="13">
        <v>44432</v>
      </c>
      <c r="F44" s="73" t="s">
        <v>58</v>
      </c>
      <c r="G44" s="13">
        <v>44435</v>
      </c>
      <c r="H44" s="74" t="s">
        <v>518</v>
      </c>
      <c r="I44" s="15">
        <v>60</v>
      </c>
      <c r="J44" s="15">
        <v>55</v>
      </c>
      <c r="K44" s="15">
        <v>20</v>
      </c>
      <c r="L44" s="15">
        <v>9</v>
      </c>
      <c r="M44" s="79">
        <v>16.5</v>
      </c>
      <c r="N44" s="69">
        <v>17</v>
      </c>
      <c r="O44" s="61">
        <v>3000</v>
      </c>
      <c r="P44" s="62">
        <f>Table224523689101112131415161718192021222423456723456[[#This Row],[PEMBULATAN]]*O44</f>
        <v>51000</v>
      </c>
    </row>
    <row r="45" spans="1:16" ht="28.5" customHeight="1" x14ac:dyDescent="0.2">
      <c r="A45" s="108"/>
      <c r="B45" s="72"/>
      <c r="C45" s="84" t="s">
        <v>564</v>
      </c>
      <c r="D45" s="75" t="s">
        <v>54</v>
      </c>
      <c r="E45" s="13">
        <v>44432</v>
      </c>
      <c r="F45" s="73" t="s">
        <v>58</v>
      </c>
      <c r="G45" s="13">
        <v>44435</v>
      </c>
      <c r="H45" s="74" t="s">
        <v>518</v>
      </c>
      <c r="I45" s="15">
        <v>80</v>
      </c>
      <c r="J45" s="15">
        <v>65</v>
      </c>
      <c r="K45" s="15">
        <v>30</v>
      </c>
      <c r="L45" s="15">
        <v>15</v>
      </c>
      <c r="M45" s="79">
        <v>39</v>
      </c>
      <c r="N45" s="69">
        <v>39</v>
      </c>
      <c r="O45" s="61">
        <v>3000</v>
      </c>
      <c r="P45" s="62">
        <f>Table224523689101112131415161718192021222423456723456[[#This Row],[PEMBULATAN]]*O45</f>
        <v>117000</v>
      </c>
    </row>
    <row r="46" spans="1:16" ht="28.5" customHeight="1" x14ac:dyDescent="0.2">
      <c r="A46" s="108"/>
      <c r="B46" s="72"/>
      <c r="C46" s="84" t="s">
        <v>565</v>
      </c>
      <c r="D46" s="75" t="s">
        <v>54</v>
      </c>
      <c r="E46" s="13">
        <v>44432</v>
      </c>
      <c r="F46" s="73" t="s">
        <v>58</v>
      </c>
      <c r="G46" s="13">
        <v>44435</v>
      </c>
      <c r="H46" s="74" t="s">
        <v>518</v>
      </c>
      <c r="I46" s="15">
        <v>80</v>
      </c>
      <c r="J46" s="15">
        <v>60</v>
      </c>
      <c r="K46" s="15">
        <v>20</v>
      </c>
      <c r="L46" s="15">
        <v>12</v>
      </c>
      <c r="M46" s="79">
        <v>24</v>
      </c>
      <c r="N46" s="69">
        <v>24</v>
      </c>
      <c r="O46" s="61">
        <v>3000</v>
      </c>
      <c r="P46" s="62">
        <f>Table224523689101112131415161718192021222423456723456[[#This Row],[PEMBULATAN]]*O46</f>
        <v>72000</v>
      </c>
    </row>
    <row r="47" spans="1:16" ht="28.5" customHeight="1" x14ac:dyDescent="0.2">
      <c r="A47" s="108"/>
      <c r="B47" s="72"/>
      <c r="C47" s="84" t="s">
        <v>566</v>
      </c>
      <c r="D47" s="75" t="s">
        <v>54</v>
      </c>
      <c r="E47" s="13">
        <v>44432</v>
      </c>
      <c r="F47" s="73" t="s">
        <v>58</v>
      </c>
      <c r="G47" s="13">
        <v>44435</v>
      </c>
      <c r="H47" s="74" t="s">
        <v>518</v>
      </c>
      <c r="I47" s="15">
        <v>40</v>
      </c>
      <c r="J47" s="15">
        <v>32</v>
      </c>
      <c r="K47" s="15">
        <v>10</v>
      </c>
      <c r="L47" s="15">
        <v>4</v>
      </c>
      <c r="M47" s="79">
        <v>3.2</v>
      </c>
      <c r="N47" s="69">
        <v>4</v>
      </c>
      <c r="O47" s="61">
        <v>3000</v>
      </c>
      <c r="P47" s="62">
        <f>Table224523689101112131415161718192021222423456723456[[#This Row],[PEMBULATAN]]*O47</f>
        <v>12000</v>
      </c>
    </row>
    <row r="48" spans="1:16" ht="28.5" customHeight="1" x14ac:dyDescent="0.2">
      <c r="A48" s="108"/>
      <c r="B48" s="72"/>
      <c r="C48" s="84" t="s">
        <v>567</v>
      </c>
      <c r="D48" s="75" t="s">
        <v>54</v>
      </c>
      <c r="E48" s="13">
        <v>44432</v>
      </c>
      <c r="F48" s="73" t="s">
        <v>58</v>
      </c>
      <c r="G48" s="13">
        <v>44435</v>
      </c>
      <c r="H48" s="74" t="s">
        <v>518</v>
      </c>
      <c r="I48" s="15">
        <v>85</v>
      </c>
      <c r="J48" s="15">
        <v>60</v>
      </c>
      <c r="K48" s="15">
        <v>30</v>
      </c>
      <c r="L48" s="15">
        <v>19</v>
      </c>
      <c r="M48" s="79">
        <v>38.25</v>
      </c>
      <c r="N48" s="69">
        <v>38</v>
      </c>
      <c r="O48" s="61">
        <v>3000</v>
      </c>
      <c r="P48" s="62">
        <f>Table224523689101112131415161718192021222423456723456[[#This Row],[PEMBULATAN]]*O48</f>
        <v>114000</v>
      </c>
    </row>
    <row r="49" spans="1:16" ht="28.5" customHeight="1" x14ac:dyDescent="0.2">
      <c r="A49" s="108"/>
      <c r="B49" s="72"/>
      <c r="C49" s="84" t="s">
        <v>568</v>
      </c>
      <c r="D49" s="75" t="s">
        <v>54</v>
      </c>
      <c r="E49" s="13">
        <v>44432</v>
      </c>
      <c r="F49" s="73" t="s">
        <v>58</v>
      </c>
      <c r="G49" s="13">
        <v>44435</v>
      </c>
      <c r="H49" s="74" t="s">
        <v>518</v>
      </c>
      <c r="I49" s="15">
        <v>60</v>
      </c>
      <c r="J49" s="15">
        <v>40</v>
      </c>
      <c r="K49" s="15">
        <v>20</v>
      </c>
      <c r="L49" s="15">
        <v>8</v>
      </c>
      <c r="M49" s="79">
        <v>12</v>
      </c>
      <c r="N49" s="69">
        <v>12</v>
      </c>
      <c r="O49" s="61">
        <v>3000</v>
      </c>
      <c r="P49" s="62">
        <f>Table224523689101112131415161718192021222423456723456[[#This Row],[PEMBULATAN]]*O49</f>
        <v>36000</v>
      </c>
    </row>
    <row r="50" spans="1:16" ht="28.5" customHeight="1" x14ac:dyDescent="0.2">
      <c r="A50" s="108"/>
      <c r="B50" s="72"/>
      <c r="C50" s="84" t="s">
        <v>569</v>
      </c>
      <c r="D50" s="75" t="s">
        <v>54</v>
      </c>
      <c r="E50" s="13">
        <v>44432</v>
      </c>
      <c r="F50" s="73" t="s">
        <v>58</v>
      </c>
      <c r="G50" s="13">
        <v>44435</v>
      </c>
      <c r="H50" s="74" t="s">
        <v>518</v>
      </c>
      <c r="I50" s="15">
        <v>90</v>
      </c>
      <c r="J50" s="15">
        <v>50</v>
      </c>
      <c r="K50" s="15">
        <v>40</v>
      </c>
      <c r="L50" s="15">
        <v>15</v>
      </c>
      <c r="M50" s="79">
        <v>45</v>
      </c>
      <c r="N50" s="69">
        <v>45</v>
      </c>
      <c r="O50" s="61">
        <v>3000</v>
      </c>
      <c r="P50" s="62">
        <f>Table224523689101112131415161718192021222423456723456[[#This Row],[PEMBULATAN]]*O50</f>
        <v>135000</v>
      </c>
    </row>
    <row r="51" spans="1:16" ht="28.5" customHeight="1" x14ac:dyDescent="0.2">
      <c r="A51" s="108"/>
      <c r="B51" s="72"/>
      <c r="C51" s="84" t="s">
        <v>570</v>
      </c>
      <c r="D51" s="75" t="s">
        <v>54</v>
      </c>
      <c r="E51" s="13">
        <v>44432</v>
      </c>
      <c r="F51" s="73" t="s">
        <v>58</v>
      </c>
      <c r="G51" s="13">
        <v>44435</v>
      </c>
      <c r="H51" s="74" t="s">
        <v>518</v>
      </c>
      <c r="I51" s="15">
        <v>75</v>
      </c>
      <c r="J51" s="15">
        <v>60</v>
      </c>
      <c r="K51" s="15">
        <v>30</v>
      </c>
      <c r="L51" s="15">
        <v>16</v>
      </c>
      <c r="M51" s="79">
        <v>33.75</v>
      </c>
      <c r="N51" s="69">
        <v>34</v>
      </c>
      <c r="O51" s="61">
        <v>3000</v>
      </c>
      <c r="P51" s="62">
        <f>Table224523689101112131415161718192021222423456723456[[#This Row],[PEMBULATAN]]*O51</f>
        <v>102000</v>
      </c>
    </row>
    <row r="52" spans="1:16" ht="28.5" customHeight="1" x14ac:dyDescent="0.2">
      <c r="A52" s="108"/>
      <c r="B52" s="72"/>
      <c r="C52" s="84" t="s">
        <v>571</v>
      </c>
      <c r="D52" s="75" t="s">
        <v>54</v>
      </c>
      <c r="E52" s="13">
        <v>44432</v>
      </c>
      <c r="F52" s="73" t="s">
        <v>58</v>
      </c>
      <c r="G52" s="13">
        <v>44435</v>
      </c>
      <c r="H52" s="74" t="s">
        <v>518</v>
      </c>
      <c r="I52" s="15">
        <v>95</v>
      </c>
      <c r="J52" s="15">
        <v>30</v>
      </c>
      <c r="K52" s="15">
        <v>32</v>
      </c>
      <c r="L52" s="15">
        <v>9</v>
      </c>
      <c r="M52" s="79">
        <v>22.8</v>
      </c>
      <c r="N52" s="69">
        <v>23</v>
      </c>
      <c r="O52" s="61">
        <v>3000</v>
      </c>
      <c r="P52" s="62">
        <f>Table224523689101112131415161718192021222423456723456[[#This Row],[PEMBULATAN]]*O52</f>
        <v>69000</v>
      </c>
    </row>
    <row r="53" spans="1:16" ht="28.5" customHeight="1" x14ac:dyDescent="0.2">
      <c r="A53" s="108"/>
      <c r="B53" s="72"/>
      <c r="C53" s="84" t="s">
        <v>572</v>
      </c>
      <c r="D53" s="75" t="s">
        <v>54</v>
      </c>
      <c r="E53" s="13">
        <v>44432</v>
      </c>
      <c r="F53" s="73" t="s">
        <v>58</v>
      </c>
      <c r="G53" s="13">
        <v>44435</v>
      </c>
      <c r="H53" s="74" t="s">
        <v>518</v>
      </c>
      <c r="I53" s="15">
        <v>75</v>
      </c>
      <c r="J53" s="15">
        <v>55</v>
      </c>
      <c r="K53" s="15">
        <v>21</v>
      </c>
      <c r="L53" s="15">
        <v>8</v>
      </c>
      <c r="M53" s="79">
        <v>21.65625</v>
      </c>
      <c r="N53" s="69">
        <v>22</v>
      </c>
      <c r="O53" s="61">
        <v>3000</v>
      </c>
      <c r="P53" s="62">
        <f>Table224523689101112131415161718192021222423456723456[[#This Row],[PEMBULATAN]]*O53</f>
        <v>66000</v>
      </c>
    </row>
    <row r="54" spans="1:16" ht="28.5" customHeight="1" x14ac:dyDescent="0.2">
      <c r="A54" s="108"/>
      <c r="B54" s="72"/>
      <c r="C54" s="84" t="s">
        <v>573</v>
      </c>
      <c r="D54" s="75" t="s">
        <v>54</v>
      </c>
      <c r="E54" s="13">
        <v>44432</v>
      </c>
      <c r="F54" s="73" t="s">
        <v>58</v>
      </c>
      <c r="G54" s="13">
        <v>44435</v>
      </c>
      <c r="H54" s="74" t="s">
        <v>518</v>
      </c>
      <c r="I54" s="15">
        <v>65</v>
      </c>
      <c r="J54" s="15">
        <v>40</v>
      </c>
      <c r="K54" s="15">
        <v>12</v>
      </c>
      <c r="L54" s="15">
        <v>5</v>
      </c>
      <c r="M54" s="79">
        <v>7.8</v>
      </c>
      <c r="N54" s="69">
        <v>8</v>
      </c>
      <c r="O54" s="61">
        <v>3000</v>
      </c>
      <c r="P54" s="62">
        <f>Table224523689101112131415161718192021222423456723456[[#This Row],[PEMBULATAN]]*O54</f>
        <v>24000</v>
      </c>
    </row>
    <row r="55" spans="1:16" ht="28.5" customHeight="1" x14ac:dyDescent="0.2">
      <c r="A55" s="108"/>
      <c r="B55" s="72"/>
      <c r="C55" s="84" t="s">
        <v>574</v>
      </c>
      <c r="D55" s="75" t="s">
        <v>54</v>
      </c>
      <c r="E55" s="13">
        <v>44432</v>
      </c>
      <c r="F55" s="73" t="s">
        <v>58</v>
      </c>
      <c r="G55" s="13">
        <v>44435</v>
      </c>
      <c r="H55" s="74" t="s">
        <v>518</v>
      </c>
      <c r="I55" s="15">
        <v>30</v>
      </c>
      <c r="J55" s="15">
        <v>25</v>
      </c>
      <c r="K55" s="15">
        <v>10</v>
      </c>
      <c r="L55" s="15">
        <v>1</v>
      </c>
      <c r="M55" s="79">
        <v>1.875</v>
      </c>
      <c r="N55" s="69">
        <v>2</v>
      </c>
      <c r="O55" s="61">
        <v>3000</v>
      </c>
      <c r="P55" s="62">
        <f>Table224523689101112131415161718192021222423456723456[[#This Row],[PEMBULATAN]]*O55</f>
        <v>6000</v>
      </c>
    </row>
    <row r="56" spans="1:16" ht="28.5" customHeight="1" x14ac:dyDescent="0.2">
      <c r="A56" s="108"/>
      <c r="B56" s="72"/>
      <c r="C56" s="89" t="s">
        <v>575</v>
      </c>
      <c r="D56" s="90" t="s">
        <v>54</v>
      </c>
      <c r="E56" s="91">
        <v>44432</v>
      </c>
      <c r="F56" s="92" t="s">
        <v>58</v>
      </c>
      <c r="G56" s="91">
        <v>44435</v>
      </c>
      <c r="H56" s="93" t="s">
        <v>518</v>
      </c>
      <c r="I56" s="94">
        <v>75</v>
      </c>
      <c r="J56" s="94">
        <v>50</v>
      </c>
      <c r="K56" s="94">
        <v>18</v>
      </c>
      <c r="L56" s="94">
        <v>11</v>
      </c>
      <c r="M56" s="95">
        <v>16.875</v>
      </c>
      <c r="N56" s="96">
        <v>17</v>
      </c>
      <c r="O56" s="61">
        <v>3000</v>
      </c>
      <c r="P56" s="62">
        <f>Table224523689101112131415161718192021222423456723456[[#This Row],[PEMBULATAN]]*O56</f>
        <v>51000</v>
      </c>
    </row>
    <row r="57" spans="1:16" ht="28.5" customHeight="1" x14ac:dyDescent="0.2">
      <c r="A57" s="108"/>
      <c r="B57" s="72"/>
      <c r="C57" s="89" t="s">
        <v>576</v>
      </c>
      <c r="D57" s="90" t="s">
        <v>54</v>
      </c>
      <c r="E57" s="91">
        <v>44432</v>
      </c>
      <c r="F57" s="92" t="s">
        <v>58</v>
      </c>
      <c r="G57" s="91">
        <v>44435</v>
      </c>
      <c r="H57" s="93" t="s">
        <v>518</v>
      </c>
      <c r="I57" s="94">
        <v>65</v>
      </c>
      <c r="J57" s="94">
        <v>40</v>
      </c>
      <c r="K57" s="94">
        <v>12</v>
      </c>
      <c r="L57" s="94">
        <v>5</v>
      </c>
      <c r="M57" s="95">
        <v>7.8</v>
      </c>
      <c r="N57" s="96">
        <v>8</v>
      </c>
      <c r="O57" s="61">
        <v>3000</v>
      </c>
      <c r="P57" s="62">
        <f>Table224523689101112131415161718192021222423456723456[[#This Row],[PEMBULATAN]]*O57</f>
        <v>24000</v>
      </c>
    </row>
    <row r="58" spans="1:16" ht="28.5" customHeight="1" x14ac:dyDescent="0.2">
      <c r="A58" s="108"/>
      <c r="B58" s="72"/>
      <c r="C58" s="89" t="s">
        <v>577</v>
      </c>
      <c r="D58" s="90" t="s">
        <v>54</v>
      </c>
      <c r="E58" s="91">
        <v>44432</v>
      </c>
      <c r="F58" s="92" t="s">
        <v>58</v>
      </c>
      <c r="G58" s="91">
        <v>44435</v>
      </c>
      <c r="H58" s="93" t="s">
        <v>518</v>
      </c>
      <c r="I58" s="94">
        <v>100</v>
      </c>
      <c r="J58" s="94">
        <v>70</v>
      </c>
      <c r="K58" s="94">
        <v>25</v>
      </c>
      <c r="L58" s="94">
        <v>17</v>
      </c>
      <c r="M58" s="95">
        <v>43.75</v>
      </c>
      <c r="N58" s="96">
        <v>44</v>
      </c>
      <c r="O58" s="61">
        <v>3000</v>
      </c>
      <c r="P58" s="62">
        <f>Table224523689101112131415161718192021222423456723456[[#This Row],[PEMBULATAN]]*O58</f>
        <v>132000</v>
      </c>
    </row>
    <row r="59" spans="1:16" ht="28.5" customHeight="1" x14ac:dyDescent="0.2">
      <c r="A59" s="108"/>
      <c r="B59" s="72"/>
      <c r="C59" s="89" t="s">
        <v>578</v>
      </c>
      <c r="D59" s="90" t="s">
        <v>54</v>
      </c>
      <c r="E59" s="91">
        <v>44432</v>
      </c>
      <c r="F59" s="92" t="s">
        <v>58</v>
      </c>
      <c r="G59" s="91">
        <v>44435</v>
      </c>
      <c r="H59" s="93" t="s">
        <v>518</v>
      </c>
      <c r="I59" s="94">
        <v>95</v>
      </c>
      <c r="J59" s="94">
        <v>55</v>
      </c>
      <c r="K59" s="94">
        <v>30</v>
      </c>
      <c r="L59" s="94">
        <v>20</v>
      </c>
      <c r="M59" s="95">
        <v>39.1875</v>
      </c>
      <c r="N59" s="96">
        <v>39</v>
      </c>
      <c r="O59" s="61">
        <v>3000</v>
      </c>
      <c r="P59" s="62">
        <f>Table224523689101112131415161718192021222423456723456[[#This Row],[PEMBULATAN]]*O59</f>
        <v>117000</v>
      </c>
    </row>
    <row r="60" spans="1:16" ht="28.5" customHeight="1" x14ac:dyDescent="0.2">
      <c r="A60" s="108"/>
      <c r="B60" s="72"/>
      <c r="C60" s="89" t="s">
        <v>579</v>
      </c>
      <c r="D60" s="90" t="s">
        <v>54</v>
      </c>
      <c r="E60" s="91">
        <v>44432</v>
      </c>
      <c r="F60" s="92" t="s">
        <v>58</v>
      </c>
      <c r="G60" s="91">
        <v>44435</v>
      </c>
      <c r="H60" s="93" t="s">
        <v>518</v>
      </c>
      <c r="I60" s="94">
        <v>45</v>
      </c>
      <c r="J60" s="94">
        <v>40</v>
      </c>
      <c r="K60" s="94">
        <v>20</v>
      </c>
      <c r="L60" s="94">
        <v>5</v>
      </c>
      <c r="M60" s="95">
        <v>9</v>
      </c>
      <c r="N60" s="96">
        <v>9</v>
      </c>
      <c r="O60" s="61">
        <v>3000</v>
      </c>
      <c r="P60" s="62">
        <f>Table224523689101112131415161718192021222423456723456[[#This Row],[PEMBULATAN]]*O60</f>
        <v>27000</v>
      </c>
    </row>
    <row r="61" spans="1:16" ht="28.5" customHeight="1" x14ac:dyDescent="0.2">
      <c r="A61" s="108"/>
      <c r="B61" s="72"/>
      <c r="C61" s="89" t="s">
        <v>580</v>
      </c>
      <c r="D61" s="90" t="s">
        <v>54</v>
      </c>
      <c r="E61" s="91">
        <v>44432</v>
      </c>
      <c r="F61" s="92" t="s">
        <v>58</v>
      </c>
      <c r="G61" s="91">
        <v>44435</v>
      </c>
      <c r="H61" s="93" t="s">
        <v>518</v>
      </c>
      <c r="I61" s="94">
        <v>80</v>
      </c>
      <c r="J61" s="94">
        <v>65</v>
      </c>
      <c r="K61" s="94">
        <v>25</v>
      </c>
      <c r="L61" s="94">
        <v>12</v>
      </c>
      <c r="M61" s="95">
        <v>32.5</v>
      </c>
      <c r="N61" s="96">
        <v>33</v>
      </c>
      <c r="O61" s="61">
        <v>3000</v>
      </c>
      <c r="P61" s="62">
        <f>Table224523689101112131415161718192021222423456723456[[#This Row],[PEMBULATAN]]*O61</f>
        <v>99000</v>
      </c>
    </row>
    <row r="62" spans="1:16" ht="28.5" customHeight="1" x14ac:dyDescent="0.2">
      <c r="A62" s="108"/>
      <c r="B62" s="72"/>
      <c r="C62" s="89" t="s">
        <v>581</v>
      </c>
      <c r="D62" s="90" t="s">
        <v>54</v>
      </c>
      <c r="E62" s="91">
        <v>44432</v>
      </c>
      <c r="F62" s="92" t="s">
        <v>58</v>
      </c>
      <c r="G62" s="91">
        <v>44435</v>
      </c>
      <c r="H62" s="93" t="s">
        <v>518</v>
      </c>
      <c r="I62" s="94">
        <v>85</v>
      </c>
      <c r="J62" s="94">
        <v>55</v>
      </c>
      <c r="K62" s="94">
        <v>30</v>
      </c>
      <c r="L62" s="94">
        <v>11</v>
      </c>
      <c r="M62" s="95">
        <v>35.0625</v>
      </c>
      <c r="N62" s="96">
        <v>35</v>
      </c>
      <c r="O62" s="61">
        <v>3000</v>
      </c>
      <c r="P62" s="62">
        <f>Table224523689101112131415161718192021222423456723456[[#This Row],[PEMBULATAN]]*O62</f>
        <v>105000</v>
      </c>
    </row>
    <row r="63" spans="1:16" ht="28.5" customHeight="1" x14ac:dyDescent="0.2">
      <c r="A63" s="108"/>
      <c r="B63" s="72"/>
      <c r="C63" s="89" t="s">
        <v>582</v>
      </c>
      <c r="D63" s="90" t="s">
        <v>54</v>
      </c>
      <c r="E63" s="91">
        <v>44432</v>
      </c>
      <c r="F63" s="92" t="s">
        <v>58</v>
      </c>
      <c r="G63" s="91">
        <v>44435</v>
      </c>
      <c r="H63" s="93" t="s">
        <v>518</v>
      </c>
      <c r="I63" s="94">
        <v>90</v>
      </c>
      <c r="J63" s="94">
        <v>50</v>
      </c>
      <c r="K63" s="94">
        <v>300</v>
      </c>
      <c r="L63" s="94">
        <v>17</v>
      </c>
      <c r="M63" s="95">
        <v>337.5</v>
      </c>
      <c r="N63" s="96">
        <v>338</v>
      </c>
      <c r="O63" s="61">
        <v>3000</v>
      </c>
      <c r="P63" s="62">
        <f>Table224523689101112131415161718192021222423456723456[[#This Row],[PEMBULATAN]]*O63</f>
        <v>1014000</v>
      </c>
    </row>
    <row r="64" spans="1:16" ht="28.5" customHeight="1" x14ac:dyDescent="0.2">
      <c r="A64" s="108"/>
      <c r="B64" s="72"/>
      <c r="C64" s="89" t="s">
        <v>583</v>
      </c>
      <c r="D64" s="90" t="s">
        <v>54</v>
      </c>
      <c r="E64" s="91">
        <v>44432</v>
      </c>
      <c r="F64" s="92" t="s">
        <v>58</v>
      </c>
      <c r="G64" s="91">
        <v>44435</v>
      </c>
      <c r="H64" s="93" t="s">
        <v>518</v>
      </c>
      <c r="I64" s="94">
        <v>125</v>
      </c>
      <c r="J64" s="94">
        <v>15</v>
      </c>
      <c r="K64" s="94">
        <v>5</v>
      </c>
      <c r="L64" s="94">
        <v>2</v>
      </c>
      <c r="M64" s="95">
        <v>2.34375</v>
      </c>
      <c r="N64" s="96">
        <v>2</v>
      </c>
      <c r="O64" s="61">
        <v>3000</v>
      </c>
      <c r="P64" s="62">
        <f>Table224523689101112131415161718192021222423456723456[[#This Row],[PEMBULATAN]]*O64</f>
        <v>6000</v>
      </c>
    </row>
    <row r="65" spans="1:16" ht="28.5" customHeight="1" x14ac:dyDescent="0.2">
      <c r="A65" s="108"/>
      <c r="B65" s="72"/>
      <c r="C65" s="89" t="s">
        <v>584</v>
      </c>
      <c r="D65" s="90" t="s">
        <v>54</v>
      </c>
      <c r="E65" s="91">
        <v>44432</v>
      </c>
      <c r="F65" s="92" t="s">
        <v>58</v>
      </c>
      <c r="G65" s="91">
        <v>44435</v>
      </c>
      <c r="H65" s="93" t="s">
        <v>518</v>
      </c>
      <c r="I65" s="94">
        <v>55</v>
      </c>
      <c r="J65" s="94">
        <v>30</v>
      </c>
      <c r="K65" s="94">
        <v>25</v>
      </c>
      <c r="L65" s="94">
        <v>4</v>
      </c>
      <c r="M65" s="95">
        <v>10.3125</v>
      </c>
      <c r="N65" s="96">
        <v>10</v>
      </c>
      <c r="O65" s="61">
        <v>3000</v>
      </c>
      <c r="P65" s="62">
        <f>Table224523689101112131415161718192021222423456723456[[#This Row],[PEMBULATAN]]*O65</f>
        <v>30000</v>
      </c>
    </row>
    <row r="66" spans="1:16" ht="28.5" customHeight="1" x14ac:dyDescent="0.2">
      <c r="A66" s="108"/>
      <c r="B66" s="72"/>
      <c r="C66" s="89" t="s">
        <v>585</v>
      </c>
      <c r="D66" s="90" t="s">
        <v>54</v>
      </c>
      <c r="E66" s="91">
        <v>44432</v>
      </c>
      <c r="F66" s="92" t="s">
        <v>58</v>
      </c>
      <c r="G66" s="91">
        <v>44435</v>
      </c>
      <c r="H66" s="93" t="s">
        <v>518</v>
      </c>
      <c r="I66" s="94">
        <v>45</v>
      </c>
      <c r="J66" s="94">
        <v>40</v>
      </c>
      <c r="K66" s="94">
        <v>11</v>
      </c>
      <c r="L66" s="94">
        <v>2</v>
      </c>
      <c r="M66" s="95">
        <v>4.95</v>
      </c>
      <c r="N66" s="96">
        <v>5</v>
      </c>
      <c r="O66" s="61">
        <v>3000</v>
      </c>
      <c r="P66" s="62">
        <f>Table224523689101112131415161718192021222423456723456[[#This Row],[PEMBULATAN]]*O66</f>
        <v>15000</v>
      </c>
    </row>
    <row r="67" spans="1:16" ht="28.5" customHeight="1" x14ac:dyDescent="0.2">
      <c r="A67" s="108"/>
      <c r="B67" s="72"/>
      <c r="C67" s="89" t="s">
        <v>586</v>
      </c>
      <c r="D67" s="90" t="s">
        <v>54</v>
      </c>
      <c r="E67" s="91">
        <v>44432</v>
      </c>
      <c r="F67" s="92" t="s">
        <v>58</v>
      </c>
      <c r="G67" s="91">
        <v>44435</v>
      </c>
      <c r="H67" s="93" t="s">
        <v>518</v>
      </c>
      <c r="I67" s="94">
        <v>80</v>
      </c>
      <c r="J67" s="94">
        <v>40</v>
      </c>
      <c r="K67" s="94">
        <v>30</v>
      </c>
      <c r="L67" s="94">
        <v>10</v>
      </c>
      <c r="M67" s="95">
        <v>24</v>
      </c>
      <c r="N67" s="96">
        <v>24</v>
      </c>
      <c r="O67" s="61">
        <v>3000</v>
      </c>
      <c r="P67" s="62">
        <f>Table224523689101112131415161718192021222423456723456[[#This Row],[PEMBULATAN]]*O67</f>
        <v>72000</v>
      </c>
    </row>
    <row r="68" spans="1:16" ht="28.5" customHeight="1" x14ac:dyDescent="0.2">
      <c r="A68" s="108"/>
      <c r="B68" s="72"/>
      <c r="C68" s="89" t="s">
        <v>587</v>
      </c>
      <c r="D68" s="90" t="s">
        <v>54</v>
      </c>
      <c r="E68" s="91">
        <v>44432</v>
      </c>
      <c r="F68" s="92" t="s">
        <v>58</v>
      </c>
      <c r="G68" s="91">
        <v>44435</v>
      </c>
      <c r="H68" s="93" t="s">
        <v>518</v>
      </c>
      <c r="I68" s="94">
        <v>65</v>
      </c>
      <c r="J68" s="94">
        <v>65</v>
      </c>
      <c r="K68" s="94">
        <v>4</v>
      </c>
      <c r="L68" s="94">
        <v>1</v>
      </c>
      <c r="M68" s="95">
        <v>4.2249999999999996</v>
      </c>
      <c r="N68" s="96">
        <v>4</v>
      </c>
      <c r="O68" s="61">
        <v>3000</v>
      </c>
      <c r="P68" s="62">
        <f>Table224523689101112131415161718192021222423456723456[[#This Row],[PEMBULATAN]]*O68</f>
        <v>12000</v>
      </c>
    </row>
    <row r="69" spans="1:16" ht="28.5" customHeight="1" x14ac:dyDescent="0.2">
      <c r="A69" s="108"/>
      <c r="B69" s="72"/>
      <c r="C69" s="89" t="s">
        <v>588</v>
      </c>
      <c r="D69" s="90" t="s">
        <v>54</v>
      </c>
      <c r="E69" s="91">
        <v>44432</v>
      </c>
      <c r="F69" s="92" t="s">
        <v>58</v>
      </c>
      <c r="G69" s="91">
        <v>44435</v>
      </c>
      <c r="H69" s="93" t="s">
        <v>518</v>
      </c>
      <c r="I69" s="94">
        <v>82</v>
      </c>
      <c r="J69" s="94">
        <v>60</v>
      </c>
      <c r="K69" s="94">
        <v>25</v>
      </c>
      <c r="L69" s="94">
        <v>14</v>
      </c>
      <c r="M69" s="95">
        <v>30.75</v>
      </c>
      <c r="N69" s="96">
        <v>31</v>
      </c>
      <c r="O69" s="61">
        <v>3000</v>
      </c>
      <c r="P69" s="62">
        <f>Table224523689101112131415161718192021222423456723456[[#This Row],[PEMBULATAN]]*O69</f>
        <v>93000</v>
      </c>
    </row>
    <row r="70" spans="1:16" ht="28.5" customHeight="1" x14ac:dyDescent="0.2">
      <c r="A70" s="108"/>
      <c r="B70" s="72"/>
      <c r="C70" s="89" t="s">
        <v>589</v>
      </c>
      <c r="D70" s="90" t="s">
        <v>54</v>
      </c>
      <c r="E70" s="91">
        <v>44432</v>
      </c>
      <c r="F70" s="92" t="s">
        <v>58</v>
      </c>
      <c r="G70" s="91">
        <v>44435</v>
      </c>
      <c r="H70" s="93" t="s">
        <v>518</v>
      </c>
      <c r="I70" s="94">
        <v>90</v>
      </c>
      <c r="J70" s="94">
        <v>57</v>
      </c>
      <c r="K70" s="94">
        <v>30</v>
      </c>
      <c r="L70" s="94">
        <v>7</v>
      </c>
      <c r="M70" s="95">
        <v>38.475000000000001</v>
      </c>
      <c r="N70" s="96">
        <v>38</v>
      </c>
      <c r="O70" s="61">
        <v>3000</v>
      </c>
      <c r="P70" s="62">
        <f>Table224523689101112131415161718192021222423456723456[[#This Row],[PEMBULATAN]]*O70</f>
        <v>114000</v>
      </c>
    </row>
    <row r="71" spans="1:16" ht="28.5" customHeight="1" x14ac:dyDescent="0.2">
      <c r="A71" s="108"/>
      <c r="B71" s="72"/>
      <c r="C71" s="89" t="s">
        <v>590</v>
      </c>
      <c r="D71" s="90" t="s">
        <v>54</v>
      </c>
      <c r="E71" s="91">
        <v>44432</v>
      </c>
      <c r="F71" s="92" t="s">
        <v>58</v>
      </c>
      <c r="G71" s="91">
        <v>44435</v>
      </c>
      <c r="H71" s="93" t="s">
        <v>518</v>
      </c>
      <c r="I71" s="94">
        <v>90</v>
      </c>
      <c r="J71" s="94">
        <v>55</v>
      </c>
      <c r="K71" s="94">
        <v>30</v>
      </c>
      <c r="L71" s="94">
        <v>11</v>
      </c>
      <c r="M71" s="95">
        <v>37.125</v>
      </c>
      <c r="N71" s="96">
        <v>37</v>
      </c>
      <c r="O71" s="61">
        <v>3000</v>
      </c>
      <c r="P71" s="62">
        <f>Table224523689101112131415161718192021222423456723456[[#This Row],[PEMBULATAN]]*O71</f>
        <v>111000</v>
      </c>
    </row>
    <row r="72" spans="1:16" ht="28.5" customHeight="1" x14ac:dyDescent="0.2">
      <c r="A72" s="108"/>
      <c r="B72" s="72"/>
      <c r="C72" s="89" t="s">
        <v>591</v>
      </c>
      <c r="D72" s="90" t="s">
        <v>54</v>
      </c>
      <c r="E72" s="91">
        <v>44432</v>
      </c>
      <c r="F72" s="92" t="s">
        <v>58</v>
      </c>
      <c r="G72" s="91">
        <v>44435</v>
      </c>
      <c r="H72" s="93" t="s">
        <v>518</v>
      </c>
      <c r="I72" s="94">
        <v>100</v>
      </c>
      <c r="J72" s="94">
        <v>57</v>
      </c>
      <c r="K72" s="94">
        <v>30</v>
      </c>
      <c r="L72" s="94">
        <v>19</v>
      </c>
      <c r="M72" s="95">
        <v>42.75</v>
      </c>
      <c r="N72" s="96">
        <v>43</v>
      </c>
      <c r="O72" s="61">
        <v>3000</v>
      </c>
      <c r="P72" s="62">
        <f>Table224523689101112131415161718192021222423456723456[[#This Row],[PEMBULATAN]]*O72</f>
        <v>129000</v>
      </c>
    </row>
    <row r="73" spans="1:16" ht="28.5" customHeight="1" x14ac:dyDescent="0.2">
      <c r="A73" s="108"/>
      <c r="B73" s="72"/>
      <c r="C73" s="89" t="s">
        <v>592</v>
      </c>
      <c r="D73" s="90" t="s">
        <v>54</v>
      </c>
      <c r="E73" s="91">
        <v>44432</v>
      </c>
      <c r="F73" s="92" t="s">
        <v>58</v>
      </c>
      <c r="G73" s="91">
        <v>44435</v>
      </c>
      <c r="H73" s="93" t="s">
        <v>518</v>
      </c>
      <c r="I73" s="94">
        <v>100</v>
      </c>
      <c r="J73" s="94">
        <v>60</v>
      </c>
      <c r="K73" s="94">
        <v>30</v>
      </c>
      <c r="L73" s="94">
        <v>20</v>
      </c>
      <c r="M73" s="95">
        <v>45</v>
      </c>
      <c r="N73" s="96">
        <v>45</v>
      </c>
      <c r="O73" s="61">
        <v>3000</v>
      </c>
      <c r="P73" s="62">
        <f>Table224523689101112131415161718192021222423456723456[[#This Row],[PEMBULATAN]]*O73</f>
        <v>135000</v>
      </c>
    </row>
    <row r="74" spans="1:16" ht="28.5" customHeight="1" x14ac:dyDescent="0.2">
      <c r="A74" s="108"/>
      <c r="B74" s="72"/>
      <c r="C74" s="89" t="s">
        <v>593</v>
      </c>
      <c r="D74" s="90" t="s">
        <v>54</v>
      </c>
      <c r="E74" s="91">
        <v>44432</v>
      </c>
      <c r="F74" s="92" t="s">
        <v>58</v>
      </c>
      <c r="G74" s="91">
        <v>44435</v>
      </c>
      <c r="H74" s="93" t="s">
        <v>518</v>
      </c>
      <c r="I74" s="94">
        <v>95</v>
      </c>
      <c r="J74" s="94">
        <v>60</v>
      </c>
      <c r="K74" s="94">
        <v>20</v>
      </c>
      <c r="L74" s="94">
        <v>12</v>
      </c>
      <c r="M74" s="95">
        <v>28.5</v>
      </c>
      <c r="N74" s="96">
        <v>29</v>
      </c>
      <c r="O74" s="61">
        <v>3000</v>
      </c>
      <c r="P74" s="62">
        <f>Table224523689101112131415161718192021222423456723456[[#This Row],[PEMBULATAN]]*O74</f>
        <v>87000</v>
      </c>
    </row>
    <row r="75" spans="1:16" ht="28.5" customHeight="1" x14ac:dyDescent="0.2">
      <c r="A75" s="108"/>
      <c r="B75" s="72"/>
      <c r="C75" s="89" t="s">
        <v>594</v>
      </c>
      <c r="D75" s="90" t="s">
        <v>54</v>
      </c>
      <c r="E75" s="91">
        <v>44432</v>
      </c>
      <c r="F75" s="92" t="s">
        <v>58</v>
      </c>
      <c r="G75" s="91">
        <v>44435</v>
      </c>
      <c r="H75" s="93" t="s">
        <v>518</v>
      </c>
      <c r="I75" s="94">
        <v>90</v>
      </c>
      <c r="J75" s="94">
        <v>70</v>
      </c>
      <c r="K75" s="94">
        <v>25</v>
      </c>
      <c r="L75" s="94">
        <v>8</v>
      </c>
      <c r="M75" s="95">
        <v>39.375</v>
      </c>
      <c r="N75" s="96">
        <v>39</v>
      </c>
      <c r="O75" s="61">
        <v>3000</v>
      </c>
      <c r="P75" s="62">
        <f>Table224523689101112131415161718192021222423456723456[[#This Row],[PEMBULATAN]]*O75</f>
        <v>117000</v>
      </c>
    </row>
    <row r="76" spans="1:16" ht="28.5" customHeight="1" x14ac:dyDescent="0.2">
      <c r="A76" s="108"/>
      <c r="B76" s="72"/>
      <c r="C76" s="89" t="s">
        <v>595</v>
      </c>
      <c r="D76" s="90" t="s">
        <v>54</v>
      </c>
      <c r="E76" s="91">
        <v>44432</v>
      </c>
      <c r="F76" s="92" t="s">
        <v>58</v>
      </c>
      <c r="G76" s="91">
        <v>44435</v>
      </c>
      <c r="H76" s="93" t="s">
        <v>518</v>
      </c>
      <c r="I76" s="94">
        <v>100</v>
      </c>
      <c r="J76" s="94">
        <v>50</v>
      </c>
      <c r="K76" s="94">
        <v>35</v>
      </c>
      <c r="L76" s="94">
        <v>12</v>
      </c>
      <c r="M76" s="95">
        <v>43.75</v>
      </c>
      <c r="N76" s="96">
        <v>44</v>
      </c>
      <c r="O76" s="61">
        <v>3000</v>
      </c>
      <c r="P76" s="62">
        <f>Table224523689101112131415161718192021222423456723456[[#This Row],[PEMBULATAN]]*O76</f>
        <v>132000</v>
      </c>
    </row>
    <row r="77" spans="1:16" ht="28.5" customHeight="1" x14ac:dyDescent="0.2">
      <c r="A77" s="108"/>
      <c r="B77" s="72"/>
      <c r="C77" s="89" t="s">
        <v>596</v>
      </c>
      <c r="D77" s="90" t="s">
        <v>54</v>
      </c>
      <c r="E77" s="91">
        <v>44432</v>
      </c>
      <c r="F77" s="92" t="s">
        <v>58</v>
      </c>
      <c r="G77" s="91">
        <v>44435</v>
      </c>
      <c r="H77" s="93" t="s">
        <v>518</v>
      </c>
      <c r="I77" s="94">
        <v>80</v>
      </c>
      <c r="J77" s="94">
        <v>10</v>
      </c>
      <c r="K77" s="94">
        <v>10</v>
      </c>
      <c r="L77" s="94">
        <v>1</v>
      </c>
      <c r="M77" s="95">
        <v>2</v>
      </c>
      <c r="N77" s="96">
        <v>2</v>
      </c>
      <c r="O77" s="61">
        <v>3000</v>
      </c>
      <c r="P77" s="62">
        <f>Table224523689101112131415161718192021222423456723456[[#This Row],[PEMBULATAN]]*O77</f>
        <v>6000</v>
      </c>
    </row>
    <row r="78" spans="1:16" ht="28.5" customHeight="1" x14ac:dyDescent="0.2">
      <c r="A78" s="108"/>
      <c r="B78" s="72"/>
      <c r="C78" s="89" t="s">
        <v>597</v>
      </c>
      <c r="D78" s="90" t="s">
        <v>54</v>
      </c>
      <c r="E78" s="91">
        <v>44432</v>
      </c>
      <c r="F78" s="92" t="s">
        <v>58</v>
      </c>
      <c r="G78" s="91">
        <v>44435</v>
      </c>
      <c r="H78" s="93" t="s">
        <v>518</v>
      </c>
      <c r="I78" s="94">
        <v>55</v>
      </c>
      <c r="J78" s="94">
        <v>32</v>
      </c>
      <c r="K78" s="94">
        <v>10</v>
      </c>
      <c r="L78" s="94">
        <v>11</v>
      </c>
      <c r="M78" s="95">
        <v>4.4000000000000004</v>
      </c>
      <c r="N78" s="96">
        <v>11</v>
      </c>
      <c r="O78" s="61">
        <v>3000</v>
      </c>
      <c r="P78" s="62">
        <f>Table224523689101112131415161718192021222423456723456[[#This Row],[PEMBULATAN]]*O78</f>
        <v>33000</v>
      </c>
    </row>
    <row r="79" spans="1:16" ht="28.5" customHeight="1" x14ac:dyDescent="0.2">
      <c r="A79" s="108"/>
      <c r="B79" s="72"/>
      <c r="C79" s="89" t="s">
        <v>598</v>
      </c>
      <c r="D79" s="90" t="s">
        <v>54</v>
      </c>
      <c r="E79" s="91">
        <v>44432</v>
      </c>
      <c r="F79" s="92" t="s">
        <v>58</v>
      </c>
      <c r="G79" s="91">
        <v>44435</v>
      </c>
      <c r="H79" s="93" t="s">
        <v>518</v>
      </c>
      <c r="I79" s="94">
        <v>30</v>
      </c>
      <c r="J79" s="94">
        <v>35</v>
      </c>
      <c r="K79" s="94">
        <v>15</v>
      </c>
      <c r="L79" s="94">
        <v>2</v>
      </c>
      <c r="M79" s="95">
        <v>3.9375</v>
      </c>
      <c r="N79" s="96">
        <v>4</v>
      </c>
      <c r="O79" s="61">
        <v>3000</v>
      </c>
      <c r="P79" s="62">
        <f>Table224523689101112131415161718192021222423456723456[[#This Row],[PEMBULATAN]]*O79</f>
        <v>12000</v>
      </c>
    </row>
    <row r="80" spans="1:16" ht="28.5" customHeight="1" x14ac:dyDescent="0.2">
      <c r="A80" s="108"/>
      <c r="B80" s="72"/>
      <c r="C80" s="89" t="s">
        <v>599</v>
      </c>
      <c r="D80" s="90" t="s">
        <v>54</v>
      </c>
      <c r="E80" s="91">
        <v>44432</v>
      </c>
      <c r="F80" s="92" t="s">
        <v>58</v>
      </c>
      <c r="G80" s="91">
        <v>44435</v>
      </c>
      <c r="H80" s="93" t="s">
        <v>518</v>
      </c>
      <c r="I80" s="94">
        <v>80</v>
      </c>
      <c r="J80" s="94">
        <v>49</v>
      </c>
      <c r="K80" s="94">
        <v>20</v>
      </c>
      <c r="L80" s="94">
        <v>15</v>
      </c>
      <c r="M80" s="95">
        <v>19.600000000000001</v>
      </c>
      <c r="N80" s="96">
        <v>20</v>
      </c>
      <c r="O80" s="61">
        <v>3000</v>
      </c>
      <c r="P80" s="62">
        <f>Table224523689101112131415161718192021222423456723456[[#This Row],[PEMBULATAN]]*O80</f>
        <v>60000</v>
      </c>
    </row>
    <row r="81" spans="1:16" ht="28.5" customHeight="1" x14ac:dyDescent="0.2">
      <c r="A81" s="108"/>
      <c r="B81" s="72"/>
      <c r="C81" s="89" t="s">
        <v>600</v>
      </c>
      <c r="D81" s="90" t="s">
        <v>54</v>
      </c>
      <c r="E81" s="91">
        <v>44432</v>
      </c>
      <c r="F81" s="92" t="s">
        <v>58</v>
      </c>
      <c r="G81" s="91">
        <v>44435</v>
      </c>
      <c r="H81" s="93" t="s">
        <v>518</v>
      </c>
      <c r="I81" s="94">
        <v>65</v>
      </c>
      <c r="J81" s="94">
        <v>50</v>
      </c>
      <c r="K81" s="94">
        <v>30</v>
      </c>
      <c r="L81" s="94">
        <v>9</v>
      </c>
      <c r="M81" s="95">
        <v>24.375</v>
      </c>
      <c r="N81" s="96">
        <v>24</v>
      </c>
      <c r="O81" s="61">
        <v>3000</v>
      </c>
      <c r="P81" s="62">
        <f>Table224523689101112131415161718192021222423456723456[[#This Row],[PEMBULATAN]]*O81</f>
        <v>72000</v>
      </c>
    </row>
    <row r="82" spans="1:16" ht="28.5" customHeight="1" x14ac:dyDescent="0.2">
      <c r="A82" s="108"/>
      <c r="B82" s="72"/>
      <c r="C82" s="89" t="s">
        <v>601</v>
      </c>
      <c r="D82" s="90" t="s">
        <v>54</v>
      </c>
      <c r="E82" s="91">
        <v>44432</v>
      </c>
      <c r="F82" s="92" t="s">
        <v>58</v>
      </c>
      <c r="G82" s="91">
        <v>44435</v>
      </c>
      <c r="H82" s="93" t="s">
        <v>518</v>
      </c>
      <c r="I82" s="94">
        <v>95</v>
      </c>
      <c r="J82" s="94">
        <v>60</v>
      </c>
      <c r="K82" s="94">
        <v>20</v>
      </c>
      <c r="L82" s="94">
        <v>13</v>
      </c>
      <c r="M82" s="95">
        <v>28.5</v>
      </c>
      <c r="N82" s="96">
        <v>29</v>
      </c>
      <c r="O82" s="61">
        <v>3000</v>
      </c>
      <c r="P82" s="62">
        <f>Table224523689101112131415161718192021222423456723456[[#This Row],[PEMBULATAN]]*O82</f>
        <v>87000</v>
      </c>
    </row>
    <row r="83" spans="1:16" ht="28.5" customHeight="1" x14ac:dyDescent="0.2">
      <c r="A83" s="108"/>
      <c r="B83" s="72"/>
      <c r="C83" s="89" t="s">
        <v>602</v>
      </c>
      <c r="D83" s="90" t="s">
        <v>54</v>
      </c>
      <c r="E83" s="91">
        <v>44432</v>
      </c>
      <c r="F83" s="92" t="s">
        <v>58</v>
      </c>
      <c r="G83" s="91">
        <v>44435</v>
      </c>
      <c r="H83" s="93" t="s">
        <v>518</v>
      </c>
      <c r="I83" s="94">
        <v>50</v>
      </c>
      <c r="J83" s="94">
        <v>37</v>
      </c>
      <c r="K83" s="94">
        <v>30</v>
      </c>
      <c r="L83" s="94">
        <v>9</v>
      </c>
      <c r="M83" s="95">
        <v>13.875</v>
      </c>
      <c r="N83" s="96">
        <v>14</v>
      </c>
      <c r="O83" s="61">
        <v>3000</v>
      </c>
      <c r="P83" s="62">
        <f>Table224523689101112131415161718192021222423456723456[[#This Row],[PEMBULATAN]]*O83</f>
        <v>42000</v>
      </c>
    </row>
    <row r="84" spans="1:16" ht="28.5" customHeight="1" x14ac:dyDescent="0.2">
      <c r="A84" s="108"/>
      <c r="B84" s="72"/>
      <c r="C84" s="89" t="s">
        <v>603</v>
      </c>
      <c r="D84" s="90" t="s">
        <v>54</v>
      </c>
      <c r="E84" s="91">
        <v>44432</v>
      </c>
      <c r="F84" s="92" t="s">
        <v>58</v>
      </c>
      <c r="G84" s="91">
        <v>44435</v>
      </c>
      <c r="H84" s="93" t="s">
        <v>518</v>
      </c>
      <c r="I84" s="94">
        <v>50</v>
      </c>
      <c r="J84" s="94">
        <v>40</v>
      </c>
      <c r="K84" s="94">
        <v>15</v>
      </c>
      <c r="L84" s="94">
        <v>4</v>
      </c>
      <c r="M84" s="95">
        <v>7.5</v>
      </c>
      <c r="N84" s="96">
        <v>8</v>
      </c>
      <c r="O84" s="61">
        <v>3000</v>
      </c>
      <c r="P84" s="62">
        <f>Table224523689101112131415161718192021222423456723456[[#This Row],[PEMBULATAN]]*O84</f>
        <v>24000</v>
      </c>
    </row>
    <row r="85" spans="1:16" ht="28.5" customHeight="1" x14ac:dyDescent="0.2">
      <c r="A85" s="108"/>
      <c r="B85" s="72"/>
      <c r="C85" s="89" t="s">
        <v>604</v>
      </c>
      <c r="D85" s="90" t="s">
        <v>54</v>
      </c>
      <c r="E85" s="91">
        <v>44432</v>
      </c>
      <c r="F85" s="92" t="s">
        <v>58</v>
      </c>
      <c r="G85" s="91">
        <v>44435</v>
      </c>
      <c r="H85" s="93" t="s">
        <v>518</v>
      </c>
      <c r="I85" s="94">
        <v>70</v>
      </c>
      <c r="J85" s="94">
        <v>53</v>
      </c>
      <c r="K85" s="94">
        <v>3</v>
      </c>
      <c r="L85" s="94">
        <v>4</v>
      </c>
      <c r="M85" s="95">
        <v>2.7825000000000002</v>
      </c>
      <c r="N85" s="96">
        <v>4</v>
      </c>
      <c r="O85" s="61">
        <v>3000</v>
      </c>
      <c r="P85" s="62">
        <f>Table224523689101112131415161718192021222423456723456[[#This Row],[PEMBULATAN]]*O85</f>
        <v>12000</v>
      </c>
    </row>
    <row r="86" spans="1:16" ht="28.5" customHeight="1" x14ac:dyDescent="0.2">
      <c r="A86" s="108"/>
      <c r="B86" s="72"/>
      <c r="C86" s="89" t="s">
        <v>605</v>
      </c>
      <c r="D86" s="90" t="s">
        <v>54</v>
      </c>
      <c r="E86" s="91">
        <v>44432</v>
      </c>
      <c r="F86" s="92" t="s">
        <v>58</v>
      </c>
      <c r="G86" s="91">
        <v>44435</v>
      </c>
      <c r="H86" s="93" t="s">
        <v>518</v>
      </c>
      <c r="I86" s="94">
        <v>55</v>
      </c>
      <c r="J86" s="94">
        <v>32</v>
      </c>
      <c r="K86" s="94">
        <v>32</v>
      </c>
      <c r="L86" s="94">
        <v>10</v>
      </c>
      <c r="M86" s="95">
        <v>14.08</v>
      </c>
      <c r="N86" s="96">
        <v>14</v>
      </c>
      <c r="O86" s="61">
        <v>3000</v>
      </c>
      <c r="P86" s="62">
        <f>Table224523689101112131415161718192021222423456723456[[#This Row],[PEMBULATAN]]*O86</f>
        <v>42000</v>
      </c>
    </row>
    <row r="87" spans="1:16" ht="28.5" customHeight="1" x14ac:dyDescent="0.2">
      <c r="A87" s="108"/>
      <c r="B87" s="72"/>
      <c r="C87" s="89" t="s">
        <v>606</v>
      </c>
      <c r="D87" s="90" t="s">
        <v>54</v>
      </c>
      <c r="E87" s="91">
        <v>44432</v>
      </c>
      <c r="F87" s="92" t="s">
        <v>58</v>
      </c>
      <c r="G87" s="91">
        <v>44435</v>
      </c>
      <c r="H87" s="93" t="s">
        <v>518</v>
      </c>
      <c r="I87" s="94">
        <v>55</v>
      </c>
      <c r="J87" s="94">
        <v>40</v>
      </c>
      <c r="K87" s="94">
        <v>30</v>
      </c>
      <c r="L87" s="94">
        <v>14</v>
      </c>
      <c r="M87" s="95">
        <v>16.5</v>
      </c>
      <c r="N87" s="96">
        <v>17</v>
      </c>
      <c r="O87" s="61">
        <v>3000</v>
      </c>
      <c r="P87" s="62">
        <f>Table224523689101112131415161718192021222423456723456[[#This Row],[PEMBULATAN]]*O87</f>
        <v>51000</v>
      </c>
    </row>
    <row r="88" spans="1:16" ht="28.5" customHeight="1" x14ac:dyDescent="0.2">
      <c r="A88" s="108"/>
      <c r="B88" s="72"/>
      <c r="C88" s="89" t="s">
        <v>607</v>
      </c>
      <c r="D88" s="90" t="s">
        <v>54</v>
      </c>
      <c r="E88" s="91">
        <v>44432</v>
      </c>
      <c r="F88" s="92" t="s">
        <v>58</v>
      </c>
      <c r="G88" s="91">
        <v>44435</v>
      </c>
      <c r="H88" s="93" t="s">
        <v>518</v>
      </c>
      <c r="I88" s="94">
        <v>50</v>
      </c>
      <c r="J88" s="94">
        <v>35</v>
      </c>
      <c r="K88" s="94">
        <v>50</v>
      </c>
      <c r="L88" s="94">
        <v>5</v>
      </c>
      <c r="M88" s="95">
        <v>21.875</v>
      </c>
      <c r="N88" s="96">
        <v>22</v>
      </c>
      <c r="O88" s="61">
        <v>3000</v>
      </c>
      <c r="P88" s="62">
        <f>Table224523689101112131415161718192021222423456723456[[#This Row],[PEMBULATAN]]*O88</f>
        <v>66000</v>
      </c>
    </row>
    <row r="89" spans="1:16" ht="28.5" customHeight="1" x14ac:dyDescent="0.2">
      <c r="A89" s="108"/>
      <c r="B89" s="72"/>
      <c r="C89" s="89" t="s">
        <v>608</v>
      </c>
      <c r="D89" s="90" t="s">
        <v>54</v>
      </c>
      <c r="E89" s="91">
        <v>44432</v>
      </c>
      <c r="F89" s="92" t="s">
        <v>58</v>
      </c>
      <c r="G89" s="91">
        <v>44435</v>
      </c>
      <c r="H89" s="93" t="s">
        <v>518</v>
      </c>
      <c r="I89" s="94">
        <v>60</v>
      </c>
      <c r="J89" s="94">
        <v>47</v>
      </c>
      <c r="K89" s="94">
        <v>20</v>
      </c>
      <c r="L89" s="94">
        <v>7</v>
      </c>
      <c r="M89" s="95">
        <v>14.1</v>
      </c>
      <c r="N89" s="96">
        <v>14</v>
      </c>
      <c r="O89" s="61">
        <v>3000</v>
      </c>
      <c r="P89" s="62">
        <f>Table224523689101112131415161718192021222423456723456[[#This Row],[PEMBULATAN]]*O89</f>
        <v>42000</v>
      </c>
    </row>
    <row r="90" spans="1:16" ht="28.5" customHeight="1" x14ac:dyDescent="0.2">
      <c r="A90" s="108"/>
      <c r="B90" s="72"/>
      <c r="C90" s="89" t="s">
        <v>609</v>
      </c>
      <c r="D90" s="90" t="s">
        <v>54</v>
      </c>
      <c r="E90" s="91">
        <v>44432</v>
      </c>
      <c r="F90" s="92" t="s">
        <v>58</v>
      </c>
      <c r="G90" s="91">
        <v>44435</v>
      </c>
      <c r="H90" s="93" t="s">
        <v>518</v>
      </c>
      <c r="I90" s="94">
        <v>85</v>
      </c>
      <c r="J90" s="94">
        <v>51</v>
      </c>
      <c r="K90" s="94">
        <v>29</v>
      </c>
      <c r="L90" s="94">
        <v>11</v>
      </c>
      <c r="M90" s="95">
        <v>31.428750000000001</v>
      </c>
      <c r="N90" s="96">
        <v>31</v>
      </c>
      <c r="O90" s="61">
        <v>3000</v>
      </c>
      <c r="P90" s="62">
        <f>Table224523689101112131415161718192021222423456723456[[#This Row],[PEMBULATAN]]*O90</f>
        <v>93000</v>
      </c>
    </row>
    <row r="91" spans="1:16" ht="28.5" customHeight="1" x14ac:dyDescent="0.2">
      <c r="A91" s="108"/>
      <c r="B91" s="72"/>
      <c r="C91" s="89" t="s">
        <v>610</v>
      </c>
      <c r="D91" s="90" t="s">
        <v>54</v>
      </c>
      <c r="E91" s="91">
        <v>44432</v>
      </c>
      <c r="F91" s="92" t="s">
        <v>58</v>
      </c>
      <c r="G91" s="91">
        <v>44435</v>
      </c>
      <c r="H91" s="93" t="s">
        <v>518</v>
      </c>
      <c r="I91" s="94">
        <v>35</v>
      </c>
      <c r="J91" s="94">
        <v>30</v>
      </c>
      <c r="K91" s="94">
        <v>15</v>
      </c>
      <c r="L91" s="94">
        <v>4</v>
      </c>
      <c r="M91" s="95">
        <v>3.9375</v>
      </c>
      <c r="N91" s="96">
        <v>4</v>
      </c>
      <c r="O91" s="61">
        <v>3000</v>
      </c>
      <c r="P91" s="62">
        <f>Table224523689101112131415161718192021222423456723456[[#This Row],[PEMBULATAN]]*O91</f>
        <v>12000</v>
      </c>
    </row>
    <row r="92" spans="1:16" ht="28.5" customHeight="1" x14ac:dyDescent="0.2">
      <c r="A92" s="108"/>
      <c r="B92" s="72"/>
      <c r="C92" s="89" t="s">
        <v>611</v>
      </c>
      <c r="D92" s="90" t="s">
        <v>54</v>
      </c>
      <c r="E92" s="91">
        <v>44432</v>
      </c>
      <c r="F92" s="92" t="s">
        <v>58</v>
      </c>
      <c r="G92" s="91">
        <v>44435</v>
      </c>
      <c r="H92" s="93" t="s">
        <v>518</v>
      </c>
      <c r="I92" s="94">
        <v>45</v>
      </c>
      <c r="J92" s="94">
        <v>32</v>
      </c>
      <c r="K92" s="94">
        <v>20</v>
      </c>
      <c r="L92" s="94">
        <v>2</v>
      </c>
      <c r="M92" s="95">
        <v>7.2</v>
      </c>
      <c r="N92" s="96">
        <v>7</v>
      </c>
      <c r="O92" s="61">
        <v>3000</v>
      </c>
      <c r="P92" s="62">
        <f>Table224523689101112131415161718192021222423456723456[[#This Row],[PEMBULATAN]]*O92</f>
        <v>21000</v>
      </c>
    </row>
    <row r="93" spans="1:16" ht="28.5" customHeight="1" x14ac:dyDescent="0.2">
      <c r="A93" s="108"/>
      <c r="B93" s="72"/>
      <c r="C93" s="89" t="s">
        <v>612</v>
      </c>
      <c r="D93" s="90" t="s">
        <v>54</v>
      </c>
      <c r="E93" s="91">
        <v>44432</v>
      </c>
      <c r="F93" s="92" t="s">
        <v>58</v>
      </c>
      <c r="G93" s="91">
        <v>44435</v>
      </c>
      <c r="H93" s="93" t="s">
        <v>518</v>
      </c>
      <c r="I93" s="94">
        <v>55</v>
      </c>
      <c r="J93" s="94">
        <v>37</v>
      </c>
      <c r="K93" s="94">
        <v>17</v>
      </c>
      <c r="L93" s="94">
        <v>4</v>
      </c>
      <c r="M93" s="95">
        <v>8.6487499999999997</v>
      </c>
      <c r="N93" s="96">
        <v>9</v>
      </c>
      <c r="O93" s="61">
        <v>3000</v>
      </c>
      <c r="P93" s="62">
        <f>Table224523689101112131415161718192021222423456723456[[#This Row],[PEMBULATAN]]*O93</f>
        <v>27000</v>
      </c>
    </row>
    <row r="94" spans="1:16" ht="28.5" customHeight="1" x14ac:dyDescent="0.2">
      <c r="A94" s="108"/>
      <c r="B94" s="72"/>
      <c r="C94" s="89" t="s">
        <v>613</v>
      </c>
      <c r="D94" s="90" t="s">
        <v>54</v>
      </c>
      <c r="E94" s="91">
        <v>44432</v>
      </c>
      <c r="F94" s="92" t="s">
        <v>58</v>
      </c>
      <c r="G94" s="91">
        <v>44435</v>
      </c>
      <c r="H94" s="93" t="s">
        <v>518</v>
      </c>
      <c r="I94" s="94">
        <v>90</v>
      </c>
      <c r="J94" s="94">
        <v>60</v>
      </c>
      <c r="K94" s="94">
        <v>20</v>
      </c>
      <c r="L94" s="94">
        <v>9</v>
      </c>
      <c r="M94" s="95">
        <v>27</v>
      </c>
      <c r="N94" s="96">
        <v>27</v>
      </c>
      <c r="O94" s="61">
        <v>3000</v>
      </c>
      <c r="P94" s="62">
        <f>Table224523689101112131415161718192021222423456723456[[#This Row],[PEMBULATAN]]*O94</f>
        <v>81000</v>
      </c>
    </row>
    <row r="95" spans="1:16" ht="28.5" customHeight="1" x14ac:dyDescent="0.2">
      <c r="A95" s="108"/>
      <c r="B95" s="72"/>
      <c r="C95" s="89" t="s">
        <v>614</v>
      </c>
      <c r="D95" s="90" t="s">
        <v>54</v>
      </c>
      <c r="E95" s="91">
        <v>44432</v>
      </c>
      <c r="F95" s="92" t="s">
        <v>58</v>
      </c>
      <c r="G95" s="91">
        <v>44435</v>
      </c>
      <c r="H95" s="93" t="s">
        <v>518</v>
      </c>
      <c r="I95" s="94">
        <v>60</v>
      </c>
      <c r="J95" s="94">
        <v>48</v>
      </c>
      <c r="K95" s="94">
        <v>21</v>
      </c>
      <c r="L95" s="94">
        <v>11</v>
      </c>
      <c r="M95" s="95">
        <v>15.12</v>
      </c>
      <c r="N95" s="96">
        <v>15</v>
      </c>
      <c r="O95" s="61">
        <v>3000</v>
      </c>
      <c r="P95" s="62">
        <f>Table224523689101112131415161718192021222423456723456[[#This Row],[PEMBULATAN]]*O95</f>
        <v>45000</v>
      </c>
    </row>
    <row r="96" spans="1:16" ht="28.5" customHeight="1" x14ac:dyDescent="0.2">
      <c r="A96" s="108"/>
      <c r="B96" s="72"/>
      <c r="C96" s="89" t="s">
        <v>615</v>
      </c>
      <c r="D96" s="90" t="s">
        <v>54</v>
      </c>
      <c r="E96" s="91">
        <v>44432</v>
      </c>
      <c r="F96" s="92" t="s">
        <v>58</v>
      </c>
      <c r="G96" s="91">
        <v>44435</v>
      </c>
      <c r="H96" s="93" t="s">
        <v>518</v>
      </c>
      <c r="I96" s="94">
        <v>90</v>
      </c>
      <c r="J96" s="94">
        <v>57</v>
      </c>
      <c r="K96" s="94">
        <v>28</v>
      </c>
      <c r="L96" s="94">
        <v>11</v>
      </c>
      <c r="M96" s="95">
        <v>35.909999999999997</v>
      </c>
      <c r="N96" s="96">
        <v>36</v>
      </c>
      <c r="O96" s="61">
        <v>3000</v>
      </c>
      <c r="P96" s="62">
        <f>Table224523689101112131415161718192021222423456723456[[#This Row],[PEMBULATAN]]*O96</f>
        <v>108000</v>
      </c>
    </row>
    <row r="97" spans="1:16" ht="28.5" customHeight="1" x14ac:dyDescent="0.2">
      <c r="A97" s="108"/>
      <c r="B97" s="72"/>
      <c r="C97" s="89" t="s">
        <v>616</v>
      </c>
      <c r="D97" s="90" t="s">
        <v>54</v>
      </c>
      <c r="E97" s="91">
        <v>44432</v>
      </c>
      <c r="F97" s="92" t="s">
        <v>58</v>
      </c>
      <c r="G97" s="91">
        <v>44435</v>
      </c>
      <c r="H97" s="93" t="s">
        <v>518</v>
      </c>
      <c r="I97" s="94">
        <v>60</v>
      </c>
      <c r="J97" s="94">
        <v>35</v>
      </c>
      <c r="K97" s="94">
        <v>15</v>
      </c>
      <c r="L97" s="94">
        <v>2</v>
      </c>
      <c r="M97" s="95">
        <v>7.875</v>
      </c>
      <c r="N97" s="96">
        <v>8</v>
      </c>
      <c r="O97" s="61">
        <v>3000</v>
      </c>
      <c r="P97" s="62">
        <f>Table224523689101112131415161718192021222423456723456[[#This Row],[PEMBULATAN]]*O97</f>
        <v>24000</v>
      </c>
    </row>
    <row r="98" spans="1:16" ht="28.5" customHeight="1" x14ac:dyDescent="0.2">
      <c r="A98" s="108"/>
      <c r="B98" s="72"/>
      <c r="C98" s="89" t="s">
        <v>617</v>
      </c>
      <c r="D98" s="90" t="s">
        <v>54</v>
      </c>
      <c r="E98" s="91">
        <v>44432</v>
      </c>
      <c r="F98" s="92" t="s">
        <v>58</v>
      </c>
      <c r="G98" s="91">
        <v>44435</v>
      </c>
      <c r="H98" s="93" t="s">
        <v>518</v>
      </c>
      <c r="I98" s="94">
        <v>80</v>
      </c>
      <c r="J98" s="94">
        <v>60</v>
      </c>
      <c r="K98" s="94">
        <v>30</v>
      </c>
      <c r="L98" s="94">
        <v>11</v>
      </c>
      <c r="M98" s="95">
        <v>36</v>
      </c>
      <c r="N98" s="96">
        <v>36</v>
      </c>
      <c r="O98" s="61">
        <v>3000</v>
      </c>
      <c r="P98" s="62">
        <f>Table224523689101112131415161718192021222423456723456[[#This Row],[PEMBULATAN]]*O98</f>
        <v>108000</v>
      </c>
    </row>
    <row r="99" spans="1:16" ht="28.5" customHeight="1" x14ac:dyDescent="0.2">
      <c r="A99" s="108"/>
      <c r="B99" s="72"/>
      <c r="C99" s="89" t="s">
        <v>618</v>
      </c>
      <c r="D99" s="90" t="s">
        <v>54</v>
      </c>
      <c r="E99" s="91">
        <v>44432</v>
      </c>
      <c r="F99" s="92" t="s">
        <v>58</v>
      </c>
      <c r="G99" s="91">
        <v>44435</v>
      </c>
      <c r="H99" s="93" t="s">
        <v>518</v>
      </c>
      <c r="I99" s="94">
        <v>90</v>
      </c>
      <c r="J99" s="94">
        <v>70</v>
      </c>
      <c r="K99" s="94">
        <v>25</v>
      </c>
      <c r="L99" s="94">
        <v>40</v>
      </c>
      <c r="M99" s="95">
        <v>39.375</v>
      </c>
      <c r="N99" s="96">
        <v>40</v>
      </c>
      <c r="O99" s="61">
        <v>3000</v>
      </c>
      <c r="P99" s="62">
        <f>Table224523689101112131415161718192021222423456723456[[#This Row],[PEMBULATAN]]*O99</f>
        <v>120000</v>
      </c>
    </row>
    <row r="100" spans="1:16" ht="28.5" customHeight="1" x14ac:dyDescent="0.2">
      <c r="A100" s="108"/>
      <c r="B100" s="72"/>
      <c r="C100" s="89" t="s">
        <v>619</v>
      </c>
      <c r="D100" s="90" t="s">
        <v>54</v>
      </c>
      <c r="E100" s="91">
        <v>44432</v>
      </c>
      <c r="F100" s="92" t="s">
        <v>58</v>
      </c>
      <c r="G100" s="91">
        <v>44435</v>
      </c>
      <c r="H100" s="93" t="s">
        <v>518</v>
      </c>
      <c r="I100" s="94">
        <v>95</v>
      </c>
      <c r="J100" s="94">
        <v>60</v>
      </c>
      <c r="K100" s="94">
        <v>30</v>
      </c>
      <c r="L100" s="94">
        <v>3</v>
      </c>
      <c r="M100" s="95">
        <v>42.75</v>
      </c>
      <c r="N100" s="96">
        <v>43</v>
      </c>
      <c r="O100" s="61">
        <v>3000</v>
      </c>
      <c r="P100" s="62">
        <f>Table224523689101112131415161718192021222423456723456[[#This Row],[PEMBULATAN]]*O100</f>
        <v>129000</v>
      </c>
    </row>
    <row r="101" spans="1:16" ht="28.5" customHeight="1" x14ac:dyDescent="0.2">
      <c r="A101" s="108"/>
      <c r="B101" s="72"/>
      <c r="C101" s="89" t="s">
        <v>620</v>
      </c>
      <c r="D101" s="90" t="s">
        <v>54</v>
      </c>
      <c r="E101" s="91">
        <v>44432</v>
      </c>
      <c r="F101" s="92" t="s">
        <v>58</v>
      </c>
      <c r="G101" s="91">
        <v>44435</v>
      </c>
      <c r="H101" s="93" t="s">
        <v>518</v>
      </c>
      <c r="I101" s="94">
        <v>120</v>
      </c>
      <c r="J101" s="94">
        <v>10</v>
      </c>
      <c r="K101" s="94">
        <v>10</v>
      </c>
      <c r="L101" s="94">
        <v>2</v>
      </c>
      <c r="M101" s="95">
        <v>3</v>
      </c>
      <c r="N101" s="96">
        <v>3</v>
      </c>
      <c r="O101" s="61">
        <v>3000</v>
      </c>
      <c r="P101" s="62">
        <f>Table224523689101112131415161718192021222423456723456[[#This Row],[PEMBULATAN]]*O101</f>
        <v>9000</v>
      </c>
    </row>
    <row r="102" spans="1:16" ht="28.5" customHeight="1" x14ac:dyDescent="0.2">
      <c r="A102" s="108"/>
      <c r="B102" s="72"/>
      <c r="C102" s="89" t="s">
        <v>621</v>
      </c>
      <c r="D102" s="90" t="s">
        <v>54</v>
      </c>
      <c r="E102" s="91">
        <v>44432</v>
      </c>
      <c r="F102" s="92" t="s">
        <v>58</v>
      </c>
      <c r="G102" s="91">
        <v>44435</v>
      </c>
      <c r="H102" s="93" t="s">
        <v>518</v>
      </c>
      <c r="I102" s="94">
        <v>65</v>
      </c>
      <c r="J102" s="94">
        <v>30</v>
      </c>
      <c r="K102" s="94">
        <v>30</v>
      </c>
      <c r="L102" s="94">
        <v>10</v>
      </c>
      <c r="M102" s="95">
        <v>14.625</v>
      </c>
      <c r="N102" s="96">
        <v>15</v>
      </c>
      <c r="O102" s="61">
        <v>3000</v>
      </c>
      <c r="P102" s="62">
        <f>Table224523689101112131415161718192021222423456723456[[#This Row],[PEMBULATAN]]*O102</f>
        <v>45000</v>
      </c>
    </row>
    <row r="103" spans="1:16" ht="28.5" customHeight="1" x14ac:dyDescent="0.2">
      <c r="A103" s="108"/>
      <c r="B103" s="72"/>
      <c r="C103" s="89" t="s">
        <v>622</v>
      </c>
      <c r="D103" s="90" t="s">
        <v>54</v>
      </c>
      <c r="E103" s="91">
        <v>44432</v>
      </c>
      <c r="F103" s="92" t="s">
        <v>58</v>
      </c>
      <c r="G103" s="91">
        <v>44435</v>
      </c>
      <c r="H103" s="93" t="s">
        <v>518</v>
      </c>
      <c r="I103" s="94">
        <v>70</v>
      </c>
      <c r="J103" s="94">
        <v>50</v>
      </c>
      <c r="K103" s="94">
        <v>25</v>
      </c>
      <c r="L103" s="94">
        <v>7</v>
      </c>
      <c r="M103" s="95">
        <v>21.875</v>
      </c>
      <c r="N103" s="96">
        <v>22</v>
      </c>
      <c r="O103" s="61">
        <v>3000</v>
      </c>
      <c r="P103" s="62">
        <f>Table224523689101112131415161718192021222423456723456[[#This Row],[PEMBULATAN]]*O103</f>
        <v>66000</v>
      </c>
    </row>
    <row r="104" spans="1:16" ht="28.5" customHeight="1" x14ac:dyDescent="0.2">
      <c r="A104" s="108"/>
      <c r="B104" s="72"/>
      <c r="C104" s="89" t="s">
        <v>623</v>
      </c>
      <c r="D104" s="90" t="s">
        <v>54</v>
      </c>
      <c r="E104" s="91">
        <v>44432</v>
      </c>
      <c r="F104" s="92" t="s">
        <v>58</v>
      </c>
      <c r="G104" s="91">
        <v>44435</v>
      </c>
      <c r="H104" s="93" t="s">
        <v>518</v>
      </c>
      <c r="I104" s="94">
        <v>80</v>
      </c>
      <c r="J104" s="94">
        <v>50</v>
      </c>
      <c r="K104" s="94">
        <v>15</v>
      </c>
      <c r="L104" s="94">
        <v>6</v>
      </c>
      <c r="M104" s="95">
        <v>15</v>
      </c>
      <c r="N104" s="96">
        <v>15</v>
      </c>
      <c r="O104" s="61">
        <v>3000</v>
      </c>
      <c r="P104" s="62">
        <f>Table224523689101112131415161718192021222423456723456[[#This Row],[PEMBULATAN]]*O104</f>
        <v>45000</v>
      </c>
    </row>
    <row r="105" spans="1:16" ht="28.5" customHeight="1" x14ac:dyDescent="0.2">
      <c r="A105" s="108"/>
      <c r="B105" s="72"/>
      <c r="C105" s="89" t="s">
        <v>624</v>
      </c>
      <c r="D105" s="90" t="s">
        <v>54</v>
      </c>
      <c r="E105" s="91">
        <v>44432</v>
      </c>
      <c r="F105" s="92" t="s">
        <v>58</v>
      </c>
      <c r="G105" s="91">
        <v>44435</v>
      </c>
      <c r="H105" s="93" t="s">
        <v>518</v>
      </c>
      <c r="I105" s="94">
        <v>86</v>
      </c>
      <c r="J105" s="94">
        <v>60</v>
      </c>
      <c r="K105" s="94">
        <v>40</v>
      </c>
      <c r="L105" s="94">
        <v>15</v>
      </c>
      <c r="M105" s="95">
        <v>51.6</v>
      </c>
      <c r="N105" s="96">
        <v>52</v>
      </c>
      <c r="O105" s="61">
        <v>3000</v>
      </c>
      <c r="P105" s="62">
        <f>Table224523689101112131415161718192021222423456723456[[#This Row],[PEMBULATAN]]*O105</f>
        <v>156000</v>
      </c>
    </row>
    <row r="106" spans="1:16" ht="28.5" customHeight="1" x14ac:dyDescent="0.2">
      <c r="A106" s="108"/>
      <c r="B106" s="72"/>
      <c r="C106" s="89" t="s">
        <v>625</v>
      </c>
      <c r="D106" s="90" t="s">
        <v>54</v>
      </c>
      <c r="E106" s="91">
        <v>44432</v>
      </c>
      <c r="F106" s="92" t="s">
        <v>58</v>
      </c>
      <c r="G106" s="91">
        <v>44435</v>
      </c>
      <c r="H106" s="93" t="s">
        <v>518</v>
      </c>
      <c r="I106" s="94">
        <v>90</v>
      </c>
      <c r="J106" s="94">
        <v>75</v>
      </c>
      <c r="K106" s="94">
        <v>20</v>
      </c>
      <c r="L106" s="94">
        <v>21</v>
      </c>
      <c r="M106" s="95">
        <v>33.75</v>
      </c>
      <c r="N106" s="96">
        <v>34</v>
      </c>
      <c r="O106" s="61">
        <v>3000</v>
      </c>
      <c r="P106" s="62">
        <f>Table224523689101112131415161718192021222423456723456[[#This Row],[PEMBULATAN]]*O106</f>
        <v>102000</v>
      </c>
    </row>
    <row r="107" spans="1:16" ht="28.5" customHeight="1" x14ac:dyDescent="0.2">
      <c r="A107" s="108"/>
      <c r="B107" s="72"/>
      <c r="C107" s="89" t="s">
        <v>626</v>
      </c>
      <c r="D107" s="90" t="s">
        <v>54</v>
      </c>
      <c r="E107" s="91">
        <v>44432</v>
      </c>
      <c r="F107" s="92" t="s">
        <v>58</v>
      </c>
      <c r="G107" s="91">
        <v>44435</v>
      </c>
      <c r="H107" s="93" t="s">
        <v>518</v>
      </c>
      <c r="I107" s="94">
        <v>52</v>
      </c>
      <c r="J107" s="94">
        <v>45</v>
      </c>
      <c r="K107" s="94">
        <v>20</v>
      </c>
      <c r="L107" s="94">
        <v>4</v>
      </c>
      <c r="M107" s="95">
        <v>11.7</v>
      </c>
      <c r="N107" s="96">
        <v>12</v>
      </c>
      <c r="O107" s="61">
        <v>3000</v>
      </c>
      <c r="P107" s="62">
        <f>Table224523689101112131415161718192021222423456723456[[#This Row],[PEMBULATAN]]*O107</f>
        <v>36000</v>
      </c>
    </row>
    <row r="108" spans="1:16" ht="28.5" customHeight="1" x14ac:dyDescent="0.2">
      <c r="A108" s="108"/>
      <c r="B108" s="72"/>
      <c r="C108" s="89" t="s">
        <v>627</v>
      </c>
      <c r="D108" s="90" t="s">
        <v>54</v>
      </c>
      <c r="E108" s="91">
        <v>44432</v>
      </c>
      <c r="F108" s="92" t="s">
        <v>58</v>
      </c>
      <c r="G108" s="91">
        <v>44435</v>
      </c>
      <c r="H108" s="93" t="s">
        <v>518</v>
      </c>
      <c r="I108" s="94">
        <v>100</v>
      </c>
      <c r="J108" s="94">
        <v>70</v>
      </c>
      <c r="K108" s="94">
        <v>20</v>
      </c>
      <c r="L108" s="94">
        <v>9</v>
      </c>
      <c r="M108" s="95">
        <v>35</v>
      </c>
      <c r="N108" s="96">
        <v>35</v>
      </c>
      <c r="O108" s="61">
        <v>3000</v>
      </c>
      <c r="P108" s="62">
        <f>Table224523689101112131415161718192021222423456723456[[#This Row],[PEMBULATAN]]*O108</f>
        <v>105000</v>
      </c>
    </row>
    <row r="109" spans="1:16" ht="28.5" customHeight="1" x14ac:dyDescent="0.2">
      <c r="A109" s="108"/>
      <c r="B109" s="72"/>
      <c r="C109" s="89" t="s">
        <v>628</v>
      </c>
      <c r="D109" s="90" t="s">
        <v>54</v>
      </c>
      <c r="E109" s="91">
        <v>44432</v>
      </c>
      <c r="F109" s="92" t="s">
        <v>58</v>
      </c>
      <c r="G109" s="91">
        <v>44435</v>
      </c>
      <c r="H109" s="93" t="s">
        <v>518</v>
      </c>
      <c r="I109" s="94">
        <v>70</v>
      </c>
      <c r="J109" s="94">
        <v>60</v>
      </c>
      <c r="K109" s="94">
        <v>20</v>
      </c>
      <c r="L109" s="94">
        <v>5</v>
      </c>
      <c r="M109" s="95">
        <v>21</v>
      </c>
      <c r="N109" s="96">
        <v>21</v>
      </c>
      <c r="O109" s="61">
        <v>3000</v>
      </c>
      <c r="P109" s="62">
        <f>Table224523689101112131415161718192021222423456723456[[#This Row],[PEMBULATAN]]*O109</f>
        <v>63000</v>
      </c>
    </row>
    <row r="110" spans="1:16" ht="28.5" customHeight="1" x14ac:dyDescent="0.2">
      <c r="A110" s="108"/>
      <c r="B110" s="72"/>
      <c r="C110" s="89" t="s">
        <v>629</v>
      </c>
      <c r="D110" s="90" t="s">
        <v>54</v>
      </c>
      <c r="E110" s="91">
        <v>44432</v>
      </c>
      <c r="F110" s="92" t="s">
        <v>58</v>
      </c>
      <c r="G110" s="91">
        <v>44435</v>
      </c>
      <c r="H110" s="93" t="s">
        <v>518</v>
      </c>
      <c r="I110" s="94">
        <v>70</v>
      </c>
      <c r="J110" s="94">
        <v>55</v>
      </c>
      <c r="K110" s="94">
        <v>21</v>
      </c>
      <c r="L110" s="94">
        <v>9</v>
      </c>
      <c r="M110" s="95">
        <v>20.212499999999999</v>
      </c>
      <c r="N110" s="96">
        <v>20</v>
      </c>
      <c r="O110" s="61">
        <v>3000</v>
      </c>
      <c r="P110" s="62">
        <f>Table224523689101112131415161718192021222423456723456[[#This Row],[PEMBULATAN]]*O110</f>
        <v>60000</v>
      </c>
    </row>
    <row r="111" spans="1:16" ht="28.5" customHeight="1" x14ac:dyDescent="0.2">
      <c r="A111" s="108"/>
      <c r="B111" s="72"/>
      <c r="C111" s="89" t="s">
        <v>630</v>
      </c>
      <c r="D111" s="90" t="s">
        <v>54</v>
      </c>
      <c r="E111" s="91">
        <v>44432</v>
      </c>
      <c r="F111" s="92" t="s">
        <v>58</v>
      </c>
      <c r="G111" s="91">
        <v>44435</v>
      </c>
      <c r="H111" s="93" t="s">
        <v>518</v>
      </c>
      <c r="I111" s="94">
        <v>55</v>
      </c>
      <c r="J111" s="94">
        <v>30</v>
      </c>
      <c r="K111" s="94">
        <v>17</v>
      </c>
      <c r="L111" s="94">
        <v>10</v>
      </c>
      <c r="M111" s="95">
        <v>7.0125000000000002</v>
      </c>
      <c r="N111" s="96">
        <v>10</v>
      </c>
      <c r="O111" s="61">
        <v>3000</v>
      </c>
      <c r="P111" s="62">
        <f>Table224523689101112131415161718192021222423456723456[[#This Row],[PEMBULATAN]]*O111</f>
        <v>30000</v>
      </c>
    </row>
    <row r="112" spans="1:16" ht="28.5" customHeight="1" x14ac:dyDescent="0.2">
      <c r="A112" s="108"/>
      <c r="B112" s="72"/>
      <c r="C112" s="89" t="s">
        <v>631</v>
      </c>
      <c r="D112" s="90" t="s">
        <v>54</v>
      </c>
      <c r="E112" s="91">
        <v>44432</v>
      </c>
      <c r="F112" s="92" t="s">
        <v>58</v>
      </c>
      <c r="G112" s="91">
        <v>44435</v>
      </c>
      <c r="H112" s="93" t="s">
        <v>518</v>
      </c>
      <c r="I112" s="94">
        <v>85</v>
      </c>
      <c r="J112" s="94">
        <v>55</v>
      </c>
      <c r="K112" s="94">
        <v>25</v>
      </c>
      <c r="L112" s="94">
        <v>15</v>
      </c>
      <c r="M112" s="95">
        <v>29.21875</v>
      </c>
      <c r="N112" s="96">
        <v>29</v>
      </c>
      <c r="O112" s="61">
        <v>3000</v>
      </c>
      <c r="P112" s="62">
        <f>Table224523689101112131415161718192021222423456723456[[#This Row],[PEMBULATAN]]*O112</f>
        <v>87000</v>
      </c>
    </row>
    <row r="113" spans="1:16" ht="28.5" customHeight="1" x14ac:dyDescent="0.2">
      <c r="A113" s="108"/>
      <c r="B113" s="72"/>
      <c r="C113" s="89" t="s">
        <v>632</v>
      </c>
      <c r="D113" s="90" t="s">
        <v>54</v>
      </c>
      <c r="E113" s="91">
        <v>44432</v>
      </c>
      <c r="F113" s="92" t="s">
        <v>58</v>
      </c>
      <c r="G113" s="91">
        <v>44435</v>
      </c>
      <c r="H113" s="93" t="s">
        <v>518</v>
      </c>
      <c r="I113" s="94">
        <v>67</v>
      </c>
      <c r="J113" s="94">
        <v>65</v>
      </c>
      <c r="K113" s="94">
        <v>67</v>
      </c>
      <c r="L113" s="94">
        <v>15</v>
      </c>
      <c r="M113" s="95">
        <v>72.946250000000006</v>
      </c>
      <c r="N113" s="96">
        <v>73</v>
      </c>
      <c r="O113" s="61">
        <v>3000</v>
      </c>
      <c r="P113" s="62">
        <f>Table224523689101112131415161718192021222423456723456[[#This Row],[PEMBULATAN]]*O113</f>
        <v>219000</v>
      </c>
    </row>
    <row r="114" spans="1:16" ht="28.5" customHeight="1" x14ac:dyDescent="0.2">
      <c r="A114" s="108"/>
      <c r="B114" s="72"/>
      <c r="C114" s="89" t="s">
        <v>633</v>
      </c>
      <c r="D114" s="90" t="s">
        <v>54</v>
      </c>
      <c r="E114" s="91">
        <v>44432</v>
      </c>
      <c r="F114" s="92" t="s">
        <v>58</v>
      </c>
      <c r="G114" s="91">
        <v>44435</v>
      </c>
      <c r="H114" s="93" t="s">
        <v>518</v>
      </c>
      <c r="I114" s="94">
        <v>43</v>
      </c>
      <c r="J114" s="94">
        <v>43</v>
      </c>
      <c r="K114" s="94">
        <v>15</v>
      </c>
      <c r="L114" s="94">
        <v>6</v>
      </c>
      <c r="M114" s="95">
        <v>6.9337499999999999</v>
      </c>
      <c r="N114" s="96">
        <v>7</v>
      </c>
      <c r="O114" s="61">
        <v>3000</v>
      </c>
      <c r="P114" s="62">
        <f>Table224523689101112131415161718192021222423456723456[[#This Row],[PEMBULATAN]]*O114</f>
        <v>21000</v>
      </c>
    </row>
    <row r="115" spans="1:16" ht="28.5" customHeight="1" x14ac:dyDescent="0.2">
      <c r="A115" s="108"/>
      <c r="B115" s="72"/>
      <c r="C115" s="89" t="s">
        <v>634</v>
      </c>
      <c r="D115" s="90" t="s">
        <v>54</v>
      </c>
      <c r="E115" s="91">
        <v>44432</v>
      </c>
      <c r="F115" s="92" t="s">
        <v>58</v>
      </c>
      <c r="G115" s="91">
        <v>44435</v>
      </c>
      <c r="H115" s="93" t="s">
        <v>518</v>
      </c>
      <c r="I115" s="94">
        <v>70</v>
      </c>
      <c r="J115" s="94">
        <v>45</v>
      </c>
      <c r="K115" s="94">
        <v>30</v>
      </c>
      <c r="L115" s="94">
        <v>11</v>
      </c>
      <c r="M115" s="95">
        <v>23.625</v>
      </c>
      <c r="N115" s="96">
        <v>24</v>
      </c>
      <c r="O115" s="61">
        <v>3000</v>
      </c>
      <c r="P115" s="62">
        <f>Table224523689101112131415161718192021222423456723456[[#This Row],[PEMBULATAN]]*O115</f>
        <v>72000</v>
      </c>
    </row>
    <row r="116" spans="1:16" ht="28.5" customHeight="1" x14ac:dyDescent="0.2">
      <c r="A116" s="108"/>
      <c r="B116" s="72"/>
      <c r="C116" s="89" t="s">
        <v>635</v>
      </c>
      <c r="D116" s="90" t="s">
        <v>54</v>
      </c>
      <c r="E116" s="91">
        <v>44432</v>
      </c>
      <c r="F116" s="92" t="s">
        <v>58</v>
      </c>
      <c r="G116" s="91">
        <v>44435</v>
      </c>
      <c r="H116" s="93" t="s">
        <v>518</v>
      </c>
      <c r="I116" s="94">
        <v>77</v>
      </c>
      <c r="J116" s="94">
        <v>15</v>
      </c>
      <c r="K116" s="94">
        <v>4</v>
      </c>
      <c r="L116" s="94">
        <v>1</v>
      </c>
      <c r="M116" s="95">
        <v>1.155</v>
      </c>
      <c r="N116" s="96">
        <v>1</v>
      </c>
      <c r="O116" s="61">
        <v>3000</v>
      </c>
      <c r="P116" s="62">
        <f>Table224523689101112131415161718192021222423456723456[[#This Row],[PEMBULATAN]]*O116</f>
        <v>3000</v>
      </c>
    </row>
    <row r="117" spans="1:16" ht="28.5" customHeight="1" x14ac:dyDescent="0.2">
      <c r="A117" s="108"/>
      <c r="B117" s="72"/>
      <c r="C117" s="89" t="s">
        <v>636</v>
      </c>
      <c r="D117" s="90" t="s">
        <v>54</v>
      </c>
      <c r="E117" s="91">
        <v>44432</v>
      </c>
      <c r="F117" s="92" t="s">
        <v>58</v>
      </c>
      <c r="G117" s="91">
        <v>44435</v>
      </c>
      <c r="H117" s="93" t="s">
        <v>518</v>
      </c>
      <c r="I117" s="94">
        <v>90</v>
      </c>
      <c r="J117" s="94">
        <v>60</v>
      </c>
      <c r="K117" s="94">
        <v>30</v>
      </c>
      <c r="L117" s="94">
        <v>20</v>
      </c>
      <c r="M117" s="95">
        <v>40.5</v>
      </c>
      <c r="N117" s="96">
        <v>41</v>
      </c>
      <c r="O117" s="61">
        <v>3000</v>
      </c>
      <c r="P117" s="62">
        <f>Table224523689101112131415161718192021222423456723456[[#This Row],[PEMBULATAN]]*O117</f>
        <v>123000</v>
      </c>
    </row>
    <row r="118" spans="1:16" ht="28.5" customHeight="1" x14ac:dyDescent="0.2">
      <c r="A118" s="108"/>
      <c r="B118" s="72"/>
      <c r="C118" s="89" t="s">
        <v>637</v>
      </c>
      <c r="D118" s="90" t="s">
        <v>54</v>
      </c>
      <c r="E118" s="91">
        <v>44432</v>
      </c>
      <c r="F118" s="92" t="s">
        <v>58</v>
      </c>
      <c r="G118" s="91">
        <v>44435</v>
      </c>
      <c r="H118" s="93" t="s">
        <v>518</v>
      </c>
      <c r="I118" s="94">
        <v>80</v>
      </c>
      <c r="J118" s="94">
        <v>50</v>
      </c>
      <c r="K118" s="94">
        <v>30</v>
      </c>
      <c r="L118" s="94">
        <v>5</v>
      </c>
      <c r="M118" s="95">
        <v>30</v>
      </c>
      <c r="N118" s="96">
        <v>30</v>
      </c>
      <c r="O118" s="61">
        <v>3000</v>
      </c>
      <c r="P118" s="62">
        <f>Table224523689101112131415161718192021222423456723456[[#This Row],[PEMBULATAN]]*O118</f>
        <v>90000</v>
      </c>
    </row>
    <row r="119" spans="1:16" ht="28.5" customHeight="1" x14ac:dyDescent="0.2">
      <c r="A119" s="108"/>
      <c r="B119" s="72"/>
      <c r="C119" s="89" t="s">
        <v>638</v>
      </c>
      <c r="D119" s="90" t="s">
        <v>54</v>
      </c>
      <c r="E119" s="91">
        <v>44432</v>
      </c>
      <c r="F119" s="92" t="s">
        <v>58</v>
      </c>
      <c r="G119" s="91">
        <v>44435</v>
      </c>
      <c r="H119" s="93" t="s">
        <v>518</v>
      </c>
      <c r="I119" s="94">
        <v>100</v>
      </c>
      <c r="J119" s="94">
        <v>55</v>
      </c>
      <c r="K119" s="94">
        <v>40</v>
      </c>
      <c r="L119" s="94">
        <v>25</v>
      </c>
      <c r="M119" s="95">
        <v>55</v>
      </c>
      <c r="N119" s="96">
        <v>55</v>
      </c>
      <c r="O119" s="61">
        <v>3000</v>
      </c>
      <c r="P119" s="62">
        <f>Table224523689101112131415161718192021222423456723456[[#This Row],[PEMBULATAN]]*O119</f>
        <v>165000</v>
      </c>
    </row>
    <row r="120" spans="1:16" ht="28.5" customHeight="1" x14ac:dyDescent="0.2">
      <c r="A120" s="108"/>
      <c r="B120" s="72"/>
      <c r="C120" s="89" t="s">
        <v>639</v>
      </c>
      <c r="D120" s="90" t="s">
        <v>54</v>
      </c>
      <c r="E120" s="91">
        <v>44432</v>
      </c>
      <c r="F120" s="92" t="s">
        <v>58</v>
      </c>
      <c r="G120" s="91">
        <v>44435</v>
      </c>
      <c r="H120" s="93" t="s">
        <v>518</v>
      </c>
      <c r="I120" s="94">
        <v>70</v>
      </c>
      <c r="J120" s="94">
        <v>40</v>
      </c>
      <c r="K120" s="94">
        <v>49</v>
      </c>
      <c r="L120" s="94">
        <v>21</v>
      </c>
      <c r="M120" s="95">
        <v>34.299999999999997</v>
      </c>
      <c r="N120" s="96">
        <v>34</v>
      </c>
      <c r="O120" s="61">
        <v>3000</v>
      </c>
      <c r="P120" s="62">
        <f>Table224523689101112131415161718192021222423456723456[[#This Row],[PEMBULATAN]]*O120</f>
        <v>102000</v>
      </c>
    </row>
    <row r="121" spans="1:16" ht="28.5" customHeight="1" x14ac:dyDescent="0.2">
      <c r="A121" s="108"/>
      <c r="B121" s="72"/>
      <c r="C121" s="89" t="s">
        <v>640</v>
      </c>
      <c r="D121" s="90" t="s">
        <v>54</v>
      </c>
      <c r="E121" s="91">
        <v>44432</v>
      </c>
      <c r="F121" s="92" t="s">
        <v>58</v>
      </c>
      <c r="G121" s="91">
        <v>44435</v>
      </c>
      <c r="H121" s="93" t="s">
        <v>518</v>
      </c>
      <c r="I121" s="94">
        <v>100</v>
      </c>
      <c r="J121" s="94">
        <v>66</v>
      </c>
      <c r="K121" s="94">
        <v>30</v>
      </c>
      <c r="L121" s="94">
        <v>43</v>
      </c>
      <c r="M121" s="95">
        <v>49.5</v>
      </c>
      <c r="N121" s="96">
        <v>50</v>
      </c>
      <c r="O121" s="61">
        <v>3000</v>
      </c>
      <c r="P121" s="62">
        <f>Table224523689101112131415161718192021222423456723456[[#This Row],[PEMBULATAN]]*O121</f>
        <v>150000</v>
      </c>
    </row>
    <row r="122" spans="1:16" ht="28.5" customHeight="1" x14ac:dyDescent="0.2">
      <c r="A122" s="108"/>
      <c r="B122" s="72"/>
      <c r="C122" s="89" t="s">
        <v>641</v>
      </c>
      <c r="D122" s="90" t="s">
        <v>54</v>
      </c>
      <c r="E122" s="91">
        <v>44432</v>
      </c>
      <c r="F122" s="92" t="s">
        <v>58</v>
      </c>
      <c r="G122" s="91">
        <v>44435</v>
      </c>
      <c r="H122" s="93" t="s">
        <v>518</v>
      </c>
      <c r="I122" s="94">
        <v>100</v>
      </c>
      <c r="J122" s="94">
        <v>50</v>
      </c>
      <c r="K122" s="94">
        <v>40</v>
      </c>
      <c r="L122" s="94">
        <v>17</v>
      </c>
      <c r="M122" s="95">
        <v>50</v>
      </c>
      <c r="N122" s="96">
        <v>50</v>
      </c>
      <c r="O122" s="61">
        <v>3000</v>
      </c>
      <c r="P122" s="62">
        <f>Table224523689101112131415161718192021222423456723456[[#This Row],[PEMBULATAN]]*O122</f>
        <v>150000</v>
      </c>
    </row>
    <row r="123" spans="1:16" ht="28.5" customHeight="1" x14ac:dyDescent="0.2">
      <c r="A123" s="108"/>
      <c r="B123" s="72"/>
      <c r="C123" s="89" t="s">
        <v>642</v>
      </c>
      <c r="D123" s="90" t="s">
        <v>54</v>
      </c>
      <c r="E123" s="91">
        <v>44432</v>
      </c>
      <c r="F123" s="92" t="s">
        <v>58</v>
      </c>
      <c r="G123" s="91">
        <v>44435</v>
      </c>
      <c r="H123" s="93" t="s">
        <v>518</v>
      </c>
      <c r="I123" s="94">
        <v>50</v>
      </c>
      <c r="J123" s="94">
        <v>30</v>
      </c>
      <c r="K123" s="94">
        <v>20</v>
      </c>
      <c r="L123" s="94">
        <v>3</v>
      </c>
      <c r="M123" s="95">
        <v>7.5</v>
      </c>
      <c r="N123" s="96">
        <v>8</v>
      </c>
      <c r="O123" s="61">
        <v>3000</v>
      </c>
      <c r="P123" s="62">
        <f>Table224523689101112131415161718192021222423456723456[[#This Row],[PEMBULATAN]]*O123</f>
        <v>24000</v>
      </c>
    </row>
    <row r="124" spans="1:16" ht="28.5" customHeight="1" x14ac:dyDescent="0.2">
      <c r="A124" s="108"/>
      <c r="B124" s="72"/>
      <c r="C124" s="84" t="s">
        <v>643</v>
      </c>
      <c r="D124" s="75" t="s">
        <v>54</v>
      </c>
      <c r="E124" s="13">
        <v>44432</v>
      </c>
      <c r="F124" s="73" t="s">
        <v>58</v>
      </c>
      <c r="G124" s="13">
        <v>44435</v>
      </c>
      <c r="H124" s="74" t="s">
        <v>518</v>
      </c>
      <c r="I124" s="15">
        <v>47</v>
      </c>
      <c r="J124" s="15">
        <v>42</v>
      </c>
      <c r="K124" s="15">
        <v>20</v>
      </c>
      <c r="L124" s="15">
        <v>4</v>
      </c>
      <c r="M124" s="79">
        <v>9.8699999999999992</v>
      </c>
      <c r="N124" s="69">
        <v>10</v>
      </c>
      <c r="O124" s="61">
        <v>3000</v>
      </c>
      <c r="P124" s="62">
        <f>Table224523689101112131415161718192021222423456723456[[#This Row],[PEMBULATAN]]*O124</f>
        <v>30000</v>
      </c>
    </row>
    <row r="125" spans="1:16" ht="28.5" customHeight="1" x14ac:dyDescent="0.2">
      <c r="A125" s="108"/>
      <c r="B125" s="72"/>
      <c r="C125" s="84" t="s">
        <v>644</v>
      </c>
      <c r="D125" s="75" t="s">
        <v>54</v>
      </c>
      <c r="E125" s="13">
        <v>44432</v>
      </c>
      <c r="F125" s="73" t="s">
        <v>58</v>
      </c>
      <c r="G125" s="13">
        <v>44435</v>
      </c>
      <c r="H125" s="74" t="s">
        <v>518</v>
      </c>
      <c r="I125" s="15">
        <v>110</v>
      </c>
      <c r="J125" s="15">
        <v>60</v>
      </c>
      <c r="K125" s="15">
        <v>30</v>
      </c>
      <c r="L125" s="15">
        <v>17</v>
      </c>
      <c r="M125" s="79">
        <v>49.5</v>
      </c>
      <c r="N125" s="69">
        <v>50</v>
      </c>
      <c r="O125" s="61">
        <v>3000</v>
      </c>
      <c r="P125" s="62">
        <f>Table224523689101112131415161718192021222423456723456[[#This Row],[PEMBULATAN]]*O125</f>
        <v>150000</v>
      </c>
    </row>
    <row r="126" spans="1:16" ht="28.5" customHeight="1" x14ac:dyDescent="0.2">
      <c r="A126" s="108"/>
      <c r="B126" s="72"/>
      <c r="C126" s="84" t="s">
        <v>645</v>
      </c>
      <c r="D126" s="75" t="s">
        <v>54</v>
      </c>
      <c r="E126" s="13">
        <v>44432</v>
      </c>
      <c r="F126" s="73" t="s">
        <v>58</v>
      </c>
      <c r="G126" s="13">
        <v>44435</v>
      </c>
      <c r="H126" s="74" t="s">
        <v>518</v>
      </c>
      <c r="I126" s="15">
        <v>110</v>
      </c>
      <c r="J126" s="15">
        <v>70</v>
      </c>
      <c r="K126" s="15">
        <v>20</v>
      </c>
      <c r="L126" s="15">
        <v>16</v>
      </c>
      <c r="M126" s="79">
        <v>38.5</v>
      </c>
      <c r="N126" s="69">
        <v>39</v>
      </c>
      <c r="O126" s="61">
        <v>3000</v>
      </c>
      <c r="P126" s="62">
        <f>Table224523689101112131415161718192021222423456723456[[#This Row],[PEMBULATAN]]*O126</f>
        <v>117000</v>
      </c>
    </row>
    <row r="127" spans="1:16" ht="28.5" customHeight="1" x14ac:dyDescent="0.2">
      <c r="A127" s="108"/>
      <c r="B127" s="72"/>
      <c r="C127" s="84" t="s">
        <v>646</v>
      </c>
      <c r="D127" s="75" t="s">
        <v>54</v>
      </c>
      <c r="E127" s="13">
        <v>44432</v>
      </c>
      <c r="F127" s="73" t="s">
        <v>58</v>
      </c>
      <c r="G127" s="13">
        <v>44435</v>
      </c>
      <c r="H127" s="74" t="s">
        <v>518</v>
      </c>
      <c r="I127" s="15">
        <v>65</v>
      </c>
      <c r="J127" s="15">
        <v>30</v>
      </c>
      <c r="K127" s="15">
        <v>33</v>
      </c>
      <c r="L127" s="15">
        <v>8</v>
      </c>
      <c r="M127" s="79">
        <v>16.087499999999999</v>
      </c>
      <c r="N127" s="69">
        <v>16</v>
      </c>
      <c r="O127" s="61">
        <v>3000</v>
      </c>
      <c r="P127" s="62">
        <f>Table224523689101112131415161718192021222423456723456[[#This Row],[PEMBULATAN]]*O127</f>
        <v>48000</v>
      </c>
    </row>
    <row r="128" spans="1:16" ht="28.5" customHeight="1" x14ac:dyDescent="0.2">
      <c r="A128" s="108"/>
      <c r="B128" s="72"/>
      <c r="C128" s="84" t="s">
        <v>647</v>
      </c>
      <c r="D128" s="75" t="s">
        <v>54</v>
      </c>
      <c r="E128" s="13">
        <v>44432</v>
      </c>
      <c r="F128" s="73" t="s">
        <v>58</v>
      </c>
      <c r="G128" s="13">
        <v>44435</v>
      </c>
      <c r="H128" s="74" t="s">
        <v>518</v>
      </c>
      <c r="I128" s="15">
        <v>107</v>
      </c>
      <c r="J128" s="15">
        <v>82</v>
      </c>
      <c r="K128" s="15">
        <v>34</v>
      </c>
      <c r="L128" s="15">
        <v>61</v>
      </c>
      <c r="M128" s="79">
        <v>74.578999999999994</v>
      </c>
      <c r="N128" s="69">
        <v>75</v>
      </c>
      <c r="O128" s="61">
        <v>3000</v>
      </c>
      <c r="P128" s="62">
        <f>Table224523689101112131415161718192021222423456723456[[#This Row],[PEMBULATAN]]*O128</f>
        <v>225000</v>
      </c>
    </row>
    <row r="129" spans="1:16" ht="28.5" customHeight="1" x14ac:dyDescent="0.2">
      <c r="A129" s="108"/>
      <c r="B129" s="72"/>
      <c r="C129" s="84" t="s">
        <v>648</v>
      </c>
      <c r="D129" s="75" t="s">
        <v>54</v>
      </c>
      <c r="E129" s="13">
        <v>44432</v>
      </c>
      <c r="F129" s="73" t="s">
        <v>58</v>
      </c>
      <c r="G129" s="13">
        <v>44435</v>
      </c>
      <c r="H129" s="74" t="s">
        <v>518</v>
      </c>
      <c r="I129" s="15">
        <v>130</v>
      </c>
      <c r="J129" s="15">
        <v>63</v>
      </c>
      <c r="K129" s="15">
        <v>20</v>
      </c>
      <c r="L129" s="15">
        <v>20</v>
      </c>
      <c r="M129" s="79">
        <v>40.950000000000003</v>
      </c>
      <c r="N129" s="69">
        <v>41</v>
      </c>
      <c r="O129" s="61">
        <v>3000</v>
      </c>
      <c r="P129" s="62">
        <f>Table224523689101112131415161718192021222423456723456[[#This Row],[PEMBULATAN]]*O129</f>
        <v>123000</v>
      </c>
    </row>
    <row r="130" spans="1:16" ht="28.5" customHeight="1" x14ac:dyDescent="0.2">
      <c r="A130" s="108"/>
      <c r="B130" s="72"/>
      <c r="C130" s="84" t="s">
        <v>649</v>
      </c>
      <c r="D130" s="75" t="s">
        <v>54</v>
      </c>
      <c r="E130" s="13">
        <v>44432</v>
      </c>
      <c r="F130" s="73" t="s">
        <v>58</v>
      </c>
      <c r="G130" s="13">
        <v>44435</v>
      </c>
      <c r="H130" s="74" t="s">
        <v>518</v>
      </c>
      <c r="I130" s="15">
        <v>85</v>
      </c>
      <c r="J130" s="15">
        <v>50</v>
      </c>
      <c r="K130" s="15">
        <v>25</v>
      </c>
      <c r="L130" s="15">
        <v>19</v>
      </c>
      <c r="M130" s="79">
        <v>26.5625</v>
      </c>
      <c r="N130" s="69">
        <v>27</v>
      </c>
      <c r="O130" s="61">
        <v>3000</v>
      </c>
      <c r="P130" s="62">
        <f>Table224523689101112131415161718192021222423456723456[[#This Row],[PEMBULATAN]]*O130</f>
        <v>81000</v>
      </c>
    </row>
    <row r="131" spans="1:16" ht="28.5" customHeight="1" x14ac:dyDescent="0.2">
      <c r="A131" s="108"/>
      <c r="B131" s="72"/>
      <c r="C131" s="84" t="s">
        <v>650</v>
      </c>
      <c r="D131" s="75" t="s">
        <v>54</v>
      </c>
      <c r="E131" s="13">
        <v>44432</v>
      </c>
      <c r="F131" s="73" t="s">
        <v>58</v>
      </c>
      <c r="G131" s="13">
        <v>44435</v>
      </c>
      <c r="H131" s="74" t="s">
        <v>518</v>
      </c>
      <c r="I131" s="15">
        <v>90</v>
      </c>
      <c r="J131" s="15">
        <v>40</v>
      </c>
      <c r="K131" s="15">
        <v>10</v>
      </c>
      <c r="L131" s="15">
        <v>5</v>
      </c>
      <c r="M131" s="79">
        <v>9</v>
      </c>
      <c r="N131" s="69">
        <v>9</v>
      </c>
      <c r="O131" s="61">
        <v>3000</v>
      </c>
      <c r="P131" s="62">
        <f>Table224523689101112131415161718192021222423456723456[[#This Row],[PEMBULATAN]]*O131</f>
        <v>27000</v>
      </c>
    </row>
    <row r="132" spans="1:16" ht="28.5" customHeight="1" x14ac:dyDescent="0.2">
      <c r="A132" s="108"/>
      <c r="B132" s="72"/>
      <c r="C132" s="84" t="s">
        <v>651</v>
      </c>
      <c r="D132" s="75" t="s">
        <v>54</v>
      </c>
      <c r="E132" s="13">
        <v>44432</v>
      </c>
      <c r="F132" s="73" t="s">
        <v>58</v>
      </c>
      <c r="G132" s="13">
        <v>44435</v>
      </c>
      <c r="H132" s="74" t="s">
        <v>518</v>
      </c>
      <c r="I132" s="15">
        <v>50</v>
      </c>
      <c r="J132" s="15">
        <v>45</v>
      </c>
      <c r="K132" s="15">
        <v>20</v>
      </c>
      <c r="L132" s="15">
        <v>3</v>
      </c>
      <c r="M132" s="79">
        <v>11.25</v>
      </c>
      <c r="N132" s="69">
        <v>11</v>
      </c>
      <c r="O132" s="61">
        <v>3000</v>
      </c>
      <c r="P132" s="62">
        <f>Table224523689101112131415161718192021222423456723456[[#This Row],[PEMBULATAN]]*O132</f>
        <v>33000</v>
      </c>
    </row>
    <row r="133" spans="1:16" ht="28.5" customHeight="1" x14ac:dyDescent="0.2">
      <c r="A133" s="108"/>
      <c r="B133" s="72"/>
      <c r="C133" s="84" t="s">
        <v>652</v>
      </c>
      <c r="D133" s="75" t="s">
        <v>54</v>
      </c>
      <c r="E133" s="13">
        <v>44432</v>
      </c>
      <c r="F133" s="73" t="s">
        <v>58</v>
      </c>
      <c r="G133" s="13">
        <v>44435</v>
      </c>
      <c r="H133" s="74" t="s">
        <v>518</v>
      </c>
      <c r="I133" s="15">
        <v>45</v>
      </c>
      <c r="J133" s="15">
        <v>29</v>
      </c>
      <c r="K133" s="15">
        <v>24</v>
      </c>
      <c r="L133" s="15">
        <v>7</v>
      </c>
      <c r="M133" s="79">
        <v>7.83</v>
      </c>
      <c r="N133" s="69">
        <v>8</v>
      </c>
      <c r="O133" s="61">
        <v>3000</v>
      </c>
      <c r="P133" s="62">
        <f>Table224523689101112131415161718192021222423456723456[[#This Row],[PEMBULATAN]]*O133</f>
        <v>24000</v>
      </c>
    </row>
    <row r="134" spans="1:16" ht="28.5" customHeight="1" x14ac:dyDescent="0.2">
      <c r="A134" s="108"/>
      <c r="B134" s="72"/>
      <c r="C134" s="84" t="s">
        <v>653</v>
      </c>
      <c r="D134" s="75" t="s">
        <v>54</v>
      </c>
      <c r="E134" s="13">
        <v>44432</v>
      </c>
      <c r="F134" s="73" t="s">
        <v>58</v>
      </c>
      <c r="G134" s="13">
        <v>44435</v>
      </c>
      <c r="H134" s="74" t="s">
        <v>518</v>
      </c>
      <c r="I134" s="15">
        <v>75</v>
      </c>
      <c r="J134" s="15">
        <v>65</v>
      </c>
      <c r="K134" s="15">
        <v>20</v>
      </c>
      <c r="L134" s="15">
        <v>16</v>
      </c>
      <c r="M134" s="79">
        <v>24.375</v>
      </c>
      <c r="N134" s="69">
        <v>24</v>
      </c>
      <c r="O134" s="61">
        <v>3000</v>
      </c>
      <c r="P134" s="62">
        <f>Table224523689101112131415161718192021222423456723456[[#This Row],[PEMBULATAN]]*O134</f>
        <v>72000</v>
      </c>
    </row>
    <row r="135" spans="1:16" ht="28.5" customHeight="1" x14ac:dyDescent="0.2">
      <c r="A135" s="108"/>
      <c r="B135" s="72"/>
      <c r="C135" s="84" t="s">
        <v>654</v>
      </c>
      <c r="D135" s="75" t="s">
        <v>54</v>
      </c>
      <c r="E135" s="13">
        <v>44432</v>
      </c>
      <c r="F135" s="73" t="s">
        <v>58</v>
      </c>
      <c r="G135" s="13">
        <v>44435</v>
      </c>
      <c r="H135" s="74" t="s">
        <v>518</v>
      </c>
      <c r="I135" s="15">
        <v>63</v>
      </c>
      <c r="J135" s="15">
        <v>37</v>
      </c>
      <c r="K135" s="15">
        <v>32</v>
      </c>
      <c r="L135" s="15">
        <v>3</v>
      </c>
      <c r="M135" s="79">
        <v>18.648</v>
      </c>
      <c r="N135" s="69">
        <v>19</v>
      </c>
      <c r="O135" s="61">
        <v>3000</v>
      </c>
      <c r="P135" s="62">
        <f>Table224523689101112131415161718192021222423456723456[[#This Row],[PEMBULATAN]]*O135</f>
        <v>57000</v>
      </c>
    </row>
    <row r="136" spans="1:16" ht="28.5" customHeight="1" x14ac:dyDescent="0.2">
      <c r="A136" s="108"/>
      <c r="B136" s="72"/>
      <c r="C136" s="84" t="s">
        <v>655</v>
      </c>
      <c r="D136" s="75" t="s">
        <v>54</v>
      </c>
      <c r="E136" s="13">
        <v>44432</v>
      </c>
      <c r="F136" s="73" t="s">
        <v>58</v>
      </c>
      <c r="G136" s="13">
        <v>44435</v>
      </c>
      <c r="H136" s="74" t="s">
        <v>518</v>
      </c>
      <c r="I136" s="15">
        <v>175</v>
      </c>
      <c r="J136" s="15">
        <v>20</v>
      </c>
      <c r="K136" s="15">
        <v>20</v>
      </c>
      <c r="L136" s="15">
        <v>5</v>
      </c>
      <c r="M136" s="79">
        <v>17.5</v>
      </c>
      <c r="N136" s="69">
        <v>18</v>
      </c>
      <c r="O136" s="61">
        <v>3000</v>
      </c>
      <c r="P136" s="62">
        <f>Table224523689101112131415161718192021222423456723456[[#This Row],[PEMBULATAN]]*O136</f>
        <v>54000</v>
      </c>
    </row>
    <row r="137" spans="1:16" ht="28.5" customHeight="1" x14ac:dyDescent="0.2">
      <c r="A137" s="108"/>
      <c r="B137" s="72"/>
      <c r="C137" s="84" t="s">
        <v>656</v>
      </c>
      <c r="D137" s="75" t="s">
        <v>54</v>
      </c>
      <c r="E137" s="13">
        <v>44432</v>
      </c>
      <c r="F137" s="73" t="s">
        <v>58</v>
      </c>
      <c r="G137" s="13">
        <v>44435</v>
      </c>
      <c r="H137" s="74" t="s">
        <v>518</v>
      </c>
      <c r="I137" s="15">
        <v>90</v>
      </c>
      <c r="J137" s="15">
        <v>60</v>
      </c>
      <c r="K137" s="15">
        <v>10</v>
      </c>
      <c r="L137" s="15">
        <v>5</v>
      </c>
      <c r="M137" s="79">
        <v>13.5</v>
      </c>
      <c r="N137" s="69">
        <v>14</v>
      </c>
      <c r="O137" s="61">
        <v>3000</v>
      </c>
      <c r="P137" s="62">
        <f>Table224523689101112131415161718192021222423456723456[[#This Row],[PEMBULATAN]]*O137</f>
        <v>42000</v>
      </c>
    </row>
    <row r="138" spans="1:16" ht="28.5" customHeight="1" x14ac:dyDescent="0.2">
      <c r="A138" s="108"/>
      <c r="B138" s="72"/>
      <c r="C138" s="84" t="s">
        <v>657</v>
      </c>
      <c r="D138" s="75" t="s">
        <v>54</v>
      </c>
      <c r="E138" s="13">
        <v>44432</v>
      </c>
      <c r="F138" s="73" t="s">
        <v>58</v>
      </c>
      <c r="G138" s="13">
        <v>44435</v>
      </c>
      <c r="H138" s="74" t="s">
        <v>518</v>
      </c>
      <c r="I138" s="15">
        <v>55</v>
      </c>
      <c r="J138" s="15">
        <v>40</v>
      </c>
      <c r="K138" s="15">
        <v>20</v>
      </c>
      <c r="L138" s="15">
        <v>15</v>
      </c>
      <c r="M138" s="79">
        <v>11</v>
      </c>
      <c r="N138" s="69">
        <v>15</v>
      </c>
      <c r="O138" s="61">
        <v>3000</v>
      </c>
      <c r="P138" s="62">
        <f>Table224523689101112131415161718192021222423456723456[[#This Row],[PEMBULATAN]]*O138</f>
        <v>45000</v>
      </c>
    </row>
    <row r="139" spans="1:16" ht="28.5" customHeight="1" x14ac:dyDescent="0.2">
      <c r="A139" s="108"/>
      <c r="B139" s="72"/>
      <c r="C139" s="84" t="s">
        <v>658</v>
      </c>
      <c r="D139" s="75" t="s">
        <v>54</v>
      </c>
      <c r="E139" s="13">
        <v>44432</v>
      </c>
      <c r="F139" s="73" t="s">
        <v>58</v>
      </c>
      <c r="G139" s="13">
        <v>44435</v>
      </c>
      <c r="H139" s="74" t="s">
        <v>518</v>
      </c>
      <c r="I139" s="15">
        <v>55</v>
      </c>
      <c r="J139" s="15">
        <v>35</v>
      </c>
      <c r="K139" s="15">
        <v>20</v>
      </c>
      <c r="L139" s="15">
        <v>5</v>
      </c>
      <c r="M139" s="79">
        <v>9.625</v>
      </c>
      <c r="N139" s="69">
        <v>10</v>
      </c>
      <c r="O139" s="61">
        <v>3000</v>
      </c>
      <c r="P139" s="62">
        <f>Table224523689101112131415161718192021222423456723456[[#This Row],[PEMBULATAN]]*O139</f>
        <v>30000</v>
      </c>
    </row>
    <row r="140" spans="1:16" ht="28.5" customHeight="1" x14ac:dyDescent="0.2">
      <c r="A140" s="108"/>
      <c r="B140" s="72"/>
      <c r="C140" s="84" t="s">
        <v>659</v>
      </c>
      <c r="D140" s="75" t="s">
        <v>54</v>
      </c>
      <c r="E140" s="13">
        <v>44432</v>
      </c>
      <c r="F140" s="73" t="s">
        <v>58</v>
      </c>
      <c r="G140" s="13">
        <v>44435</v>
      </c>
      <c r="H140" s="74" t="s">
        <v>518</v>
      </c>
      <c r="I140" s="15">
        <v>35</v>
      </c>
      <c r="J140" s="15">
        <v>35</v>
      </c>
      <c r="K140" s="15">
        <v>23</v>
      </c>
      <c r="L140" s="15">
        <v>4</v>
      </c>
      <c r="M140" s="79">
        <v>7.0437500000000002</v>
      </c>
      <c r="N140" s="69">
        <v>7</v>
      </c>
      <c r="O140" s="61">
        <v>3000</v>
      </c>
      <c r="P140" s="62">
        <f>Table224523689101112131415161718192021222423456723456[[#This Row],[PEMBULATAN]]*O140</f>
        <v>21000</v>
      </c>
    </row>
    <row r="141" spans="1:16" ht="28.5" customHeight="1" x14ac:dyDescent="0.2">
      <c r="A141" s="108"/>
      <c r="B141" s="72"/>
      <c r="C141" s="84" t="s">
        <v>660</v>
      </c>
      <c r="D141" s="75" t="s">
        <v>54</v>
      </c>
      <c r="E141" s="13">
        <v>44432</v>
      </c>
      <c r="F141" s="73" t="s">
        <v>58</v>
      </c>
      <c r="G141" s="13">
        <v>44435</v>
      </c>
      <c r="H141" s="74" t="s">
        <v>518</v>
      </c>
      <c r="I141" s="15">
        <v>130</v>
      </c>
      <c r="J141" s="15">
        <v>20</v>
      </c>
      <c r="K141" s="15">
        <v>20</v>
      </c>
      <c r="L141" s="15">
        <v>10</v>
      </c>
      <c r="M141" s="79">
        <v>13</v>
      </c>
      <c r="N141" s="69">
        <v>13</v>
      </c>
      <c r="O141" s="61">
        <v>3000</v>
      </c>
      <c r="P141" s="62">
        <f>Table224523689101112131415161718192021222423456723456[[#This Row],[PEMBULATAN]]*O141</f>
        <v>39000</v>
      </c>
    </row>
    <row r="142" spans="1:16" ht="28.5" customHeight="1" x14ac:dyDescent="0.2">
      <c r="A142" s="108"/>
      <c r="B142" s="72"/>
      <c r="C142" s="84" t="s">
        <v>661</v>
      </c>
      <c r="D142" s="75" t="s">
        <v>54</v>
      </c>
      <c r="E142" s="13">
        <v>44432</v>
      </c>
      <c r="F142" s="73" t="s">
        <v>58</v>
      </c>
      <c r="G142" s="13">
        <v>44435</v>
      </c>
      <c r="H142" s="74" t="s">
        <v>518</v>
      </c>
      <c r="I142" s="15">
        <v>55</v>
      </c>
      <c r="J142" s="15">
        <v>40</v>
      </c>
      <c r="K142" s="15">
        <v>25</v>
      </c>
      <c r="L142" s="15">
        <v>7</v>
      </c>
      <c r="M142" s="79">
        <v>13.75</v>
      </c>
      <c r="N142" s="69">
        <v>14</v>
      </c>
      <c r="O142" s="61">
        <v>3000</v>
      </c>
      <c r="P142" s="62">
        <f>Table224523689101112131415161718192021222423456723456[[#This Row],[PEMBULATAN]]*O142</f>
        <v>42000</v>
      </c>
    </row>
    <row r="143" spans="1:16" ht="28.5" customHeight="1" x14ac:dyDescent="0.2">
      <c r="A143" s="108"/>
      <c r="B143" s="72"/>
      <c r="C143" s="84" t="s">
        <v>662</v>
      </c>
      <c r="D143" s="75" t="s">
        <v>54</v>
      </c>
      <c r="E143" s="13">
        <v>44432</v>
      </c>
      <c r="F143" s="73" t="s">
        <v>58</v>
      </c>
      <c r="G143" s="13">
        <v>44435</v>
      </c>
      <c r="H143" s="74" t="s">
        <v>518</v>
      </c>
      <c r="I143" s="15">
        <v>40</v>
      </c>
      <c r="J143" s="15">
        <v>40</v>
      </c>
      <c r="K143" s="15">
        <v>25</v>
      </c>
      <c r="L143" s="15">
        <v>2</v>
      </c>
      <c r="M143" s="79">
        <v>10</v>
      </c>
      <c r="N143" s="69">
        <v>10</v>
      </c>
      <c r="O143" s="61">
        <v>3000</v>
      </c>
      <c r="P143" s="62">
        <f>Table224523689101112131415161718192021222423456723456[[#This Row],[PEMBULATAN]]*O143</f>
        <v>30000</v>
      </c>
    </row>
    <row r="144" spans="1:16" ht="28.5" customHeight="1" x14ac:dyDescent="0.2">
      <c r="A144" s="108"/>
      <c r="B144" s="72"/>
      <c r="C144" s="84" t="s">
        <v>663</v>
      </c>
      <c r="D144" s="75" t="s">
        <v>54</v>
      </c>
      <c r="E144" s="13">
        <v>44432</v>
      </c>
      <c r="F144" s="73" t="s">
        <v>58</v>
      </c>
      <c r="G144" s="13">
        <v>44435</v>
      </c>
      <c r="H144" s="74" t="s">
        <v>518</v>
      </c>
      <c r="I144" s="15">
        <v>110</v>
      </c>
      <c r="J144" s="15">
        <v>30</v>
      </c>
      <c r="K144" s="15">
        <v>30</v>
      </c>
      <c r="L144" s="15">
        <v>13</v>
      </c>
      <c r="M144" s="79">
        <v>24.75</v>
      </c>
      <c r="N144" s="69">
        <v>25</v>
      </c>
      <c r="O144" s="61">
        <v>3000</v>
      </c>
      <c r="P144" s="62">
        <f>Table224523689101112131415161718192021222423456723456[[#This Row],[PEMBULATAN]]*O144</f>
        <v>75000</v>
      </c>
    </row>
    <row r="145" spans="1:16" ht="28.5" customHeight="1" x14ac:dyDescent="0.2">
      <c r="A145" s="108"/>
      <c r="B145" s="72"/>
      <c r="C145" s="84" t="s">
        <v>664</v>
      </c>
      <c r="D145" s="75" t="s">
        <v>54</v>
      </c>
      <c r="E145" s="13">
        <v>44432</v>
      </c>
      <c r="F145" s="73" t="s">
        <v>58</v>
      </c>
      <c r="G145" s="13">
        <v>44435</v>
      </c>
      <c r="H145" s="74" t="s">
        <v>518</v>
      </c>
      <c r="I145" s="15">
        <v>50</v>
      </c>
      <c r="J145" s="15">
        <v>40</v>
      </c>
      <c r="K145" s="15">
        <v>35</v>
      </c>
      <c r="L145" s="15">
        <v>15</v>
      </c>
      <c r="M145" s="79">
        <v>17.5</v>
      </c>
      <c r="N145" s="69">
        <v>18</v>
      </c>
      <c r="O145" s="61">
        <v>3000</v>
      </c>
      <c r="P145" s="62">
        <f>Table224523689101112131415161718192021222423456723456[[#This Row],[PEMBULATAN]]*O145</f>
        <v>54000</v>
      </c>
    </row>
    <row r="146" spans="1:16" ht="28.5" customHeight="1" x14ac:dyDescent="0.2">
      <c r="A146" s="108"/>
      <c r="B146" s="72"/>
      <c r="C146" s="84" t="s">
        <v>665</v>
      </c>
      <c r="D146" s="75" t="s">
        <v>54</v>
      </c>
      <c r="E146" s="13">
        <v>44432</v>
      </c>
      <c r="F146" s="73" t="s">
        <v>58</v>
      </c>
      <c r="G146" s="13">
        <v>44435</v>
      </c>
      <c r="H146" s="74" t="s">
        <v>518</v>
      </c>
      <c r="I146" s="15">
        <v>40</v>
      </c>
      <c r="J146" s="15">
        <v>35</v>
      </c>
      <c r="K146" s="15">
        <v>20</v>
      </c>
      <c r="L146" s="15">
        <v>12</v>
      </c>
      <c r="M146" s="79">
        <v>7</v>
      </c>
      <c r="N146" s="69">
        <v>12</v>
      </c>
      <c r="O146" s="61">
        <v>3000</v>
      </c>
      <c r="P146" s="62">
        <f>Table224523689101112131415161718192021222423456723456[[#This Row],[PEMBULATAN]]*O146</f>
        <v>36000</v>
      </c>
    </row>
    <row r="147" spans="1:16" ht="28.5" customHeight="1" x14ac:dyDescent="0.2">
      <c r="A147" s="108"/>
      <c r="B147" s="72"/>
      <c r="C147" s="84" t="s">
        <v>666</v>
      </c>
      <c r="D147" s="75" t="s">
        <v>54</v>
      </c>
      <c r="E147" s="13">
        <v>44432</v>
      </c>
      <c r="F147" s="73" t="s">
        <v>58</v>
      </c>
      <c r="G147" s="13">
        <v>44435</v>
      </c>
      <c r="H147" s="74" t="s">
        <v>518</v>
      </c>
      <c r="I147" s="15">
        <v>45</v>
      </c>
      <c r="J147" s="15">
        <v>45</v>
      </c>
      <c r="K147" s="15">
        <v>32</v>
      </c>
      <c r="L147" s="15">
        <v>1</v>
      </c>
      <c r="M147" s="79">
        <v>16.2</v>
      </c>
      <c r="N147" s="69">
        <v>16</v>
      </c>
      <c r="O147" s="61">
        <v>3000</v>
      </c>
      <c r="P147" s="62">
        <f>Table224523689101112131415161718192021222423456723456[[#This Row],[PEMBULATAN]]*O147</f>
        <v>48000</v>
      </c>
    </row>
    <row r="148" spans="1:16" ht="28.5" customHeight="1" x14ac:dyDescent="0.2">
      <c r="A148" s="108"/>
      <c r="B148" s="72"/>
      <c r="C148" s="84" t="s">
        <v>667</v>
      </c>
      <c r="D148" s="75" t="s">
        <v>54</v>
      </c>
      <c r="E148" s="13">
        <v>44432</v>
      </c>
      <c r="F148" s="73" t="s">
        <v>58</v>
      </c>
      <c r="G148" s="13">
        <v>44435</v>
      </c>
      <c r="H148" s="74" t="s">
        <v>518</v>
      </c>
      <c r="I148" s="15">
        <v>76</v>
      </c>
      <c r="J148" s="15">
        <v>43</v>
      </c>
      <c r="K148" s="15">
        <v>16</v>
      </c>
      <c r="L148" s="15">
        <v>3</v>
      </c>
      <c r="M148" s="79">
        <v>13.071999999999999</v>
      </c>
      <c r="N148" s="69">
        <v>13</v>
      </c>
      <c r="O148" s="61">
        <v>3000</v>
      </c>
      <c r="P148" s="62">
        <f>Table224523689101112131415161718192021222423456723456[[#This Row],[PEMBULATAN]]*O148</f>
        <v>39000</v>
      </c>
    </row>
    <row r="149" spans="1:16" ht="28.5" customHeight="1" x14ac:dyDescent="0.2">
      <c r="A149" s="108"/>
      <c r="B149" s="72"/>
      <c r="C149" s="84" t="s">
        <v>668</v>
      </c>
      <c r="D149" s="75" t="s">
        <v>54</v>
      </c>
      <c r="E149" s="13">
        <v>44432</v>
      </c>
      <c r="F149" s="73" t="s">
        <v>58</v>
      </c>
      <c r="G149" s="13">
        <v>44435</v>
      </c>
      <c r="H149" s="74" t="s">
        <v>518</v>
      </c>
      <c r="I149" s="15">
        <v>60</v>
      </c>
      <c r="J149" s="15">
        <v>55</v>
      </c>
      <c r="K149" s="15">
        <v>30</v>
      </c>
      <c r="L149" s="15">
        <v>20</v>
      </c>
      <c r="M149" s="79">
        <v>24.75</v>
      </c>
      <c r="N149" s="69">
        <v>25</v>
      </c>
      <c r="O149" s="61">
        <v>3000</v>
      </c>
      <c r="P149" s="62">
        <f>Table224523689101112131415161718192021222423456723456[[#This Row],[PEMBULATAN]]*O149</f>
        <v>75000</v>
      </c>
    </row>
    <row r="150" spans="1:16" ht="28.5" customHeight="1" x14ac:dyDescent="0.2">
      <c r="A150" s="108"/>
      <c r="B150" s="72"/>
      <c r="C150" s="84" t="s">
        <v>669</v>
      </c>
      <c r="D150" s="75" t="s">
        <v>54</v>
      </c>
      <c r="E150" s="13">
        <v>44432</v>
      </c>
      <c r="F150" s="73" t="s">
        <v>58</v>
      </c>
      <c r="G150" s="13">
        <v>44435</v>
      </c>
      <c r="H150" s="74" t="s">
        <v>518</v>
      </c>
      <c r="I150" s="15">
        <v>83</v>
      </c>
      <c r="J150" s="15">
        <v>45</v>
      </c>
      <c r="K150" s="15">
        <v>40</v>
      </c>
      <c r="L150" s="15">
        <v>40</v>
      </c>
      <c r="M150" s="79">
        <v>37.35</v>
      </c>
      <c r="N150" s="69">
        <v>40</v>
      </c>
      <c r="O150" s="61">
        <v>3000</v>
      </c>
      <c r="P150" s="62">
        <f>Table224523689101112131415161718192021222423456723456[[#This Row],[PEMBULATAN]]*O150</f>
        <v>120000</v>
      </c>
    </row>
    <row r="151" spans="1:16" ht="28.5" customHeight="1" x14ac:dyDescent="0.2">
      <c r="A151" s="108"/>
      <c r="B151" s="72"/>
      <c r="C151" s="84" t="s">
        <v>670</v>
      </c>
      <c r="D151" s="75" t="s">
        <v>54</v>
      </c>
      <c r="E151" s="13">
        <v>44432</v>
      </c>
      <c r="F151" s="73" t="s">
        <v>58</v>
      </c>
      <c r="G151" s="13">
        <v>44435</v>
      </c>
      <c r="H151" s="74" t="s">
        <v>518</v>
      </c>
      <c r="I151" s="15">
        <v>87</v>
      </c>
      <c r="J151" s="15">
        <v>15</v>
      </c>
      <c r="K151" s="15">
        <v>15</v>
      </c>
      <c r="L151" s="15">
        <v>1</v>
      </c>
      <c r="M151" s="79">
        <v>4.8937499999999998</v>
      </c>
      <c r="N151" s="69">
        <v>5</v>
      </c>
      <c r="O151" s="61">
        <v>3000</v>
      </c>
      <c r="P151" s="62">
        <f>Table224523689101112131415161718192021222423456723456[[#This Row],[PEMBULATAN]]*O151</f>
        <v>15000</v>
      </c>
    </row>
    <row r="152" spans="1:16" ht="28.5" customHeight="1" x14ac:dyDescent="0.2">
      <c r="A152" s="108"/>
      <c r="B152" s="72"/>
      <c r="C152" s="84" t="s">
        <v>671</v>
      </c>
      <c r="D152" s="75" t="s">
        <v>54</v>
      </c>
      <c r="E152" s="13">
        <v>44432</v>
      </c>
      <c r="F152" s="73" t="s">
        <v>58</v>
      </c>
      <c r="G152" s="13">
        <v>44435</v>
      </c>
      <c r="H152" s="74" t="s">
        <v>518</v>
      </c>
      <c r="I152" s="15">
        <v>145</v>
      </c>
      <c r="J152" s="15">
        <v>10</v>
      </c>
      <c r="K152" s="15">
        <v>10</v>
      </c>
      <c r="L152" s="15">
        <v>6</v>
      </c>
      <c r="M152" s="79">
        <v>3.625</v>
      </c>
      <c r="N152" s="69">
        <v>6</v>
      </c>
      <c r="O152" s="61">
        <v>3000</v>
      </c>
      <c r="P152" s="62">
        <f>Table224523689101112131415161718192021222423456723456[[#This Row],[PEMBULATAN]]*O152</f>
        <v>18000</v>
      </c>
    </row>
    <row r="153" spans="1:16" ht="28.5" customHeight="1" x14ac:dyDescent="0.2">
      <c r="A153" s="108"/>
      <c r="B153" s="72"/>
      <c r="C153" s="84" t="s">
        <v>672</v>
      </c>
      <c r="D153" s="75" t="s">
        <v>54</v>
      </c>
      <c r="E153" s="13">
        <v>44432</v>
      </c>
      <c r="F153" s="73" t="s">
        <v>58</v>
      </c>
      <c r="G153" s="13">
        <v>44435</v>
      </c>
      <c r="H153" s="74" t="s">
        <v>518</v>
      </c>
      <c r="I153" s="15">
        <v>70</v>
      </c>
      <c r="J153" s="15">
        <v>43</v>
      </c>
      <c r="K153" s="15">
        <v>15</v>
      </c>
      <c r="L153" s="15">
        <v>2</v>
      </c>
      <c r="M153" s="79">
        <v>11.2875</v>
      </c>
      <c r="N153" s="69">
        <v>11</v>
      </c>
      <c r="O153" s="61">
        <v>3000</v>
      </c>
      <c r="P153" s="62">
        <f>Table224523689101112131415161718192021222423456723456[[#This Row],[PEMBULATAN]]*O153</f>
        <v>33000</v>
      </c>
    </row>
    <row r="154" spans="1:16" ht="28.5" customHeight="1" x14ac:dyDescent="0.2">
      <c r="A154" s="108"/>
      <c r="B154" s="72"/>
      <c r="C154" s="84" t="s">
        <v>673</v>
      </c>
      <c r="D154" s="75" t="s">
        <v>54</v>
      </c>
      <c r="E154" s="13">
        <v>44432</v>
      </c>
      <c r="F154" s="73" t="s">
        <v>58</v>
      </c>
      <c r="G154" s="13">
        <v>44435</v>
      </c>
      <c r="H154" s="74" t="s">
        <v>518</v>
      </c>
      <c r="I154" s="15">
        <v>115</v>
      </c>
      <c r="J154" s="15">
        <v>30</v>
      </c>
      <c r="K154" s="15">
        <v>5</v>
      </c>
      <c r="L154" s="15">
        <v>1</v>
      </c>
      <c r="M154" s="79">
        <v>4.3125</v>
      </c>
      <c r="N154" s="69">
        <v>4</v>
      </c>
      <c r="O154" s="61">
        <v>3000</v>
      </c>
      <c r="P154" s="62">
        <f>Table224523689101112131415161718192021222423456723456[[#This Row],[PEMBULATAN]]*O154</f>
        <v>12000</v>
      </c>
    </row>
    <row r="155" spans="1:16" ht="28.5" customHeight="1" x14ac:dyDescent="0.2">
      <c r="A155" s="108"/>
      <c r="B155" s="72"/>
      <c r="C155" s="84" t="s">
        <v>674</v>
      </c>
      <c r="D155" s="75" t="s">
        <v>54</v>
      </c>
      <c r="E155" s="13">
        <v>44432</v>
      </c>
      <c r="F155" s="73" t="s">
        <v>58</v>
      </c>
      <c r="G155" s="13">
        <v>44435</v>
      </c>
      <c r="H155" s="74" t="s">
        <v>518</v>
      </c>
      <c r="I155" s="15">
        <v>65</v>
      </c>
      <c r="J155" s="15">
        <v>40</v>
      </c>
      <c r="K155" s="15">
        <v>40</v>
      </c>
      <c r="L155" s="15">
        <v>20</v>
      </c>
      <c r="M155" s="79">
        <v>26</v>
      </c>
      <c r="N155" s="69">
        <v>26</v>
      </c>
      <c r="O155" s="61">
        <v>3000</v>
      </c>
      <c r="P155" s="62">
        <f>Table224523689101112131415161718192021222423456723456[[#This Row],[PEMBULATAN]]*O155</f>
        <v>78000</v>
      </c>
    </row>
    <row r="156" spans="1:16" ht="28.5" customHeight="1" x14ac:dyDescent="0.2">
      <c r="A156" s="108"/>
      <c r="B156" s="72"/>
      <c r="C156" s="84" t="s">
        <v>675</v>
      </c>
      <c r="D156" s="75" t="s">
        <v>54</v>
      </c>
      <c r="E156" s="13">
        <v>44432</v>
      </c>
      <c r="F156" s="73" t="s">
        <v>58</v>
      </c>
      <c r="G156" s="13">
        <v>44435</v>
      </c>
      <c r="H156" s="74" t="s">
        <v>518</v>
      </c>
      <c r="I156" s="15">
        <v>54</v>
      </c>
      <c r="J156" s="15">
        <v>38</v>
      </c>
      <c r="K156" s="15">
        <v>30</v>
      </c>
      <c r="L156" s="15">
        <v>3</v>
      </c>
      <c r="M156" s="79">
        <v>15.39</v>
      </c>
      <c r="N156" s="69">
        <v>15</v>
      </c>
      <c r="O156" s="61">
        <v>3000</v>
      </c>
      <c r="P156" s="62">
        <f>Table224523689101112131415161718192021222423456723456[[#This Row],[PEMBULATAN]]*O156</f>
        <v>45000</v>
      </c>
    </row>
    <row r="157" spans="1:16" ht="28.5" customHeight="1" x14ac:dyDescent="0.2">
      <c r="A157" s="108"/>
      <c r="B157" s="72"/>
      <c r="C157" s="84" t="s">
        <v>676</v>
      </c>
      <c r="D157" s="75" t="s">
        <v>54</v>
      </c>
      <c r="E157" s="13">
        <v>44432</v>
      </c>
      <c r="F157" s="73" t="s">
        <v>58</v>
      </c>
      <c r="G157" s="13">
        <v>44435</v>
      </c>
      <c r="H157" s="74" t="s">
        <v>518</v>
      </c>
      <c r="I157" s="15">
        <v>100</v>
      </c>
      <c r="J157" s="15">
        <v>60</v>
      </c>
      <c r="K157" s="15">
        <v>35</v>
      </c>
      <c r="L157" s="15">
        <v>14</v>
      </c>
      <c r="M157" s="79">
        <v>52.5</v>
      </c>
      <c r="N157" s="69">
        <v>53</v>
      </c>
      <c r="O157" s="61">
        <v>3000</v>
      </c>
      <c r="P157" s="62">
        <f>Table224523689101112131415161718192021222423456723456[[#This Row],[PEMBULATAN]]*O157</f>
        <v>159000</v>
      </c>
    </row>
    <row r="158" spans="1:16" ht="28.5" customHeight="1" x14ac:dyDescent="0.2">
      <c r="A158" s="108"/>
      <c r="B158" s="72"/>
      <c r="C158" s="84" t="s">
        <v>677</v>
      </c>
      <c r="D158" s="75" t="s">
        <v>54</v>
      </c>
      <c r="E158" s="13">
        <v>44432</v>
      </c>
      <c r="F158" s="73" t="s">
        <v>58</v>
      </c>
      <c r="G158" s="13">
        <v>44435</v>
      </c>
      <c r="H158" s="74" t="s">
        <v>518</v>
      </c>
      <c r="I158" s="15">
        <v>30</v>
      </c>
      <c r="J158" s="15">
        <v>40</v>
      </c>
      <c r="K158" s="15">
        <v>10</v>
      </c>
      <c r="L158" s="15">
        <v>3</v>
      </c>
      <c r="M158" s="79">
        <v>3</v>
      </c>
      <c r="N158" s="69">
        <v>3</v>
      </c>
      <c r="O158" s="61">
        <v>3000</v>
      </c>
      <c r="P158" s="62">
        <f>Table224523689101112131415161718192021222423456723456[[#This Row],[PEMBULATAN]]*O158</f>
        <v>9000</v>
      </c>
    </row>
    <row r="159" spans="1:16" ht="28.5" customHeight="1" x14ac:dyDescent="0.2">
      <c r="A159" s="108"/>
      <c r="B159" s="72"/>
      <c r="C159" s="84" t="s">
        <v>678</v>
      </c>
      <c r="D159" s="75" t="s">
        <v>54</v>
      </c>
      <c r="E159" s="13">
        <v>44432</v>
      </c>
      <c r="F159" s="73" t="s">
        <v>58</v>
      </c>
      <c r="G159" s="13">
        <v>44435</v>
      </c>
      <c r="H159" s="74" t="s">
        <v>518</v>
      </c>
      <c r="I159" s="15">
        <v>100</v>
      </c>
      <c r="J159" s="15">
        <v>53</v>
      </c>
      <c r="K159" s="15">
        <v>40</v>
      </c>
      <c r="L159" s="15">
        <v>39</v>
      </c>
      <c r="M159" s="79">
        <v>53</v>
      </c>
      <c r="N159" s="69">
        <v>53</v>
      </c>
      <c r="O159" s="61">
        <v>3000</v>
      </c>
      <c r="P159" s="62">
        <f>Table224523689101112131415161718192021222423456723456[[#This Row],[PEMBULATAN]]*O159</f>
        <v>159000</v>
      </c>
    </row>
    <row r="160" spans="1:16" ht="28.5" customHeight="1" x14ac:dyDescent="0.2">
      <c r="A160" s="108"/>
      <c r="B160" s="72"/>
      <c r="C160" s="84" t="s">
        <v>679</v>
      </c>
      <c r="D160" s="75" t="s">
        <v>54</v>
      </c>
      <c r="E160" s="13">
        <v>44432</v>
      </c>
      <c r="F160" s="73" t="s">
        <v>58</v>
      </c>
      <c r="G160" s="13">
        <v>44435</v>
      </c>
      <c r="H160" s="74" t="s">
        <v>518</v>
      </c>
      <c r="I160" s="15">
        <v>135</v>
      </c>
      <c r="J160" s="15">
        <v>7</v>
      </c>
      <c r="K160" s="15">
        <v>7</v>
      </c>
      <c r="L160" s="15">
        <v>1</v>
      </c>
      <c r="M160" s="79">
        <v>1.6537500000000001</v>
      </c>
      <c r="N160" s="69">
        <v>2</v>
      </c>
      <c r="O160" s="61">
        <v>3000</v>
      </c>
      <c r="P160" s="62">
        <f>Table224523689101112131415161718192021222423456723456[[#This Row],[PEMBULATAN]]*O160</f>
        <v>6000</v>
      </c>
    </row>
    <row r="161" spans="1:16" ht="28.5" customHeight="1" x14ac:dyDescent="0.2">
      <c r="A161" s="108"/>
      <c r="B161" s="72"/>
      <c r="C161" s="84" t="s">
        <v>680</v>
      </c>
      <c r="D161" s="75" t="s">
        <v>54</v>
      </c>
      <c r="E161" s="13">
        <v>44432</v>
      </c>
      <c r="F161" s="73" t="s">
        <v>58</v>
      </c>
      <c r="G161" s="13">
        <v>44435</v>
      </c>
      <c r="H161" s="74" t="s">
        <v>518</v>
      </c>
      <c r="I161" s="15">
        <v>60</v>
      </c>
      <c r="J161" s="15">
        <v>45</v>
      </c>
      <c r="K161" s="15">
        <v>20</v>
      </c>
      <c r="L161" s="15">
        <v>5</v>
      </c>
      <c r="M161" s="79">
        <v>13.5</v>
      </c>
      <c r="N161" s="69">
        <v>14</v>
      </c>
      <c r="O161" s="61">
        <v>3000</v>
      </c>
      <c r="P161" s="62">
        <f>Table224523689101112131415161718192021222423456723456[[#This Row],[PEMBULATAN]]*O161</f>
        <v>42000</v>
      </c>
    </row>
    <row r="162" spans="1:16" ht="28.5" customHeight="1" x14ac:dyDescent="0.2">
      <c r="A162" s="108"/>
      <c r="B162" s="72"/>
      <c r="C162" s="84" t="s">
        <v>681</v>
      </c>
      <c r="D162" s="75" t="s">
        <v>54</v>
      </c>
      <c r="E162" s="13">
        <v>44432</v>
      </c>
      <c r="F162" s="73" t="s">
        <v>58</v>
      </c>
      <c r="G162" s="13">
        <v>44435</v>
      </c>
      <c r="H162" s="74" t="s">
        <v>518</v>
      </c>
      <c r="I162" s="15">
        <v>100</v>
      </c>
      <c r="J162" s="15">
        <v>50</v>
      </c>
      <c r="K162" s="15">
        <v>30</v>
      </c>
      <c r="L162" s="15">
        <v>12</v>
      </c>
      <c r="M162" s="79">
        <v>37.5</v>
      </c>
      <c r="N162" s="69">
        <v>38</v>
      </c>
      <c r="O162" s="61">
        <v>3000</v>
      </c>
      <c r="P162" s="62">
        <f>Table224523689101112131415161718192021222423456723456[[#This Row],[PEMBULATAN]]*O162</f>
        <v>114000</v>
      </c>
    </row>
    <row r="163" spans="1:16" ht="28.5" customHeight="1" x14ac:dyDescent="0.2">
      <c r="A163" s="108"/>
      <c r="B163" s="72"/>
      <c r="C163" s="84" t="s">
        <v>682</v>
      </c>
      <c r="D163" s="75" t="s">
        <v>54</v>
      </c>
      <c r="E163" s="13">
        <v>44432</v>
      </c>
      <c r="F163" s="73" t="s">
        <v>58</v>
      </c>
      <c r="G163" s="13">
        <v>44435</v>
      </c>
      <c r="H163" s="74" t="s">
        <v>518</v>
      </c>
      <c r="I163" s="15">
        <v>80</v>
      </c>
      <c r="J163" s="15">
        <v>50</v>
      </c>
      <c r="K163" s="15">
        <v>20</v>
      </c>
      <c r="L163" s="15">
        <v>7</v>
      </c>
      <c r="M163" s="79">
        <v>20</v>
      </c>
      <c r="N163" s="69">
        <v>20</v>
      </c>
      <c r="O163" s="61">
        <v>3000</v>
      </c>
      <c r="P163" s="62">
        <f>Table224523689101112131415161718192021222423456723456[[#This Row],[PEMBULATAN]]*O163</f>
        <v>60000</v>
      </c>
    </row>
    <row r="164" spans="1:16" ht="28.5" customHeight="1" x14ac:dyDescent="0.2">
      <c r="A164" s="108"/>
      <c r="B164" s="72"/>
      <c r="C164" s="84" t="s">
        <v>683</v>
      </c>
      <c r="D164" s="75" t="s">
        <v>54</v>
      </c>
      <c r="E164" s="13">
        <v>44432</v>
      </c>
      <c r="F164" s="73" t="s">
        <v>58</v>
      </c>
      <c r="G164" s="13">
        <v>44435</v>
      </c>
      <c r="H164" s="74" t="s">
        <v>518</v>
      </c>
      <c r="I164" s="15">
        <v>50</v>
      </c>
      <c r="J164" s="15">
        <v>50</v>
      </c>
      <c r="K164" s="15">
        <v>20</v>
      </c>
      <c r="L164" s="15">
        <v>4</v>
      </c>
      <c r="M164" s="79">
        <v>12.5</v>
      </c>
      <c r="N164" s="69">
        <v>13</v>
      </c>
      <c r="O164" s="61">
        <v>3000</v>
      </c>
      <c r="P164" s="62">
        <f>Table224523689101112131415161718192021222423456723456[[#This Row],[PEMBULATAN]]*O164</f>
        <v>39000</v>
      </c>
    </row>
    <row r="165" spans="1:16" ht="28.5" customHeight="1" x14ac:dyDescent="0.2">
      <c r="A165" s="108"/>
      <c r="B165" s="72"/>
      <c r="C165" s="84" t="s">
        <v>684</v>
      </c>
      <c r="D165" s="75" t="s">
        <v>54</v>
      </c>
      <c r="E165" s="13">
        <v>44432</v>
      </c>
      <c r="F165" s="73" t="s">
        <v>58</v>
      </c>
      <c r="G165" s="13">
        <v>44435</v>
      </c>
      <c r="H165" s="74" t="s">
        <v>518</v>
      </c>
      <c r="I165" s="15">
        <v>80</v>
      </c>
      <c r="J165" s="15">
        <v>60</v>
      </c>
      <c r="K165" s="15">
        <v>20</v>
      </c>
      <c r="L165" s="15">
        <v>6</v>
      </c>
      <c r="M165" s="79">
        <v>24</v>
      </c>
      <c r="N165" s="69">
        <v>24</v>
      </c>
      <c r="O165" s="61">
        <v>3000</v>
      </c>
      <c r="P165" s="62">
        <f>Table224523689101112131415161718192021222423456723456[[#This Row],[PEMBULATAN]]*O165</f>
        <v>72000</v>
      </c>
    </row>
    <row r="166" spans="1:16" ht="28.5" customHeight="1" x14ac:dyDescent="0.2">
      <c r="A166" s="108"/>
      <c r="B166" s="72"/>
      <c r="C166" s="84" t="s">
        <v>685</v>
      </c>
      <c r="D166" s="75" t="s">
        <v>54</v>
      </c>
      <c r="E166" s="13">
        <v>44432</v>
      </c>
      <c r="F166" s="73" t="s">
        <v>58</v>
      </c>
      <c r="G166" s="13">
        <v>44435</v>
      </c>
      <c r="H166" s="74" t="s">
        <v>518</v>
      </c>
      <c r="I166" s="15">
        <v>80</v>
      </c>
      <c r="J166" s="15">
        <v>60</v>
      </c>
      <c r="K166" s="15">
        <v>30</v>
      </c>
      <c r="L166" s="15">
        <v>14</v>
      </c>
      <c r="M166" s="79">
        <v>36</v>
      </c>
      <c r="N166" s="69">
        <v>36</v>
      </c>
      <c r="O166" s="61">
        <v>3000</v>
      </c>
      <c r="P166" s="62">
        <f>Table224523689101112131415161718192021222423456723456[[#This Row],[PEMBULATAN]]*O166</f>
        <v>108000</v>
      </c>
    </row>
    <row r="167" spans="1:16" ht="28.5" customHeight="1" x14ac:dyDescent="0.2">
      <c r="A167" s="108"/>
      <c r="B167" s="72"/>
      <c r="C167" s="84" t="s">
        <v>686</v>
      </c>
      <c r="D167" s="75" t="s">
        <v>54</v>
      </c>
      <c r="E167" s="13">
        <v>44432</v>
      </c>
      <c r="F167" s="73" t="s">
        <v>58</v>
      </c>
      <c r="G167" s="13">
        <v>44435</v>
      </c>
      <c r="H167" s="74" t="s">
        <v>518</v>
      </c>
      <c r="I167" s="15">
        <v>100</v>
      </c>
      <c r="J167" s="15">
        <v>60</v>
      </c>
      <c r="K167" s="15">
        <v>30</v>
      </c>
      <c r="L167" s="15">
        <v>21</v>
      </c>
      <c r="M167" s="79">
        <v>45</v>
      </c>
      <c r="N167" s="69">
        <v>45</v>
      </c>
      <c r="O167" s="61">
        <v>3000</v>
      </c>
      <c r="P167" s="62">
        <f>Table224523689101112131415161718192021222423456723456[[#This Row],[PEMBULATAN]]*O167</f>
        <v>135000</v>
      </c>
    </row>
    <row r="168" spans="1:16" ht="28.5" customHeight="1" x14ac:dyDescent="0.2">
      <c r="A168" s="108"/>
      <c r="B168" s="72"/>
      <c r="C168" s="84" t="s">
        <v>687</v>
      </c>
      <c r="D168" s="75" t="s">
        <v>54</v>
      </c>
      <c r="E168" s="13">
        <v>44432</v>
      </c>
      <c r="F168" s="73" t="s">
        <v>58</v>
      </c>
      <c r="G168" s="13">
        <v>44435</v>
      </c>
      <c r="H168" s="74" t="s">
        <v>518</v>
      </c>
      <c r="I168" s="15">
        <v>80</v>
      </c>
      <c r="J168" s="15">
        <v>55</v>
      </c>
      <c r="K168" s="15">
        <v>30</v>
      </c>
      <c r="L168" s="15">
        <v>9</v>
      </c>
      <c r="M168" s="79">
        <v>33</v>
      </c>
      <c r="N168" s="69">
        <v>33</v>
      </c>
      <c r="O168" s="61">
        <v>3000</v>
      </c>
      <c r="P168" s="62">
        <f>Table224523689101112131415161718192021222423456723456[[#This Row],[PEMBULATAN]]*O168</f>
        <v>99000</v>
      </c>
    </row>
    <row r="169" spans="1:16" ht="28.5" customHeight="1" x14ac:dyDescent="0.2">
      <c r="A169" s="108"/>
      <c r="B169" s="72"/>
      <c r="C169" s="84" t="s">
        <v>688</v>
      </c>
      <c r="D169" s="75" t="s">
        <v>54</v>
      </c>
      <c r="E169" s="13">
        <v>44432</v>
      </c>
      <c r="F169" s="73" t="s">
        <v>58</v>
      </c>
      <c r="G169" s="13">
        <v>44435</v>
      </c>
      <c r="H169" s="74" t="s">
        <v>518</v>
      </c>
      <c r="I169" s="15">
        <v>80</v>
      </c>
      <c r="J169" s="15">
        <v>55</v>
      </c>
      <c r="K169" s="15">
        <v>25</v>
      </c>
      <c r="L169" s="15">
        <v>11</v>
      </c>
      <c r="M169" s="79">
        <v>27.5</v>
      </c>
      <c r="N169" s="69">
        <v>28</v>
      </c>
      <c r="O169" s="61">
        <v>3000</v>
      </c>
      <c r="P169" s="62">
        <f>Table224523689101112131415161718192021222423456723456[[#This Row],[PEMBULATAN]]*O169</f>
        <v>84000</v>
      </c>
    </row>
    <row r="170" spans="1:16" ht="28.5" customHeight="1" x14ac:dyDescent="0.2">
      <c r="A170" s="108"/>
      <c r="B170" s="72"/>
      <c r="C170" s="84" t="s">
        <v>689</v>
      </c>
      <c r="D170" s="75" t="s">
        <v>54</v>
      </c>
      <c r="E170" s="13">
        <v>44432</v>
      </c>
      <c r="F170" s="73" t="s">
        <v>58</v>
      </c>
      <c r="G170" s="13">
        <v>44435</v>
      </c>
      <c r="H170" s="74" t="s">
        <v>518</v>
      </c>
      <c r="I170" s="15">
        <v>95</v>
      </c>
      <c r="J170" s="15">
        <v>50</v>
      </c>
      <c r="K170" s="15">
        <v>15</v>
      </c>
      <c r="L170" s="15">
        <v>7</v>
      </c>
      <c r="M170" s="79">
        <v>17.8125</v>
      </c>
      <c r="N170" s="69">
        <v>18</v>
      </c>
      <c r="O170" s="61">
        <v>3000</v>
      </c>
      <c r="P170" s="62">
        <f>Table224523689101112131415161718192021222423456723456[[#This Row],[PEMBULATAN]]*O170</f>
        <v>54000</v>
      </c>
    </row>
    <row r="171" spans="1:16" ht="28.5" customHeight="1" x14ac:dyDescent="0.2">
      <c r="A171" s="108"/>
      <c r="B171" s="72"/>
      <c r="C171" s="84" t="s">
        <v>690</v>
      </c>
      <c r="D171" s="75" t="s">
        <v>54</v>
      </c>
      <c r="E171" s="13">
        <v>44432</v>
      </c>
      <c r="F171" s="73" t="s">
        <v>58</v>
      </c>
      <c r="G171" s="13">
        <v>44435</v>
      </c>
      <c r="H171" s="74" t="s">
        <v>518</v>
      </c>
      <c r="I171" s="15">
        <v>55</v>
      </c>
      <c r="J171" s="15">
        <v>50</v>
      </c>
      <c r="K171" s="15">
        <v>20</v>
      </c>
      <c r="L171" s="15">
        <v>10</v>
      </c>
      <c r="M171" s="79">
        <v>13.75</v>
      </c>
      <c r="N171" s="69">
        <v>14</v>
      </c>
      <c r="O171" s="61">
        <v>3000</v>
      </c>
      <c r="P171" s="62">
        <f>Table224523689101112131415161718192021222423456723456[[#This Row],[PEMBULATAN]]*O171</f>
        <v>42000</v>
      </c>
    </row>
    <row r="172" spans="1:16" ht="28.5" customHeight="1" x14ac:dyDescent="0.2">
      <c r="A172" s="108"/>
      <c r="B172" s="72"/>
      <c r="C172" s="84" t="s">
        <v>691</v>
      </c>
      <c r="D172" s="75" t="s">
        <v>54</v>
      </c>
      <c r="E172" s="13">
        <v>44432</v>
      </c>
      <c r="F172" s="73" t="s">
        <v>58</v>
      </c>
      <c r="G172" s="13">
        <v>44435</v>
      </c>
      <c r="H172" s="74" t="s">
        <v>518</v>
      </c>
      <c r="I172" s="15">
        <v>60</v>
      </c>
      <c r="J172" s="15">
        <v>55</v>
      </c>
      <c r="K172" s="15">
        <v>30</v>
      </c>
      <c r="L172" s="15">
        <v>15</v>
      </c>
      <c r="M172" s="79">
        <v>24.75</v>
      </c>
      <c r="N172" s="69">
        <v>25</v>
      </c>
      <c r="O172" s="61">
        <v>3000</v>
      </c>
      <c r="P172" s="62">
        <f>Table224523689101112131415161718192021222423456723456[[#This Row],[PEMBULATAN]]*O172</f>
        <v>75000</v>
      </c>
    </row>
    <row r="173" spans="1:16" ht="28.5" customHeight="1" x14ac:dyDescent="0.2">
      <c r="A173" s="108"/>
      <c r="B173" s="72"/>
      <c r="C173" s="84" t="s">
        <v>692</v>
      </c>
      <c r="D173" s="75" t="s">
        <v>54</v>
      </c>
      <c r="E173" s="13">
        <v>44432</v>
      </c>
      <c r="F173" s="73" t="s">
        <v>58</v>
      </c>
      <c r="G173" s="13">
        <v>44435</v>
      </c>
      <c r="H173" s="74" t="s">
        <v>518</v>
      </c>
      <c r="I173" s="15">
        <v>80</v>
      </c>
      <c r="J173" s="15">
        <v>50</v>
      </c>
      <c r="K173" s="15">
        <v>30</v>
      </c>
      <c r="L173" s="15">
        <v>23</v>
      </c>
      <c r="M173" s="79">
        <v>30</v>
      </c>
      <c r="N173" s="69">
        <v>30</v>
      </c>
      <c r="O173" s="61">
        <v>3000</v>
      </c>
      <c r="P173" s="62">
        <f>Table224523689101112131415161718192021222423456723456[[#This Row],[PEMBULATAN]]*O173</f>
        <v>90000</v>
      </c>
    </row>
    <row r="174" spans="1:16" ht="28.5" customHeight="1" x14ac:dyDescent="0.2">
      <c r="A174" s="108"/>
      <c r="B174" s="72"/>
      <c r="C174" s="84" t="s">
        <v>693</v>
      </c>
      <c r="D174" s="75" t="s">
        <v>54</v>
      </c>
      <c r="E174" s="13">
        <v>44432</v>
      </c>
      <c r="F174" s="73" t="s">
        <v>58</v>
      </c>
      <c r="G174" s="13">
        <v>44435</v>
      </c>
      <c r="H174" s="74" t="s">
        <v>518</v>
      </c>
      <c r="I174" s="15">
        <v>90</v>
      </c>
      <c r="J174" s="15">
        <v>50</v>
      </c>
      <c r="K174" s="15">
        <v>28</v>
      </c>
      <c r="L174" s="15">
        <v>11</v>
      </c>
      <c r="M174" s="79">
        <v>31.5</v>
      </c>
      <c r="N174" s="69">
        <v>32</v>
      </c>
      <c r="O174" s="61">
        <v>3000</v>
      </c>
      <c r="P174" s="62">
        <f>Table224523689101112131415161718192021222423456723456[[#This Row],[PEMBULATAN]]*O174</f>
        <v>96000</v>
      </c>
    </row>
    <row r="175" spans="1:16" ht="28.5" customHeight="1" x14ac:dyDescent="0.2">
      <c r="A175" s="108"/>
      <c r="B175" s="72"/>
      <c r="C175" s="84" t="s">
        <v>694</v>
      </c>
      <c r="D175" s="75" t="s">
        <v>54</v>
      </c>
      <c r="E175" s="13">
        <v>44432</v>
      </c>
      <c r="F175" s="73" t="s">
        <v>58</v>
      </c>
      <c r="G175" s="13">
        <v>44435</v>
      </c>
      <c r="H175" s="74" t="s">
        <v>518</v>
      </c>
      <c r="I175" s="15">
        <v>125</v>
      </c>
      <c r="J175" s="15">
        <v>5</v>
      </c>
      <c r="K175" s="15">
        <v>5</v>
      </c>
      <c r="L175" s="15">
        <v>1</v>
      </c>
      <c r="M175" s="79">
        <v>0.78125</v>
      </c>
      <c r="N175" s="69">
        <v>1</v>
      </c>
      <c r="O175" s="61">
        <v>3000</v>
      </c>
      <c r="P175" s="62">
        <f>Table224523689101112131415161718192021222423456723456[[#This Row],[PEMBULATAN]]*O175</f>
        <v>3000</v>
      </c>
    </row>
    <row r="176" spans="1:16" ht="28.5" customHeight="1" x14ac:dyDescent="0.2">
      <c r="A176" s="108"/>
      <c r="B176" s="72"/>
      <c r="C176" s="84" t="s">
        <v>695</v>
      </c>
      <c r="D176" s="75" t="s">
        <v>54</v>
      </c>
      <c r="E176" s="13">
        <v>44432</v>
      </c>
      <c r="F176" s="73" t="s">
        <v>58</v>
      </c>
      <c r="G176" s="13">
        <v>44435</v>
      </c>
      <c r="H176" s="74" t="s">
        <v>518</v>
      </c>
      <c r="I176" s="15">
        <v>85</v>
      </c>
      <c r="J176" s="15">
        <v>27</v>
      </c>
      <c r="K176" s="15">
        <v>15</v>
      </c>
      <c r="L176" s="15">
        <v>2</v>
      </c>
      <c r="M176" s="79">
        <v>8.6062499999999993</v>
      </c>
      <c r="N176" s="69">
        <v>9</v>
      </c>
      <c r="O176" s="61">
        <v>3000</v>
      </c>
      <c r="P176" s="62">
        <f>Table224523689101112131415161718192021222423456723456[[#This Row],[PEMBULATAN]]*O176</f>
        <v>27000</v>
      </c>
    </row>
    <row r="177" spans="1:16" ht="28.5" customHeight="1" x14ac:dyDescent="0.2">
      <c r="A177" s="108"/>
      <c r="B177" s="72"/>
      <c r="C177" s="84" t="s">
        <v>696</v>
      </c>
      <c r="D177" s="75" t="s">
        <v>54</v>
      </c>
      <c r="E177" s="13">
        <v>44432</v>
      </c>
      <c r="F177" s="73" t="s">
        <v>58</v>
      </c>
      <c r="G177" s="13">
        <v>44435</v>
      </c>
      <c r="H177" s="74" t="s">
        <v>518</v>
      </c>
      <c r="I177" s="15">
        <v>103</v>
      </c>
      <c r="J177" s="15">
        <v>4</v>
      </c>
      <c r="K177" s="15">
        <v>4</v>
      </c>
      <c r="L177" s="15">
        <v>1</v>
      </c>
      <c r="M177" s="79">
        <v>0.41199999999999998</v>
      </c>
      <c r="N177" s="69">
        <v>1</v>
      </c>
      <c r="O177" s="61">
        <v>3000</v>
      </c>
      <c r="P177" s="62">
        <f>Table224523689101112131415161718192021222423456723456[[#This Row],[PEMBULATAN]]*O177</f>
        <v>3000</v>
      </c>
    </row>
    <row r="178" spans="1:16" ht="28.5" customHeight="1" x14ac:dyDescent="0.2">
      <c r="A178" s="108"/>
      <c r="B178" s="72"/>
      <c r="C178" s="84" t="s">
        <v>697</v>
      </c>
      <c r="D178" s="75" t="s">
        <v>54</v>
      </c>
      <c r="E178" s="13">
        <v>44432</v>
      </c>
      <c r="F178" s="73" t="s">
        <v>58</v>
      </c>
      <c r="G178" s="13">
        <v>44435</v>
      </c>
      <c r="H178" s="74" t="s">
        <v>518</v>
      </c>
      <c r="I178" s="15">
        <v>90</v>
      </c>
      <c r="J178" s="15">
        <v>55</v>
      </c>
      <c r="K178" s="15">
        <v>15</v>
      </c>
      <c r="L178" s="15">
        <v>6</v>
      </c>
      <c r="M178" s="79">
        <v>18.5625</v>
      </c>
      <c r="N178" s="69">
        <v>19</v>
      </c>
      <c r="O178" s="61">
        <v>3000</v>
      </c>
      <c r="P178" s="62">
        <f>Table224523689101112131415161718192021222423456723456[[#This Row],[PEMBULATAN]]*O178</f>
        <v>57000</v>
      </c>
    </row>
    <row r="179" spans="1:16" ht="28.5" customHeight="1" x14ac:dyDescent="0.2">
      <c r="A179" s="108"/>
      <c r="B179" s="72"/>
      <c r="C179" s="84" t="s">
        <v>698</v>
      </c>
      <c r="D179" s="75" t="s">
        <v>54</v>
      </c>
      <c r="E179" s="13">
        <v>44432</v>
      </c>
      <c r="F179" s="73" t="s">
        <v>58</v>
      </c>
      <c r="G179" s="13">
        <v>44435</v>
      </c>
      <c r="H179" s="74" t="s">
        <v>518</v>
      </c>
      <c r="I179" s="15">
        <v>100</v>
      </c>
      <c r="J179" s="15">
        <v>55</v>
      </c>
      <c r="K179" s="15">
        <v>30</v>
      </c>
      <c r="L179" s="15">
        <v>12</v>
      </c>
      <c r="M179" s="79">
        <v>41.25</v>
      </c>
      <c r="N179" s="69">
        <v>41</v>
      </c>
      <c r="O179" s="61">
        <v>3000</v>
      </c>
      <c r="P179" s="62">
        <f>Table224523689101112131415161718192021222423456723456[[#This Row],[PEMBULATAN]]*O179</f>
        <v>123000</v>
      </c>
    </row>
    <row r="180" spans="1:16" ht="28.5" customHeight="1" x14ac:dyDescent="0.2">
      <c r="A180" s="108"/>
      <c r="B180" s="72"/>
      <c r="C180" s="84" t="s">
        <v>699</v>
      </c>
      <c r="D180" s="75" t="s">
        <v>54</v>
      </c>
      <c r="E180" s="13">
        <v>44432</v>
      </c>
      <c r="F180" s="73" t="s">
        <v>58</v>
      </c>
      <c r="G180" s="13">
        <v>44435</v>
      </c>
      <c r="H180" s="74" t="s">
        <v>518</v>
      </c>
      <c r="I180" s="15">
        <v>100</v>
      </c>
      <c r="J180" s="15">
        <v>50</v>
      </c>
      <c r="K180" s="15">
        <v>35</v>
      </c>
      <c r="L180" s="15">
        <v>23</v>
      </c>
      <c r="M180" s="79">
        <v>43.75</v>
      </c>
      <c r="N180" s="69">
        <v>44</v>
      </c>
      <c r="O180" s="61">
        <v>3000</v>
      </c>
      <c r="P180" s="62">
        <f>Table224523689101112131415161718192021222423456723456[[#This Row],[PEMBULATAN]]*O180</f>
        <v>132000</v>
      </c>
    </row>
    <row r="181" spans="1:16" ht="28.5" customHeight="1" x14ac:dyDescent="0.2">
      <c r="A181" s="108"/>
      <c r="B181" s="72"/>
      <c r="C181" s="84" t="s">
        <v>700</v>
      </c>
      <c r="D181" s="75" t="s">
        <v>54</v>
      </c>
      <c r="E181" s="13">
        <v>44432</v>
      </c>
      <c r="F181" s="73" t="s">
        <v>58</v>
      </c>
      <c r="G181" s="13">
        <v>44435</v>
      </c>
      <c r="H181" s="74" t="s">
        <v>518</v>
      </c>
      <c r="I181" s="15">
        <v>88</v>
      </c>
      <c r="J181" s="15">
        <v>50</v>
      </c>
      <c r="K181" s="15">
        <v>35</v>
      </c>
      <c r="L181" s="15">
        <v>11</v>
      </c>
      <c r="M181" s="79">
        <v>38.5</v>
      </c>
      <c r="N181" s="69">
        <v>39</v>
      </c>
      <c r="O181" s="61">
        <v>3000</v>
      </c>
      <c r="P181" s="62">
        <f>Table224523689101112131415161718192021222423456723456[[#This Row],[PEMBULATAN]]*O181</f>
        <v>117000</v>
      </c>
    </row>
    <row r="182" spans="1:16" ht="28.5" customHeight="1" x14ac:dyDescent="0.2">
      <c r="A182" s="108"/>
      <c r="B182" s="72"/>
      <c r="C182" s="84" t="s">
        <v>701</v>
      </c>
      <c r="D182" s="75" t="s">
        <v>54</v>
      </c>
      <c r="E182" s="13">
        <v>44432</v>
      </c>
      <c r="F182" s="73" t="s">
        <v>58</v>
      </c>
      <c r="G182" s="13">
        <v>44435</v>
      </c>
      <c r="H182" s="74" t="s">
        <v>518</v>
      </c>
      <c r="I182" s="15">
        <v>95</v>
      </c>
      <c r="J182" s="15">
        <v>45</v>
      </c>
      <c r="K182" s="15">
        <v>40</v>
      </c>
      <c r="L182" s="15">
        <v>17</v>
      </c>
      <c r="M182" s="79">
        <v>42.75</v>
      </c>
      <c r="N182" s="69">
        <v>43</v>
      </c>
      <c r="O182" s="61">
        <v>3000</v>
      </c>
      <c r="P182" s="62">
        <f>Table224523689101112131415161718192021222423456723456[[#This Row],[PEMBULATAN]]*O182</f>
        <v>129000</v>
      </c>
    </row>
    <row r="183" spans="1:16" ht="28.5" customHeight="1" x14ac:dyDescent="0.2">
      <c r="A183" s="108"/>
      <c r="B183" s="72"/>
      <c r="C183" s="84" t="s">
        <v>702</v>
      </c>
      <c r="D183" s="75" t="s">
        <v>54</v>
      </c>
      <c r="E183" s="13">
        <v>44432</v>
      </c>
      <c r="F183" s="73" t="s">
        <v>58</v>
      </c>
      <c r="G183" s="13">
        <v>44435</v>
      </c>
      <c r="H183" s="74" t="s">
        <v>518</v>
      </c>
      <c r="I183" s="15">
        <v>95</v>
      </c>
      <c r="J183" s="15">
        <v>60</v>
      </c>
      <c r="K183" s="15">
        <v>30</v>
      </c>
      <c r="L183" s="15">
        <v>14</v>
      </c>
      <c r="M183" s="79">
        <v>42.75</v>
      </c>
      <c r="N183" s="69">
        <v>43</v>
      </c>
      <c r="O183" s="61">
        <v>3000</v>
      </c>
      <c r="P183" s="62">
        <f>Table224523689101112131415161718192021222423456723456[[#This Row],[PEMBULATAN]]*O183</f>
        <v>129000</v>
      </c>
    </row>
    <row r="184" spans="1:16" ht="28.5" customHeight="1" x14ac:dyDescent="0.2">
      <c r="A184" s="108"/>
      <c r="B184" s="72"/>
      <c r="C184" s="84" t="s">
        <v>703</v>
      </c>
      <c r="D184" s="75" t="s">
        <v>54</v>
      </c>
      <c r="E184" s="13">
        <v>44432</v>
      </c>
      <c r="F184" s="73" t="s">
        <v>58</v>
      </c>
      <c r="G184" s="13">
        <v>44435</v>
      </c>
      <c r="H184" s="74" t="s">
        <v>518</v>
      </c>
      <c r="I184" s="15">
        <v>55</v>
      </c>
      <c r="J184" s="15">
        <v>30</v>
      </c>
      <c r="K184" s="15">
        <v>30</v>
      </c>
      <c r="L184" s="15">
        <v>7</v>
      </c>
      <c r="M184" s="79">
        <v>12.375</v>
      </c>
      <c r="N184" s="69">
        <v>12</v>
      </c>
      <c r="O184" s="61">
        <v>3000</v>
      </c>
      <c r="P184" s="62">
        <f>Table224523689101112131415161718192021222423456723456[[#This Row],[PEMBULATAN]]*O184</f>
        <v>36000</v>
      </c>
    </row>
    <row r="185" spans="1:16" ht="28.5" customHeight="1" x14ac:dyDescent="0.2">
      <c r="A185" s="108"/>
      <c r="B185" s="72"/>
      <c r="C185" s="84" t="s">
        <v>704</v>
      </c>
      <c r="D185" s="75" t="s">
        <v>54</v>
      </c>
      <c r="E185" s="13">
        <v>44432</v>
      </c>
      <c r="F185" s="73" t="s">
        <v>58</v>
      </c>
      <c r="G185" s="13">
        <v>44435</v>
      </c>
      <c r="H185" s="74" t="s">
        <v>518</v>
      </c>
      <c r="I185" s="15">
        <v>75</v>
      </c>
      <c r="J185" s="15">
        <v>30</v>
      </c>
      <c r="K185" s="15">
        <v>27</v>
      </c>
      <c r="L185" s="15">
        <v>9</v>
      </c>
      <c r="M185" s="79">
        <v>15.1875</v>
      </c>
      <c r="N185" s="69">
        <v>15</v>
      </c>
      <c r="O185" s="61">
        <v>3000</v>
      </c>
      <c r="P185" s="62">
        <f>Table224523689101112131415161718192021222423456723456[[#This Row],[PEMBULATAN]]*O185</f>
        <v>45000</v>
      </c>
    </row>
    <row r="186" spans="1:16" ht="28.5" customHeight="1" x14ac:dyDescent="0.2">
      <c r="A186" s="108"/>
      <c r="B186" s="72"/>
      <c r="C186" s="84" t="s">
        <v>705</v>
      </c>
      <c r="D186" s="75" t="s">
        <v>54</v>
      </c>
      <c r="E186" s="13">
        <v>44432</v>
      </c>
      <c r="F186" s="73" t="s">
        <v>58</v>
      </c>
      <c r="G186" s="13">
        <v>44435</v>
      </c>
      <c r="H186" s="74" t="s">
        <v>518</v>
      </c>
      <c r="I186" s="15">
        <v>83</v>
      </c>
      <c r="J186" s="15">
        <v>60</v>
      </c>
      <c r="K186" s="15">
        <v>50</v>
      </c>
      <c r="L186" s="15">
        <v>15</v>
      </c>
      <c r="M186" s="79">
        <v>62.25</v>
      </c>
      <c r="N186" s="69">
        <v>62</v>
      </c>
      <c r="O186" s="61">
        <v>3000</v>
      </c>
      <c r="P186" s="62">
        <f>Table224523689101112131415161718192021222423456723456[[#This Row],[PEMBULATAN]]*O186</f>
        <v>186000</v>
      </c>
    </row>
    <row r="187" spans="1:16" ht="28.5" customHeight="1" x14ac:dyDescent="0.2">
      <c r="A187" s="108"/>
      <c r="B187" s="72"/>
      <c r="C187" s="84" t="s">
        <v>706</v>
      </c>
      <c r="D187" s="75" t="s">
        <v>54</v>
      </c>
      <c r="E187" s="13">
        <v>44432</v>
      </c>
      <c r="F187" s="73" t="s">
        <v>58</v>
      </c>
      <c r="G187" s="13">
        <v>44435</v>
      </c>
      <c r="H187" s="74" t="s">
        <v>518</v>
      </c>
      <c r="I187" s="15">
        <v>48</v>
      </c>
      <c r="J187" s="15">
        <v>20</v>
      </c>
      <c r="K187" s="15">
        <v>20</v>
      </c>
      <c r="L187" s="15">
        <v>1</v>
      </c>
      <c r="M187" s="79">
        <v>4.8</v>
      </c>
      <c r="N187" s="69">
        <v>5</v>
      </c>
      <c r="O187" s="61">
        <v>3000</v>
      </c>
      <c r="P187" s="62">
        <f>Table224523689101112131415161718192021222423456723456[[#This Row],[PEMBULATAN]]*O187</f>
        <v>15000</v>
      </c>
    </row>
    <row r="188" spans="1:16" ht="28.5" customHeight="1" x14ac:dyDescent="0.2">
      <c r="A188" s="108"/>
      <c r="B188" s="72"/>
      <c r="C188" s="84" t="s">
        <v>707</v>
      </c>
      <c r="D188" s="75" t="s">
        <v>54</v>
      </c>
      <c r="E188" s="13">
        <v>44432</v>
      </c>
      <c r="F188" s="73" t="s">
        <v>58</v>
      </c>
      <c r="G188" s="13">
        <v>44435</v>
      </c>
      <c r="H188" s="74" t="s">
        <v>518</v>
      </c>
      <c r="I188" s="15">
        <v>40</v>
      </c>
      <c r="J188" s="15">
        <v>30</v>
      </c>
      <c r="K188" s="15">
        <v>20</v>
      </c>
      <c r="L188" s="15">
        <v>7</v>
      </c>
      <c r="M188" s="79">
        <v>6</v>
      </c>
      <c r="N188" s="69">
        <v>7</v>
      </c>
      <c r="O188" s="61">
        <v>3000</v>
      </c>
      <c r="P188" s="62">
        <f>Table224523689101112131415161718192021222423456723456[[#This Row],[PEMBULATAN]]*O188</f>
        <v>21000</v>
      </c>
    </row>
    <row r="189" spans="1:16" ht="28.5" customHeight="1" x14ac:dyDescent="0.2">
      <c r="A189" s="108"/>
      <c r="B189" s="72"/>
      <c r="C189" s="84" t="s">
        <v>708</v>
      </c>
      <c r="D189" s="75" t="s">
        <v>54</v>
      </c>
      <c r="E189" s="13">
        <v>44432</v>
      </c>
      <c r="F189" s="73" t="s">
        <v>58</v>
      </c>
      <c r="G189" s="13">
        <v>44435</v>
      </c>
      <c r="H189" s="74" t="s">
        <v>518</v>
      </c>
      <c r="I189" s="15">
        <v>60</v>
      </c>
      <c r="J189" s="15">
        <v>30</v>
      </c>
      <c r="K189" s="15">
        <v>12</v>
      </c>
      <c r="L189" s="15">
        <v>2</v>
      </c>
      <c r="M189" s="79">
        <v>5.4</v>
      </c>
      <c r="N189" s="69">
        <v>5</v>
      </c>
      <c r="O189" s="61">
        <v>3000</v>
      </c>
      <c r="P189" s="62">
        <f>Table224523689101112131415161718192021222423456723456[[#This Row],[PEMBULATAN]]*O189</f>
        <v>15000</v>
      </c>
    </row>
    <row r="190" spans="1:16" ht="28.5" customHeight="1" x14ac:dyDescent="0.2">
      <c r="A190" s="108"/>
      <c r="B190" s="72"/>
      <c r="C190" s="84" t="s">
        <v>709</v>
      </c>
      <c r="D190" s="75" t="s">
        <v>54</v>
      </c>
      <c r="E190" s="13">
        <v>44432</v>
      </c>
      <c r="F190" s="73" t="s">
        <v>58</v>
      </c>
      <c r="G190" s="13">
        <v>44435</v>
      </c>
      <c r="H190" s="74" t="s">
        <v>518</v>
      </c>
      <c r="I190" s="15">
        <v>96</v>
      </c>
      <c r="J190" s="15">
        <v>60</v>
      </c>
      <c r="K190" s="15">
        <v>40</v>
      </c>
      <c r="L190" s="15">
        <v>13</v>
      </c>
      <c r="M190" s="79">
        <v>57.6</v>
      </c>
      <c r="N190" s="69">
        <v>58</v>
      </c>
      <c r="O190" s="61">
        <v>3000</v>
      </c>
      <c r="P190" s="62">
        <f>Table224523689101112131415161718192021222423456723456[[#This Row],[PEMBULATAN]]*O190</f>
        <v>174000</v>
      </c>
    </row>
    <row r="191" spans="1:16" ht="28.5" customHeight="1" x14ac:dyDescent="0.2">
      <c r="A191" s="108"/>
      <c r="B191" s="72"/>
      <c r="C191" s="84" t="s">
        <v>710</v>
      </c>
      <c r="D191" s="75" t="s">
        <v>54</v>
      </c>
      <c r="E191" s="13">
        <v>44432</v>
      </c>
      <c r="F191" s="73" t="s">
        <v>58</v>
      </c>
      <c r="G191" s="13">
        <v>44435</v>
      </c>
      <c r="H191" s="74" t="s">
        <v>518</v>
      </c>
      <c r="I191" s="15">
        <v>70</v>
      </c>
      <c r="J191" s="15">
        <v>45</v>
      </c>
      <c r="K191" s="15">
        <v>55</v>
      </c>
      <c r="L191" s="15">
        <v>10</v>
      </c>
      <c r="M191" s="79">
        <v>43.3125</v>
      </c>
      <c r="N191" s="69">
        <v>43</v>
      </c>
      <c r="O191" s="61">
        <v>3000</v>
      </c>
      <c r="P191" s="62">
        <f>Table224523689101112131415161718192021222423456723456[[#This Row],[PEMBULATAN]]*O191</f>
        <v>129000</v>
      </c>
    </row>
    <row r="192" spans="1:16" ht="28.5" customHeight="1" x14ac:dyDescent="0.2">
      <c r="A192" s="108"/>
      <c r="B192" s="72"/>
      <c r="C192" s="84" t="s">
        <v>711</v>
      </c>
      <c r="D192" s="75" t="s">
        <v>54</v>
      </c>
      <c r="E192" s="13">
        <v>44432</v>
      </c>
      <c r="F192" s="73" t="s">
        <v>58</v>
      </c>
      <c r="G192" s="13">
        <v>44435</v>
      </c>
      <c r="H192" s="74" t="s">
        <v>518</v>
      </c>
      <c r="I192" s="15">
        <v>85</v>
      </c>
      <c r="J192" s="15">
        <v>60</v>
      </c>
      <c r="K192" s="15">
        <v>40</v>
      </c>
      <c r="L192" s="15">
        <v>26</v>
      </c>
      <c r="M192" s="79">
        <v>51</v>
      </c>
      <c r="N192" s="69">
        <v>51</v>
      </c>
      <c r="O192" s="61">
        <v>3000</v>
      </c>
      <c r="P192" s="62">
        <f>Table224523689101112131415161718192021222423456723456[[#This Row],[PEMBULATAN]]*O192</f>
        <v>153000</v>
      </c>
    </row>
    <row r="193" spans="1:16" ht="28.5" customHeight="1" x14ac:dyDescent="0.2">
      <c r="A193" s="108"/>
      <c r="B193" s="72"/>
      <c r="C193" s="84" t="s">
        <v>712</v>
      </c>
      <c r="D193" s="75" t="s">
        <v>54</v>
      </c>
      <c r="E193" s="13">
        <v>44432</v>
      </c>
      <c r="F193" s="73" t="s">
        <v>58</v>
      </c>
      <c r="G193" s="13">
        <v>44435</v>
      </c>
      <c r="H193" s="74" t="s">
        <v>518</v>
      </c>
      <c r="I193" s="15">
        <v>90</v>
      </c>
      <c r="J193" s="15">
        <v>45</v>
      </c>
      <c r="K193" s="15">
        <v>30</v>
      </c>
      <c r="L193" s="15">
        <v>28</v>
      </c>
      <c r="M193" s="79">
        <v>30.375</v>
      </c>
      <c r="N193" s="69">
        <v>30</v>
      </c>
      <c r="O193" s="61">
        <v>3000</v>
      </c>
      <c r="P193" s="62">
        <f>Table224523689101112131415161718192021222423456723456[[#This Row],[PEMBULATAN]]*O193</f>
        <v>90000</v>
      </c>
    </row>
    <row r="194" spans="1:16" ht="28.5" customHeight="1" x14ac:dyDescent="0.2">
      <c r="A194" s="108"/>
      <c r="B194" s="72"/>
      <c r="C194" s="84" t="s">
        <v>713</v>
      </c>
      <c r="D194" s="75" t="s">
        <v>54</v>
      </c>
      <c r="E194" s="13">
        <v>44432</v>
      </c>
      <c r="F194" s="73" t="s">
        <v>58</v>
      </c>
      <c r="G194" s="13">
        <v>44435</v>
      </c>
      <c r="H194" s="74" t="s">
        <v>518</v>
      </c>
      <c r="I194" s="15">
        <v>90</v>
      </c>
      <c r="J194" s="15">
        <v>50</v>
      </c>
      <c r="K194" s="15">
        <v>30</v>
      </c>
      <c r="L194" s="15">
        <v>18</v>
      </c>
      <c r="M194" s="79">
        <v>33.75</v>
      </c>
      <c r="N194" s="69">
        <v>34</v>
      </c>
      <c r="O194" s="61">
        <v>3000</v>
      </c>
      <c r="P194" s="62">
        <f>Table224523689101112131415161718192021222423456723456[[#This Row],[PEMBULATAN]]*O194</f>
        <v>102000</v>
      </c>
    </row>
    <row r="195" spans="1:16" ht="28.5" customHeight="1" x14ac:dyDescent="0.2">
      <c r="A195" s="108"/>
      <c r="B195" s="72"/>
      <c r="C195" s="84" t="s">
        <v>714</v>
      </c>
      <c r="D195" s="75" t="s">
        <v>54</v>
      </c>
      <c r="E195" s="13">
        <v>44432</v>
      </c>
      <c r="F195" s="73" t="s">
        <v>58</v>
      </c>
      <c r="G195" s="13">
        <v>44435</v>
      </c>
      <c r="H195" s="74" t="s">
        <v>518</v>
      </c>
      <c r="I195" s="15">
        <v>85</v>
      </c>
      <c r="J195" s="15">
        <v>55</v>
      </c>
      <c r="K195" s="15">
        <v>12</v>
      </c>
      <c r="L195" s="15">
        <v>4</v>
      </c>
      <c r="M195" s="79">
        <v>14.025</v>
      </c>
      <c r="N195" s="69">
        <v>14</v>
      </c>
      <c r="O195" s="61">
        <v>3000</v>
      </c>
      <c r="P195" s="62">
        <f>Table224523689101112131415161718192021222423456723456[[#This Row],[PEMBULATAN]]*O195</f>
        <v>42000</v>
      </c>
    </row>
    <row r="196" spans="1:16" ht="28.5" customHeight="1" x14ac:dyDescent="0.2">
      <c r="A196" s="108"/>
      <c r="B196" s="72"/>
      <c r="C196" s="84" t="s">
        <v>715</v>
      </c>
      <c r="D196" s="75" t="s">
        <v>54</v>
      </c>
      <c r="E196" s="13">
        <v>44432</v>
      </c>
      <c r="F196" s="73" t="s">
        <v>58</v>
      </c>
      <c r="G196" s="13">
        <v>44435</v>
      </c>
      <c r="H196" s="74" t="s">
        <v>518</v>
      </c>
      <c r="I196" s="15">
        <v>75</v>
      </c>
      <c r="J196" s="15">
        <v>50</v>
      </c>
      <c r="K196" s="15">
        <v>20</v>
      </c>
      <c r="L196" s="15">
        <v>13</v>
      </c>
      <c r="M196" s="79">
        <v>18.75</v>
      </c>
      <c r="N196" s="69">
        <v>19</v>
      </c>
      <c r="O196" s="61">
        <v>3000</v>
      </c>
      <c r="P196" s="62">
        <f>Table224523689101112131415161718192021222423456723456[[#This Row],[PEMBULATAN]]*O196</f>
        <v>57000</v>
      </c>
    </row>
    <row r="197" spans="1:16" ht="28.5" customHeight="1" x14ac:dyDescent="0.2">
      <c r="A197" s="108"/>
      <c r="B197" s="72"/>
      <c r="C197" s="84" t="s">
        <v>716</v>
      </c>
      <c r="D197" s="75" t="s">
        <v>54</v>
      </c>
      <c r="E197" s="13">
        <v>44432</v>
      </c>
      <c r="F197" s="73" t="s">
        <v>58</v>
      </c>
      <c r="G197" s="13">
        <v>44435</v>
      </c>
      <c r="H197" s="74" t="s">
        <v>518</v>
      </c>
      <c r="I197" s="15">
        <v>125</v>
      </c>
      <c r="J197" s="15">
        <v>10</v>
      </c>
      <c r="K197" s="15">
        <v>10</v>
      </c>
      <c r="L197" s="15">
        <v>9</v>
      </c>
      <c r="M197" s="79">
        <v>3.125</v>
      </c>
      <c r="N197" s="69">
        <v>9</v>
      </c>
      <c r="O197" s="61">
        <v>3000</v>
      </c>
      <c r="P197" s="62">
        <f>Table224523689101112131415161718192021222423456723456[[#This Row],[PEMBULATAN]]*O197</f>
        <v>27000</v>
      </c>
    </row>
    <row r="198" spans="1:16" ht="28.5" customHeight="1" x14ac:dyDescent="0.2">
      <c r="A198" s="108"/>
      <c r="B198" s="72"/>
      <c r="C198" s="84" t="s">
        <v>717</v>
      </c>
      <c r="D198" s="75" t="s">
        <v>54</v>
      </c>
      <c r="E198" s="13">
        <v>44432</v>
      </c>
      <c r="F198" s="73" t="s">
        <v>58</v>
      </c>
      <c r="G198" s="13">
        <v>44435</v>
      </c>
      <c r="H198" s="74" t="s">
        <v>518</v>
      </c>
      <c r="I198" s="15">
        <v>48</v>
      </c>
      <c r="J198" s="15">
        <v>20</v>
      </c>
      <c r="K198" s="15">
        <v>20</v>
      </c>
      <c r="L198" s="15">
        <v>2</v>
      </c>
      <c r="M198" s="79">
        <v>4.8</v>
      </c>
      <c r="N198" s="69">
        <v>5</v>
      </c>
      <c r="O198" s="61">
        <v>3000</v>
      </c>
      <c r="P198" s="62">
        <f>Table224523689101112131415161718192021222423456723456[[#This Row],[PEMBULATAN]]*O198</f>
        <v>15000</v>
      </c>
    </row>
    <row r="199" spans="1:16" ht="28.5" customHeight="1" x14ac:dyDescent="0.2">
      <c r="A199" s="108"/>
      <c r="B199" s="72"/>
      <c r="C199" s="84" t="s">
        <v>718</v>
      </c>
      <c r="D199" s="75" t="s">
        <v>54</v>
      </c>
      <c r="E199" s="13">
        <v>44432</v>
      </c>
      <c r="F199" s="73" t="s">
        <v>58</v>
      </c>
      <c r="G199" s="13">
        <v>44435</v>
      </c>
      <c r="H199" s="74" t="s">
        <v>518</v>
      </c>
      <c r="I199" s="15">
        <v>80</v>
      </c>
      <c r="J199" s="15">
        <v>60</v>
      </c>
      <c r="K199" s="15">
        <v>30</v>
      </c>
      <c r="L199" s="15">
        <v>14</v>
      </c>
      <c r="M199" s="79">
        <v>36</v>
      </c>
      <c r="N199" s="69">
        <v>36</v>
      </c>
      <c r="O199" s="61">
        <v>3000</v>
      </c>
      <c r="P199" s="62">
        <f>Table224523689101112131415161718192021222423456723456[[#This Row],[PEMBULATAN]]*O199</f>
        <v>108000</v>
      </c>
    </row>
    <row r="200" spans="1:16" ht="28.5" customHeight="1" x14ac:dyDescent="0.2">
      <c r="A200" s="108"/>
      <c r="B200" s="72"/>
      <c r="C200" s="84" t="s">
        <v>719</v>
      </c>
      <c r="D200" s="75" t="s">
        <v>54</v>
      </c>
      <c r="E200" s="13">
        <v>44432</v>
      </c>
      <c r="F200" s="73" t="s">
        <v>58</v>
      </c>
      <c r="G200" s="13">
        <v>44435</v>
      </c>
      <c r="H200" s="74" t="s">
        <v>518</v>
      </c>
      <c r="I200" s="15">
        <v>85</v>
      </c>
      <c r="J200" s="15">
        <v>74</v>
      </c>
      <c r="K200" s="15">
        <v>53</v>
      </c>
      <c r="L200" s="15">
        <v>45</v>
      </c>
      <c r="M200" s="79">
        <v>83.342500000000001</v>
      </c>
      <c r="N200" s="69">
        <v>83</v>
      </c>
      <c r="O200" s="61">
        <v>3000</v>
      </c>
      <c r="P200" s="62">
        <f>Table224523689101112131415161718192021222423456723456[[#This Row],[PEMBULATAN]]*O200</f>
        <v>249000</v>
      </c>
    </row>
    <row r="201" spans="1:16" ht="28.5" customHeight="1" x14ac:dyDescent="0.2">
      <c r="A201" s="108"/>
      <c r="B201" s="72"/>
      <c r="C201" s="84" t="s">
        <v>720</v>
      </c>
      <c r="D201" s="75" t="s">
        <v>54</v>
      </c>
      <c r="E201" s="13">
        <v>44432</v>
      </c>
      <c r="F201" s="73" t="s">
        <v>58</v>
      </c>
      <c r="G201" s="13">
        <v>44435</v>
      </c>
      <c r="H201" s="74" t="s">
        <v>518</v>
      </c>
      <c r="I201" s="15">
        <v>68</v>
      </c>
      <c r="J201" s="15">
        <v>40</v>
      </c>
      <c r="K201" s="15">
        <v>20</v>
      </c>
      <c r="L201" s="15">
        <v>9</v>
      </c>
      <c r="M201" s="79">
        <v>13.6</v>
      </c>
      <c r="N201" s="69">
        <v>14</v>
      </c>
      <c r="O201" s="61">
        <v>3000</v>
      </c>
      <c r="P201" s="62">
        <f>Table224523689101112131415161718192021222423456723456[[#This Row],[PEMBULATAN]]*O201</f>
        <v>42000</v>
      </c>
    </row>
    <row r="202" spans="1:16" ht="28.5" customHeight="1" x14ac:dyDescent="0.2">
      <c r="A202" s="108"/>
      <c r="B202" s="72"/>
      <c r="C202" s="84" t="s">
        <v>721</v>
      </c>
      <c r="D202" s="75" t="s">
        <v>54</v>
      </c>
      <c r="E202" s="13">
        <v>44432</v>
      </c>
      <c r="F202" s="73" t="s">
        <v>58</v>
      </c>
      <c r="G202" s="13">
        <v>44435</v>
      </c>
      <c r="H202" s="74" t="s">
        <v>518</v>
      </c>
      <c r="I202" s="15">
        <v>79</v>
      </c>
      <c r="J202" s="15">
        <v>30</v>
      </c>
      <c r="K202" s="15">
        <v>5</v>
      </c>
      <c r="L202" s="15">
        <v>1</v>
      </c>
      <c r="M202" s="79">
        <v>2.9624999999999999</v>
      </c>
      <c r="N202" s="69">
        <v>3</v>
      </c>
      <c r="O202" s="61">
        <v>3000</v>
      </c>
      <c r="P202" s="62">
        <f>Table224523689101112131415161718192021222423456723456[[#This Row],[PEMBULATAN]]*O202</f>
        <v>9000</v>
      </c>
    </row>
    <row r="203" spans="1:16" ht="28.5" customHeight="1" x14ac:dyDescent="0.2">
      <c r="A203" s="108"/>
      <c r="B203" s="72"/>
      <c r="C203" s="84" t="s">
        <v>722</v>
      </c>
      <c r="D203" s="75" t="s">
        <v>54</v>
      </c>
      <c r="E203" s="13">
        <v>44432</v>
      </c>
      <c r="F203" s="73" t="s">
        <v>58</v>
      </c>
      <c r="G203" s="13">
        <v>44435</v>
      </c>
      <c r="H203" s="74" t="s">
        <v>518</v>
      </c>
      <c r="I203" s="15">
        <v>60</v>
      </c>
      <c r="J203" s="15">
        <v>50</v>
      </c>
      <c r="K203" s="15">
        <v>20</v>
      </c>
      <c r="L203" s="15">
        <v>7</v>
      </c>
      <c r="M203" s="79">
        <v>15</v>
      </c>
      <c r="N203" s="69">
        <v>15</v>
      </c>
      <c r="O203" s="61">
        <v>3000</v>
      </c>
      <c r="P203" s="62">
        <f>Table224523689101112131415161718192021222423456723456[[#This Row],[PEMBULATAN]]*O203</f>
        <v>45000</v>
      </c>
    </row>
    <row r="204" spans="1:16" ht="28.5" customHeight="1" x14ac:dyDescent="0.2">
      <c r="A204" s="108"/>
      <c r="B204" s="72"/>
      <c r="C204" s="84" t="s">
        <v>723</v>
      </c>
      <c r="D204" s="75" t="s">
        <v>54</v>
      </c>
      <c r="E204" s="13">
        <v>44432</v>
      </c>
      <c r="F204" s="73" t="s">
        <v>58</v>
      </c>
      <c r="G204" s="13">
        <v>44435</v>
      </c>
      <c r="H204" s="74" t="s">
        <v>518</v>
      </c>
      <c r="I204" s="15">
        <v>40</v>
      </c>
      <c r="J204" s="15">
        <v>32</v>
      </c>
      <c r="K204" s="15">
        <v>20</v>
      </c>
      <c r="L204" s="15">
        <v>3</v>
      </c>
      <c r="M204" s="79">
        <v>6.4</v>
      </c>
      <c r="N204" s="69">
        <v>6</v>
      </c>
      <c r="O204" s="61">
        <v>3000</v>
      </c>
      <c r="P204" s="62">
        <f>Table224523689101112131415161718192021222423456723456[[#This Row],[PEMBULATAN]]*O204</f>
        <v>18000</v>
      </c>
    </row>
    <row r="205" spans="1:16" ht="28.5" customHeight="1" x14ac:dyDescent="0.2">
      <c r="A205" s="108"/>
      <c r="B205" s="72"/>
      <c r="C205" s="84" t="s">
        <v>724</v>
      </c>
      <c r="D205" s="75" t="s">
        <v>54</v>
      </c>
      <c r="E205" s="13">
        <v>44432</v>
      </c>
      <c r="F205" s="73" t="s">
        <v>58</v>
      </c>
      <c r="G205" s="13">
        <v>44435</v>
      </c>
      <c r="H205" s="74" t="s">
        <v>518</v>
      </c>
      <c r="I205" s="15">
        <v>90</v>
      </c>
      <c r="J205" s="15">
        <v>60</v>
      </c>
      <c r="K205" s="15">
        <v>35</v>
      </c>
      <c r="L205" s="15">
        <v>11</v>
      </c>
      <c r="M205" s="79">
        <v>47.25</v>
      </c>
      <c r="N205" s="69">
        <v>47</v>
      </c>
      <c r="O205" s="61">
        <v>3000</v>
      </c>
      <c r="P205" s="62">
        <f>Table224523689101112131415161718192021222423456723456[[#This Row],[PEMBULATAN]]*O205</f>
        <v>141000</v>
      </c>
    </row>
    <row r="206" spans="1:16" ht="28.5" customHeight="1" x14ac:dyDescent="0.2">
      <c r="A206" s="108"/>
      <c r="B206" s="72"/>
      <c r="C206" s="84" t="s">
        <v>725</v>
      </c>
      <c r="D206" s="75" t="s">
        <v>54</v>
      </c>
      <c r="E206" s="13">
        <v>44432</v>
      </c>
      <c r="F206" s="73" t="s">
        <v>58</v>
      </c>
      <c r="G206" s="13">
        <v>44435</v>
      </c>
      <c r="H206" s="74" t="s">
        <v>518</v>
      </c>
      <c r="I206" s="15">
        <v>50</v>
      </c>
      <c r="J206" s="15">
        <v>30</v>
      </c>
      <c r="K206" s="15">
        <v>30</v>
      </c>
      <c r="L206" s="15">
        <v>6</v>
      </c>
      <c r="M206" s="79">
        <v>11.25</v>
      </c>
      <c r="N206" s="69">
        <v>11</v>
      </c>
      <c r="O206" s="61">
        <v>3000</v>
      </c>
      <c r="P206" s="62">
        <f>Table224523689101112131415161718192021222423456723456[[#This Row],[PEMBULATAN]]*O206</f>
        <v>33000</v>
      </c>
    </row>
    <row r="207" spans="1:16" ht="28.5" customHeight="1" x14ac:dyDescent="0.2">
      <c r="A207" s="108"/>
      <c r="B207" s="72"/>
      <c r="C207" s="84" t="s">
        <v>726</v>
      </c>
      <c r="D207" s="75" t="s">
        <v>54</v>
      </c>
      <c r="E207" s="13">
        <v>44432</v>
      </c>
      <c r="F207" s="73" t="s">
        <v>58</v>
      </c>
      <c r="G207" s="13">
        <v>44435</v>
      </c>
      <c r="H207" s="74" t="s">
        <v>518</v>
      </c>
      <c r="I207" s="15">
        <v>95</v>
      </c>
      <c r="J207" s="15">
        <v>50</v>
      </c>
      <c r="K207" s="15">
        <v>30</v>
      </c>
      <c r="L207" s="15">
        <v>17</v>
      </c>
      <c r="M207" s="79">
        <v>35.625</v>
      </c>
      <c r="N207" s="69">
        <v>36</v>
      </c>
      <c r="O207" s="61">
        <v>3000</v>
      </c>
      <c r="P207" s="62">
        <f>Table224523689101112131415161718192021222423456723456[[#This Row],[PEMBULATAN]]*O207</f>
        <v>108000</v>
      </c>
    </row>
    <row r="208" spans="1:16" ht="28.5" customHeight="1" x14ac:dyDescent="0.2">
      <c r="A208" s="108"/>
      <c r="B208" s="72"/>
      <c r="C208" s="84" t="s">
        <v>727</v>
      </c>
      <c r="D208" s="75" t="s">
        <v>54</v>
      </c>
      <c r="E208" s="13">
        <v>44432</v>
      </c>
      <c r="F208" s="73" t="s">
        <v>58</v>
      </c>
      <c r="G208" s="13">
        <v>44435</v>
      </c>
      <c r="H208" s="74" t="s">
        <v>518</v>
      </c>
      <c r="I208" s="15">
        <v>70</v>
      </c>
      <c r="J208" s="15">
        <v>55</v>
      </c>
      <c r="K208" s="15">
        <v>20</v>
      </c>
      <c r="L208" s="15">
        <v>6</v>
      </c>
      <c r="M208" s="79">
        <v>19.25</v>
      </c>
      <c r="N208" s="69">
        <v>19</v>
      </c>
      <c r="O208" s="61">
        <v>3000</v>
      </c>
      <c r="P208" s="62">
        <f>Table224523689101112131415161718192021222423456723456[[#This Row],[PEMBULATAN]]*O208</f>
        <v>57000</v>
      </c>
    </row>
    <row r="209" spans="1:16" ht="28.5" customHeight="1" x14ac:dyDescent="0.2">
      <c r="A209" s="108"/>
      <c r="B209" s="72"/>
      <c r="C209" s="84" t="s">
        <v>728</v>
      </c>
      <c r="D209" s="75" t="s">
        <v>54</v>
      </c>
      <c r="E209" s="13">
        <v>44432</v>
      </c>
      <c r="F209" s="73" t="s">
        <v>58</v>
      </c>
      <c r="G209" s="13">
        <v>44435</v>
      </c>
      <c r="H209" s="74" t="s">
        <v>518</v>
      </c>
      <c r="I209" s="15">
        <v>85</v>
      </c>
      <c r="J209" s="15">
        <v>40</v>
      </c>
      <c r="K209" s="15">
        <v>35</v>
      </c>
      <c r="L209" s="15">
        <v>14</v>
      </c>
      <c r="M209" s="79">
        <v>29.75</v>
      </c>
      <c r="N209" s="69">
        <v>30</v>
      </c>
      <c r="O209" s="61">
        <v>3000</v>
      </c>
      <c r="P209" s="62">
        <f>Table224523689101112131415161718192021222423456723456[[#This Row],[PEMBULATAN]]*O209</f>
        <v>90000</v>
      </c>
    </row>
    <row r="210" spans="1:16" ht="28.5" customHeight="1" x14ac:dyDescent="0.2">
      <c r="A210" s="108"/>
      <c r="B210" s="72"/>
      <c r="C210" s="84" t="s">
        <v>729</v>
      </c>
      <c r="D210" s="75" t="s">
        <v>54</v>
      </c>
      <c r="E210" s="13">
        <v>44432</v>
      </c>
      <c r="F210" s="73" t="s">
        <v>58</v>
      </c>
      <c r="G210" s="13">
        <v>44435</v>
      </c>
      <c r="H210" s="74" t="s">
        <v>518</v>
      </c>
      <c r="I210" s="15">
        <v>45</v>
      </c>
      <c r="J210" s="15">
        <v>30</v>
      </c>
      <c r="K210" s="15">
        <v>30</v>
      </c>
      <c r="L210" s="15">
        <v>3</v>
      </c>
      <c r="M210" s="79">
        <v>10.125</v>
      </c>
      <c r="N210" s="69">
        <v>10</v>
      </c>
      <c r="O210" s="61">
        <v>3000</v>
      </c>
      <c r="P210" s="62">
        <f>Table224523689101112131415161718192021222423456723456[[#This Row],[PEMBULATAN]]*O210</f>
        <v>30000</v>
      </c>
    </row>
    <row r="211" spans="1:16" ht="28.5" customHeight="1" x14ac:dyDescent="0.2">
      <c r="A211" s="108"/>
      <c r="B211" s="72"/>
      <c r="C211" s="84" t="s">
        <v>730</v>
      </c>
      <c r="D211" s="75" t="s">
        <v>54</v>
      </c>
      <c r="E211" s="13">
        <v>44432</v>
      </c>
      <c r="F211" s="73" t="s">
        <v>58</v>
      </c>
      <c r="G211" s="13">
        <v>44435</v>
      </c>
      <c r="H211" s="74" t="s">
        <v>518</v>
      </c>
      <c r="I211" s="15">
        <v>90</v>
      </c>
      <c r="J211" s="15">
        <v>50</v>
      </c>
      <c r="K211" s="15">
        <v>30</v>
      </c>
      <c r="L211" s="15">
        <v>12</v>
      </c>
      <c r="M211" s="79">
        <v>33.75</v>
      </c>
      <c r="N211" s="69">
        <v>34</v>
      </c>
      <c r="O211" s="61">
        <v>3000</v>
      </c>
      <c r="P211" s="62">
        <f>Table224523689101112131415161718192021222423456723456[[#This Row],[PEMBULATAN]]*O211</f>
        <v>102000</v>
      </c>
    </row>
    <row r="212" spans="1:16" ht="28.5" customHeight="1" x14ac:dyDescent="0.2">
      <c r="A212" s="108"/>
      <c r="B212" s="72"/>
      <c r="C212" s="84" t="s">
        <v>731</v>
      </c>
      <c r="D212" s="75" t="s">
        <v>54</v>
      </c>
      <c r="E212" s="13">
        <v>44432</v>
      </c>
      <c r="F212" s="73" t="s">
        <v>58</v>
      </c>
      <c r="G212" s="13">
        <v>44435</v>
      </c>
      <c r="H212" s="74" t="s">
        <v>518</v>
      </c>
      <c r="I212" s="15">
        <v>100</v>
      </c>
      <c r="J212" s="15">
        <v>50</v>
      </c>
      <c r="K212" s="15">
        <v>30</v>
      </c>
      <c r="L212" s="15">
        <v>8</v>
      </c>
      <c r="M212" s="79">
        <v>37.5</v>
      </c>
      <c r="N212" s="69">
        <v>38</v>
      </c>
      <c r="O212" s="61">
        <v>3000</v>
      </c>
      <c r="P212" s="62">
        <f>Table224523689101112131415161718192021222423456723456[[#This Row],[PEMBULATAN]]*O212</f>
        <v>114000</v>
      </c>
    </row>
    <row r="213" spans="1:16" ht="28.5" customHeight="1" x14ac:dyDescent="0.2">
      <c r="A213" s="108"/>
      <c r="B213" s="72"/>
      <c r="C213" s="84" t="s">
        <v>732</v>
      </c>
      <c r="D213" s="75" t="s">
        <v>54</v>
      </c>
      <c r="E213" s="13">
        <v>44432</v>
      </c>
      <c r="F213" s="73" t="s">
        <v>58</v>
      </c>
      <c r="G213" s="13">
        <v>44435</v>
      </c>
      <c r="H213" s="74" t="s">
        <v>518</v>
      </c>
      <c r="I213" s="15">
        <v>90</v>
      </c>
      <c r="J213" s="15">
        <v>50</v>
      </c>
      <c r="K213" s="15">
        <v>20</v>
      </c>
      <c r="L213" s="15">
        <v>5</v>
      </c>
      <c r="M213" s="79">
        <v>22.5</v>
      </c>
      <c r="N213" s="69">
        <v>23</v>
      </c>
      <c r="O213" s="61">
        <v>3000</v>
      </c>
      <c r="P213" s="62">
        <f>Table224523689101112131415161718192021222423456723456[[#This Row],[PEMBULATAN]]*O213</f>
        <v>69000</v>
      </c>
    </row>
    <row r="214" spans="1:16" ht="28.5" customHeight="1" x14ac:dyDescent="0.2">
      <c r="A214" s="108"/>
      <c r="B214" s="72"/>
      <c r="C214" s="84" t="s">
        <v>733</v>
      </c>
      <c r="D214" s="75" t="s">
        <v>54</v>
      </c>
      <c r="E214" s="13">
        <v>44432</v>
      </c>
      <c r="F214" s="73" t="s">
        <v>58</v>
      </c>
      <c r="G214" s="13">
        <v>44435</v>
      </c>
      <c r="H214" s="74" t="s">
        <v>518</v>
      </c>
      <c r="I214" s="15">
        <v>80</v>
      </c>
      <c r="J214" s="15">
        <v>55</v>
      </c>
      <c r="K214" s="15">
        <v>30</v>
      </c>
      <c r="L214" s="15">
        <v>11</v>
      </c>
      <c r="M214" s="79">
        <v>33</v>
      </c>
      <c r="N214" s="69">
        <v>33</v>
      </c>
      <c r="O214" s="61">
        <v>3000</v>
      </c>
      <c r="P214" s="62">
        <f>Table224523689101112131415161718192021222423456723456[[#This Row],[PEMBULATAN]]*O214</f>
        <v>99000</v>
      </c>
    </row>
    <row r="215" spans="1:16" ht="28.5" customHeight="1" x14ac:dyDescent="0.2">
      <c r="A215" s="108"/>
      <c r="B215" s="72"/>
      <c r="C215" s="84" t="s">
        <v>734</v>
      </c>
      <c r="D215" s="75" t="s">
        <v>54</v>
      </c>
      <c r="E215" s="13">
        <v>44432</v>
      </c>
      <c r="F215" s="73" t="s">
        <v>58</v>
      </c>
      <c r="G215" s="13">
        <v>44435</v>
      </c>
      <c r="H215" s="74" t="s">
        <v>518</v>
      </c>
      <c r="I215" s="15">
        <v>75</v>
      </c>
      <c r="J215" s="15">
        <v>40</v>
      </c>
      <c r="K215" s="15">
        <v>19</v>
      </c>
      <c r="L215" s="15">
        <v>6</v>
      </c>
      <c r="M215" s="79">
        <v>14.25</v>
      </c>
      <c r="N215" s="69">
        <v>14</v>
      </c>
      <c r="O215" s="61">
        <v>3000</v>
      </c>
      <c r="P215" s="62">
        <f>Table224523689101112131415161718192021222423456723456[[#This Row],[PEMBULATAN]]*O215</f>
        <v>42000</v>
      </c>
    </row>
    <row r="216" spans="1:16" ht="28.5" customHeight="1" x14ac:dyDescent="0.2">
      <c r="A216" s="108"/>
      <c r="B216" s="72"/>
      <c r="C216" s="84" t="s">
        <v>735</v>
      </c>
      <c r="D216" s="75" t="s">
        <v>54</v>
      </c>
      <c r="E216" s="13">
        <v>44432</v>
      </c>
      <c r="F216" s="73" t="s">
        <v>58</v>
      </c>
      <c r="G216" s="13">
        <v>44435</v>
      </c>
      <c r="H216" s="74" t="s">
        <v>518</v>
      </c>
      <c r="I216" s="15">
        <v>95</v>
      </c>
      <c r="J216" s="15">
        <v>60</v>
      </c>
      <c r="K216" s="15">
        <v>20</v>
      </c>
      <c r="L216" s="15">
        <v>8</v>
      </c>
      <c r="M216" s="79">
        <v>28.5</v>
      </c>
      <c r="N216" s="69">
        <v>29</v>
      </c>
      <c r="O216" s="61">
        <v>3000</v>
      </c>
      <c r="P216" s="62">
        <f>Table224523689101112131415161718192021222423456723456[[#This Row],[PEMBULATAN]]*O216</f>
        <v>87000</v>
      </c>
    </row>
    <row r="217" spans="1:16" ht="28.5" customHeight="1" x14ac:dyDescent="0.2">
      <c r="A217" s="108"/>
      <c r="B217" s="72"/>
      <c r="C217" s="84" t="s">
        <v>736</v>
      </c>
      <c r="D217" s="75" t="s">
        <v>54</v>
      </c>
      <c r="E217" s="13">
        <v>44432</v>
      </c>
      <c r="F217" s="73" t="s">
        <v>58</v>
      </c>
      <c r="G217" s="13">
        <v>44435</v>
      </c>
      <c r="H217" s="74" t="s">
        <v>518</v>
      </c>
      <c r="I217" s="15">
        <v>90</v>
      </c>
      <c r="J217" s="15">
        <v>50</v>
      </c>
      <c r="K217" s="15">
        <v>20</v>
      </c>
      <c r="L217" s="15">
        <v>8</v>
      </c>
      <c r="M217" s="79">
        <v>22.5</v>
      </c>
      <c r="N217" s="69">
        <v>23</v>
      </c>
      <c r="O217" s="61">
        <v>3000</v>
      </c>
      <c r="P217" s="62">
        <f>Table224523689101112131415161718192021222423456723456[[#This Row],[PEMBULATAN]]*O217</f>
        <v>69000</v>
      </c>
    </row>
    <row r="218" spans="1:16" ht="28.5" customHeight="1" x14ac:dyDescent="0.2">
      <c r="A218" s="108"/>
      <c r="B218" s="72"/>
      <c r="C218" s="84" t="s">
        <v>737</v>
      </c>
      <c r="D218" s="75" t="s">
        <v>54</v>
      </c>
      <c r="E218" s="13">
        <v>44432</v>
      </c>
      <c r="F218" s="73" t="s">
        <v>58</v>
      </c>
      <c r="G218" s="13">
        <v>44435</v>
      </c>
      <c r="H218" s="74" t="s">
        <v>518</v>
      </c>
      <c r="I218" s="15">
        <v>53</v>
      </c>
      <c r="J218" s="15">
        <v>45</v>
      </c>
      <c r="K218" s="15">
        <v>20</v>
      </c>
      <c r="L218" s="15">
        <v>3</v>
      </c>
      <c r="M218" s="79">
        <v>11.925000000000001</v>
      </c>
      <c r="N218" s="69">
        <v>12</v>
      </c>
      <c r="O218" s="61">
        <v>3000</v>
      </c>
      <c r="P218" s="62">
        <f>Table224523689101112131415161718192021222423456723456[[#This Row],[PEMBULATAN]]*O218</f>
        <v>36000</v>
      </c>
    </row>
    <row r="219" spans="1:16" ht="28.5" customHeight="1" x14ac:dyDescent="0.2">
      <c r="A219" s="108"/>
      <c r="B219" s="72"/>
      <c r="C219" s="84" t="s">
        <v>738</v>
      </c>
      <c r="D219" s="75" t="s">
        <v>54</v>
      </c>
      <c r="E219" s="13">
        <v>44432</v>
      </c>
      <c r="F219" s="73" t="s">
        <v>58</v>
      </c>
      <c r="G219" s="13">
        <v>44435</v>
      </c>
      <c r="H219" s="74" t="s">
        <v>518</v>
      </c>
      <c r="I219" s="15">
        <v>85</v>
      </c>
      <c r="J219" s="15">
        <v>50</v>
      </c>
      <c r="K219" s="15">
        <v>20</v>
      </c>
      <c r="L219" s="15">
        <v>13</v>
      </c>
      <c r="M219" s="79">
        <v>21.25</v>
      </c>
      <c r="N219" s="69">
        <v>21</v>
      </c>
      <c r="O219" s="61">
        <v>3000</v>
      </c>
      <c r="P219" s="62">
        <f>Table224523689101112131415161718192021222423456723456[[#This Row],[PEMBULATAN]]*O219</f>
        <v>63000</v>
      </c>
    </row>
    <row r="220" spans="1:16" ht="28.5" customHeight="1" x14ac:dyDescent="0.2">
      <c r="A220" s="108"/>
      <c r="B220" s="72"/>
      <c r="C220" s="84" t="s">
        <v>739</v>
      </c>
      <c r="D220" s="75" t="s">
        <v>54</v>
      </c>
      <c r="E220" s="13">
        <v>44432</v>
      </c>
      <c r="F220" s="73" t="s">
        <v>58</v>
      </c>
      <c r="G220" s="13">
        <v>44435</v>
      </c>
      <c r="H220" s="74" t="s">
        <v>518</v>
      </c>
      <c r="I220" s="15">
        <v>95</v>
      </c>
      <c r="J220" s="15">
        <v>50</v>
      </c>
      <c r="K220" s="15">
        <v>20</v>
      </c>
      <c r="L220" s="15">
        <v>8</v>
      </c>
      <c r="M220" s="79">
        <v>23.75</v>
      </c>
      <c r="N220" s="69">
        <v>24</v>
      </c>
      <c r="O220" s="61">
        <v>3000</v>
      </c>
      <c r="P220" s="62">
        <f>Table224523689101112131415161718192021222423456723456[[#This Row],[PEMBULATAN]]*O220</f>
        <v>72000</v>
      </c>
    </row>
    <row r="221" spans="1:16" ht="28.5" customHeight="1" x14ac:dyDescent="0.2">
      <c r="A221" s="108"/>
      <c r="B221" s="72"/>
      <c r="C221" s="84" t="s">
        <v>740</v>
      </c>
      <c r="D221" s="75" t="s">
        <v>54</v>
      </c>
      <c r="E221" s="13">
        <v>44432</v>
      </c>
      <c r="F221" s="73" t="s">
        <v>58</v>
      </c>
      <c r="G221" s="13">
        <v>44435</v>
      </c>
      <c r="H221" s="74" t="s">
        <v>518</v>
      </c>
      <c r="I221" s="15">
        <v>98</v>
      </c>
      <c r="J221" s="15">
        <v>34</v>
      </c>
      <c r="K221" s="15">
        <v>34</v>
      </c>
      <c r="L221" s="15">
        <v>12</v>
      </c>
      <c r="M221" s="79">
        <v>28.321999999999999</v>
      </c>
      <c r="N221" s="69">
        <v>28</v>
      </c>
      <c r="O221" s="61">
        <v>3000</v>
      </c>
      <c r="P221" s="62">
        <f>Table224523689101112131415161718192021222423456723456[[#This Row],[PEMBULATAN]]*O221</f>
        <v>84000</v>
      </c>
    </row>
    <row r="222" spans="1:16" ht="28.5" customHeight="1" x14ac:dyDescent="0.2">
      <c r="A222" s="108"/>
      <c r="B222" s="72"/>
      <c r="C222" s="84" t="s">
        <v>741</v>
      </c>
      <c r="D222" s="75" t="s">
        <v>54</v>
      </c>
      <c r="E222" s="13">
        <v>44432</v>
      </c>
      <c r="F222" s="73" t="s">
        <v>58</v>
      </c>
      <c r="G222" s="13">
        <v>44435</v>
      </c>
      <c r="H222" s="74" t="s">
        <v>518</v>
      </c>
      <c r="I222" s="15">
        <v>45</v>
      </c>
      <c r="J222" s="15">
        <v>35</v>
      </c>
      <c r="K222" s="15">
        <v>28</v>
      </c>
      <c r="L222" s="15">
        <v>3</v>
      </c>
      <c r="M222" s="79">
        <v>11.025</v>
      </c>
      <c r="N222" s="69">
        <v>11</v>
      </c>
      <c r="O222" s="61">
        <v>3000</v>
      </c>
      <c r="P222" s="62">
        <f>Table224523689101112131415161718192021222423456723456[[#This Row],[PEMBULATAN]]*O222</f>
        <v>33000</v>
      </c>
    </row>
    <row r="223" spans="1:16" ht="28.5" customHeight="1" x14ac:dyDescent="0.2">
      <c r="A223" s="108"/>
      <c r="B223" s="72"/>
      <c r="C223" s="84" t="s">
        <v>742</v>
      </c>
      <c r="D223" s="75" t="s">
        <v>54</v>
      </c>
      <c r="E223" s="13">
        <v>44432</v>
      </c>
      <c r="F223" s="73" t="s">
        <v>58</v>
      </c>
      <c r="G223" s="13">
        <v>44435</v>
      </c>
      <c r="H223" s="74" t="s">
        <v>518</v>
      </c>
      <c r="I223" s="15">
        <v>70</v>
      </c>
      <c r="J223" s="15">
        <v>45</v>
      </c>
      <c r="K223" s="15">
        <v>10</v>
      </c>
      <c r="L223" s="15">
        <v>10</v>
      </c>
      <c r="M223" s="79">
        <v>7.875</v>
      </c>
      <c r="N223" s="69">
        <v>10</v>
      </c>
      <c r="O223" s="61">
        <v>3000</v>
      </c>
      <c r="P223" s="62">
        <f>Table224523689101112131415161718192021222423456723456[[#This Row],[PEMBULATAN]]*O223</f>
        <v>30000</v>
      </c>
    </row>
    <row r="224" spans="1:16" ht="28.5" customHeight="1" x14ac:dyDescent="0.2">
      <c r="A224" s="108"/>
      <c r="B224" s="72"/>
      <c r="C224" s="84" t="s">
        <v>743</v>
      </c>
      <c r="D224" s="75" t="s">
        <v>54</v>
      </c>
      <c r="E224" s="13">
        <v>44432</v>
      </c>
      <c r="F224" s="73" t="s">
        <v>58</v>
      </c>
      <c r="G224" s="13">
        <v>44435</v>
      </c>
      <c r="H224" s="74" t="s">
        <v>518</v>
      </c>
      <c r="I224" s="15">
        <v>90</v>
      </c>
      <c r="J224" s="15">
        <v>55</v>
      </c>
      <c r="K224" s="15">
        <v>35</v>
      </c>
      <c r="L224" s="15">
        <v>21</v>
      </c>
      <c r="M224" s="79">
        <v>43.3125</v>
      </c>
      <c r="N224" s="69">
        <v>43</v>
      </c>
      <c r="O224" s="61">
        <v>3000</v>
      </c>
      <c r="P224" s="62">
        <f>Table224523689101112131415161718192021222423456723456[[#This Row],[PEMBULATAN]]*O224</f>
        <v>129000</v>
      </c>
    </row>
    <row r="225" spans="1:16" ht="28.5" customHeight="1" x14ac:dyDescent="0.2">
      <c r="A225" s="108"/>
      <c r="B225" s="72"/>
      <c r="C225" s="84" t="s">
        <v>744</v>
      </c>
      <c r="D225" s="75" t="s">
        <v>54</v>
      </c>
      <c r="E225" s="13">
        <v>44432</v>
      </c>
      <c r="F225" s="73" t="s">
        <v>58</v>
      </c>
      <c r="G225" s="13">
        <v>44435</v>
      </c>
      <c r="H225" s="74" t="s">
        <v>518</v>
      </c>
      <c r="I225" s="15">
        <v>55</v>
      </c>
      <c r="J225" s="15">
        <v>40</v>
      </c>
      <c r="K225" s="15">
        <v>15</v>
      </c>
      <c r="L225" s="15">
        <v>4</v>
      </c>
      <c r="M225" s="79">
        <v>8.25</v>
      </c>
      <c r="N225" s="69">
        <v>8</v>
      </c>
      <c r="O225" s="61">
        <v>3000</v>
      </c>
      <c r="P225" s="62">
        <f>Table224523689101112131415161718192021222423456723456[[#This Row],[PEMBULATAN]]*O225</f>
        <v>24000</v>
      </c>
    </row>
    <row r="226" spans="1:16" ht="28.5" customHeight="1" x14ac:dyDescent="0.2">
      <c r="A226" s="108"/>
      <c r="B226" s="72"/>
      <c r="C226" s="84" t="s">
        <v>745</v>
      </c>
      <c r="D226" s="75" t="s">
        <v>54</v>
      </c>
      <c r="E226" s="13">
        <v>44432</v>
      </c>
      <c r="F226" s="73" t="s">
        <v>58</v>
      </c>
      <c r="G226" s="13">
        <v>44435</v>
      </c>
      <c r="H226" s="74" t="s">
        <v>518</v>
      </c>
      <c r="I226" s="15">
        <v>35</v>
      </c>
      <c r="J226" s="15">
        <v>27</v>
      </c>
      <c r="K226" s="15">
        <v>25</v>
      </c>
      <c r="L226" s="15">
        <v>5</v>
      </c>
      <c r="M226" s="79">
        <v>5.90625</v>
      </c>
      <c r="N226" s="69">
        <v>6</v>
      </c>
      <c r="O226" s="61">
        <v>3000</v>
      </c>
      <c r="P226" s="62">
        <f>Table224523689101112131415161718192021222423456723456[[#This Row],[PEMBULATAN]]*O226</f>
        <v>18000</v>
      </c>
    </row>
    <row r="227" spans="1:16" ht="28.5" customHeight="1" x14ac:dyDescent="0.2">
      <c r="A227" s="108"/>
      <c r="B227" s="72"/>
      <c r="C227" s="84" t="s">
        <v>746</v>
      </c>
      <c r="D227" s="75" t="s">
        <v>54</v>
      </c>
      <c r="E227" s="13">
        <v>44432</v>
      </c>
      <c r="F227" s="73" t="s">
        <v>58</v>
      </c>
      <c r="G227" s="13">
        <v>44435</v>
      </c>
      <c r="H227" s="74" t="s">
        <v>518</v>
      </c>
      <c r="I227" s="15">
        <v>55</v>
      </c>
      <c r="J227" s="15">
        <v>30</v>
      </c>
      <c r="K227" s="15">
        <v>27</v>
      </c>
      <c r="L227" s="15">
        <v>14</v>
      </c>
      <c r="M227" s="79">
        <v>11.137499999999999</v>
      </c>
      <c r="N227" s="69">
        <v>14</v>
      </c>
      <c r="O227" s="61">
        <v>3000</v>
      </c>
      <c r="P227" s="62">
        <f>Table224523689101112131415161718192021222423456723456[[#This Row],[PEMBULATAN]]*O227</f>
        <v>42000</v>
      </c>
    </row>
    <row r="228" spans="1:16" ht="28.5" customHeight="1" x14ac:dyDescent="0.2">
      <c r="A228" s="108"/>
      <c r="B228" s="72"/>
      <c r="C228" s="84" t="s">
        <v>747</v>
      </c>
      <c r="D228" s="75" t="s">
        <v>54</v>
      </c>
      <c r="E228" s="13">
        <v>44432</v>
      </c>
      <c r="F228" s="73" t="s">
        <v>58</v>
      </c>
      <c r="G228" s="13">
        <v>44435</v>
      </c>
      <c r="H228" s="74" t="s">
        <v>518</v>
      </c>
      <c r="I228" s="15">
        <v>35</v>
      </c>
      <c r="J228" s="15">
        <v>28</v>
      </c>
      <c r="K228" s="15">
        <v>20</v>
      </c>
      <c r="L228" s="15">
        <v>2</v>
      </c>
      <c r="M228" s="79">
        <v>4.9000000000000004</v>
      </c>
      <c r="N228" s="69">
        <v>5</v>
      </c>
      <c r="O228" s="61">
        <v>3000</v>
      </c>
      <c r="P228" s="62">
        <f>Table224523689101112131415161718192021222423456723456[[#This Row],[PEMBULATAN]]*O228</f>
        <v>15000</v>
      </c>
    </row>
    <row r="229" spans="1:16" ht="28.5" customHeight="1" x14ac:dyDescent="0.2">
      <c r="A229" s="108"/>
      <c r="B229" s="72"/>
      <c r="C229" s="84" t="s">
        <v>748</v>
      </c>
      <c r="D229" s="75" t="s">
        <v>54</v>
      </c>
      <c r="E229" s="13">
        <v>44432</v>
      </c>
      <c r="F229" s="73" t="s">
        <v>58</v>
      </c>
      <c r="G229" s="13">
        <v>44435</v>
      </c>
      <c r="H229" s="74" t="s">
        <v>518</v>
      </c>
      <c r="I229" s="15">
        <v>73</v>
      </c>
      <c r="J229" s="15">
        <v>17</v>
      </c>
      <c r="K229" s="15">
        <v>25</v>
      </c>
      <c r="L229" s="15">
        <v>4</v>
      </c>
      <c r="M229" s="79">
        <v>7.7562499999999996</v>
      </c>
      <c r="N229" s="69">
        <v>8</v>
      </c>
      <c r="O229" s="61">
        <v>3000</v>
      </c>
      <c r="P229" s="62">
        <f>Table224523689101112131415161718192021222423456723456[[#This Row],[PEMBULATAN]]*O229</f>
        <v>24000</v>
      </c>
    </row>
    <row r="230" spans="1:16" ht="28.5" customHeight="1" x14ac:dyDescent="0.2">
      <c r="A230" s="108"/>
      <c r="B230" s="72"/>
      <c r="C230" s="84" t="s">
        <v>749</v>
      </c>
      <c r="D230" s="75" t="s">
        <v>54</v>
      </c>
      <c r="E230" s="13">
        <v>44432</v>
      </c>
      <c r="F230" s="73" t="s">
        <v>58</v>
      </c>
      <c r="G230" s="13">
        <v>44435</v>
      </c>
      <c r="H230" s="74" t="s">
        <v>518</v>
      </c>
      <c r="I230" s="15">
        <v>80</v>
      </c>
      <c r="J230" s="15">
        <v>40</v>
      </c>
      <c r="K230" s="15">
        <v>33</v>
      </c>
      <c r="L230" s="15">
        <v>9</v>
      </c>
      <c r="M230" s="79">
        <v>26.4</v>
      </c>
      <c r="N230" s="69">
        <v>26</v>
      </c>
      <c r="O230" s="61">
        <v>3000</v>
      </c>
      <c r="P230" s="62">
        <f>Table224523689101112131415161718192021222423456723456[[#This Row],[PEMBULATAN]]*O230</f>
        <v>78000</v>
      </c>
    </row>
    <row r="231" spans="1:16" ht="28.5" customHeight="1" x14ac:dyDescent="0.2">
      <c r="A231" s="108"/>
      <c r="B231" s="72"/>
      <c r="C231" s="84" t="s">
        <v>750</v>
      </c>
      <c r="D231" s="75" t="s">
        <v>54</v>
      </c>
      <c r="E231" s="13">
        <v>44432</v>
      </c>
      <c r="F231" s="73" t="s">
        <v>58</v>
      </c>
      <c r="G231" s="13">
        <v>44435</v>
      </c>
      <c r="H231" s="74" t="s">
        <v>518</v>
      </c>
      <c r="I231" s="15">
        <v>100</v>
      </c>
      <c r="J231" s="15">
        <v>60</v>
      </c>
      <c r="K231" s="15">
        <v>30</v>
      </c>
      <c r="L231" s="15">
        <v>9</v>
      </c>
      <c r="M231" s="79">
        <v>45</v>
      </c>
      <c r="N231" s="69">
        <v>45</v>
      </c>
      <c r="O231" s="61">
        <v>3000</v>
      </c>
      <c r="P231" s="62">
        <f>Table224523689101112131415161718192021222423456723456[[#This Row],[PEMBULATAN]]*O231</f>
        <v>135000</v>
      </c>
    </row>
    <row r="232" spans="1:16" ht="28.5" customHeight="1" x14ac:dyDescent="0.2">
      <c r="A232" s="108"/>
      <c r="B232" s="72"/>
      <c r="C232" s="84" t="s">
        <v>751</v>
      </c>
      <c r="D232" s="75" t="s">
        <v>54</v>
      </c>
      <c r="E232" s="13">
        <v>44432</v>
      </c>
      <c r="F232" s="73" t="s">
        <v>58</v>
      </c>
      <c r="G232" s="13">
        <v>44435</v>
      </c>
      <c r="H232" s="74" t="s">
        <v>518</v>
      </c>
      <c r="I232" s="15">
        <v>100</v>
      </c>
      <c r="J232" s="15">
        <v>60</v>
      </c>
      <c r="K232" s="15">
        <v>20</v>
      </c>
      <c r="L232" s="15">
        <v>9</v>
      </c>
      <c r="M232" s="79">
        <v>30</v>
      </c>
      <c r="N232" s="69">
        <v>30</v>
      </c>
      <c r="O232" s="61">
        <v>3000</v>
      </c>
      <c r="P232" s="62">
        <f>Table224523689101112131415161718192021222423456723456[[#This Row],[PEMBULATAN]]*O232</f>
        <v>90000</v>
      </c>
    </row>
    <row r="233" spans="1:16" ht="28.5" customHeight="1" x14ac:dyDescent="0.2">
      <c r="A233" s="108"/>
      <c r="B233" s="72"/>
      <c r="C233" s="84" t="s">
        <v>752</v>
      </c>
      <c r="D233" s="75" t="s">
        <v>54</v>
      </c>
      <c r="E233" s="13">
        <v>44432</v>
      </c>
      <c r="F233" s="73" t="s">
        <v>58</v>
      </c>
      <c r="G233" s="13">
        <v>44435</v>
      </c>
      <c r="H233" s="74" t="s">
        <v>518</v>
      </c>
      <c r="I233" s="15">
        <v>95</v>
      </c>
      <c r="J233" s="15">
        <v>60</v>
      </c>
      <c r="K233" s="15">
        <v>25</v>
      </c>
      <c r="L233" s="15">
        <v>20</v>
      </c>
      <c r="M233" s="79">
        <v>35.625</v>
      </c>
      <c r="N233" s="69">
        <v>36</v>
      </c>
      <c r="O233" s="61">
        <v>3000</v>
      </c>
      <c r="P233" s="62">
        <f>Table224523689101112131415161718192021222423456723456[[#This Row],[PEMBULATAN]]*O233</f>
        <v>108000</v>
      </c>
    </row>
    <row r="234" spans="1:16" ht="28.5" customHeight="1" x14ac:dyDescent="0.2">
      <c r="A234" s="108"/>
      <c r="B234" s="72"/>
      <c r="C234" s="84" t="s">
        <v>753</v>
      </c>
      <c r="D234" s="75" t="s">
        <v>54</v>
      </c>
      <c r="E234" s="13">
        <v>44432</v>
      </c>
      <c r="F234" s="73" t="s">
        <v>58</v>
      </c>
      <c r="G234" s="13">
        <v>44435</v>
      </c>
      <c r="H234" s="74" t="s">
        <v>518</v>
      </c>
      <c r="I234" s="15">
        <v>90</v>
      </c>
      <c r="J234" s="15">
        <v>40</v>
      </c>
      <c r="K234" s="15">
        <v>20</v>
      </c>
      <c r="L234" s="15">
        <v>8</v>
      </c>
      <c r="M234" s="79">
        <v>18</v>
      </c>
      <c r="N234" s="69">
        <v>18</v>
      </c>
      <c r="O234" s="61">
        <v>3000</v>
      </c>
      <c r="P234" s="62">
        <f>Table224523689101112131415161718192021222423456723456[[#This Row],[PEMBULATAN]]*O234</f>
        <v>54000</v>
      </c>
    </row>
    <row r="235" spans="1:16" ht="28.5" customHeight="1" x14ac:dyDescent="0.2">
      <c r="A235" s="108"/>
      <c r="B235" s="72"/>
      <c r="C235" s="84" t="s">
        <v>754</v>
      </c>
      <c r="D235" s="75" t="s">
        <v>54</v>
      </c>
      <c r="E235" s="13">
        <v>44432</v>
      </c>
      <c r="F235" s="73" t="s">
        <v>58</v>
      </c>
      <c r="G235" s="13">
        <v>44435</v>
      </c>
      <c r="H235" s="74" t="s">
        <v>518</v>
      </c>
      <c r="I235" s="15">
        <v>50</v>
      </c>
      <c r="J235" s="15">
        <v>45</v>
      </c>
      <c r="K235" s="15">
        <v>30</v>
      </c>
      <c r="L235" s="15">
        <v>11</v>
      </c>
      <c r="M235" s="79">
        <v>16.875</v>
      </c>
      <c r="N235" s="69">
        <v>17</v>
      </c>
      <c r="O235" s="61">
        <v>3000</v>
      </c>
      <c r="P235" s="62">
        <f>Table224523689101112131415161718192021222423456723456[[#This Row],[PEMBULATAN]]*O235</f>
        <v>51000</v>
      </c>
    </row>
    <row r="236" spans="1:16" ht="28.5" customHeight="1" x14ac:dyDescent="0.2">
      <c r="A236" s="108"/>
      <c r="B236" s="72"/>
      <c r="C236" s="84" t="s">
        <v>755</v>
      </c>
      <c r="D236" s="75" t="s">
        <v>54</v>
      </c>
      <c r="E236" s="13">
        <v>44432</v>
      </c>
      <c r="F236" s="73" t="s">
        <v>58</v>
      </c>
      <c r="G236" s="13">
        <v>44435</v>
      </c>
      <c r="H236" s="74" t="s">
        <v>518</v>
      </c>
      <c r="I236" s="15">
        <v>85</v>
      </c>
      <c r="J236" s="15">
        <v>50</v>
      </c>
      <c r="K236" s="15">
        <v>15</v>
      </c>
      <c r="L236" s="15">
        <v>6</v>
      </c>
      <c r="M236" s="79">
        <v>15.9375</v>
      </c>
      <c r="N236" s="69">
        <v>16</v>
      </c>
      <c r="O236" s="61">
        <v>3000</v>
      </c>
      <c r="P236" s="62">
        <f>Table224523689101112131415161718192021222423456723456[[#This Row],[PEMBULATAN]]*O236</f>
        <v>48000</v>
      </c>
    </row>
    <row r="237" spans="1:16" ht="28.5" customHeight="1" x14ac:dyDescent="0.2">
      <c r="A237" s="108"/>
      <c r="B237" s="72"/>
      <c r="C237" s="84" t="s">
        <v>756</v>
      </c>
      <c r="D237" s="75" t="s">
        <v>54</v>
      </c>
      <c r="E237" s="13">
        <v>44432</v>
      </c>
      <c r="F237" s="73" t="s">
        <v>58</v>
      </c>
      <c r="G237" s="13">
        <v>44435</v>
      </c>
      <c r="H237" s="74" t="s">
        <v>518</v>
      </c>
      <c r="I237" s="15">
        <v>90</v>
      </c>
      <c r="J237" s="15">
        <v>60</v>
      </c>
      <c r="K237" s="15">
        <v>45</v>
      </c>
      <c r="L237" s="15">
        <v>8</v>
      </c>
      <c r="M237" s="79">
        <v>60.75</v>
      </c>
      <c r="N237" s="69">
        <v>61</v>
      </c>
      <c r="O237" s="61">
        <v>3000</v>
      </c>
      <c r="P237" s="62">
        <f>Table224523689101112131415161718192021222423456723456[[#This Row],[PEMBULATAN]]*O237</f>
        <v>183000</v>
      </c>
    </row>
    <row r="238" spans="1:16" ht="28.5" customHeight="1" x14ac:dyDescent="0.2">
      <c r="A238" s="108"/>
      <c r="B238" s="72"/>
      <c r="C238" s="84" t="s">
        <v>757</v>
      </c>
      <c r="D238" s="75" t="s">
        <v>54</v>
      </c>
      <c r="E238" s="13">
        <v>44432</v>
      </c>
      <c r="F238" s="73" t="s">
        <v>58</v>
      </c>
      <c r="G238" s="13">
        <v>44435</v>
      </c>
      <c r="H238" s="74" t="s">
        <v>518</v>
      </c>
      <c r="I238" s="15">
        <v>60</v>
      </c>
      <c r="J238" s="15">
        <v>30</v>
      </c>
      <c r="K238" s="15">
        <v>17</v>
      </c>
      <c r="L238" s="15">
        <v>5</v>
      </c>
      <c r="M238" s="79">
        <v>7.65</v>
      </c>
      <c r="N238" s="69">
        <v>8</v>
      </c>
      <c r="O238" s="61">
        <v>3000</v>
      </c>
      <c r="P238" s="62">
        <f>Table224523689101112131415161718192021222423456723456[[#This Row],[PEMBULATAN]]*O238</f>
        <v>24000</v>
      </c>
    </row>
    <row r="239" spans="1:16" ht="28.5" customHeight="1" x14ac:dyDescent="0.2">
      <c r="A239" s="108"/>
      <c r="B239" s="72"/>
      <c r="C239" s="84" t="s">
        <v>758</v>
      </c>
      <c r="D239" s="75" t="s">
        <v>54</v>
      </c>
      <c r="E239" s="13">
        <v>44432</v>
      </c>
      <c r="F239" s="73" t="s">
        <v>58</v>
      </c>
      <c r="G239" s="13">
        <v>44435</v>
      </c>
      <c r="H239" s="74" t="s">
        <v>518</v>
      </c>
      <c r="I239" s="15">
        <v>50</v>
      </c>
      <c r="J239" s="15">
        <v>35</v>
      </c>
      <c r="K239" s="15">
        <v>23</v>
      </c>
      <c r="L239" s="15">
        <v>4</v>
      </c>
      <c r="M239" s="79">
        <v>10.0625</v>
      </c>
      <c r="N239" s="69">
        <v>10</v>
      </c>
      <c r="O239" s="61">
        <v>3000</v>
      </c>
      <c r="P239" s="62">
        <f>Table224523689101112131415161718192021222423456723456[[#This Row],[PEMBULATAN]]*O239</f>
        <v>30000</v>
      </c>
    </row>
    <row r="240" spans="1:16" ht="28.5" customHeight="1" x14ac:dyDescent="0.2">
      <c r="A240" s="108"/>
      <c r="B240" s="72"/>
      <c r="C240" s="84" t="s">
        <v>759</v>
      </c>
      <c r="D240" s="75" t="s">
        <v>54</v>
      </c>
      <c r="E240" s="13">
        <v>44432</v>
      </c>
      <c r="F240" s="73" t="s">
        <v>58</v>
      </c>
      <c r="G240" s="13">
        <v>44435</v>
      </c>
      <c r="H240" s="74" t="s">
        <v>518</v>
      </c>
      <c r="I240" s="15">
        <v>100</v>
      </c>
      <c r="J240" s="15">
        <v>50</v>
      </c>
      <c r="K240" s="15">
        <v>32</v>
      </c>
      <c r="L240" s="15">
        <v>18</v>
      </c>
      <c r="M240" s="79">
        <v>40</v>
      </c>
      <c r="N240" s="69">
        <v>40</v>
      </c>
      <c r="O240" s="61">
        <v>3000</v>
      </c>
      <c r="P240" s="62">
        <f>Table224523689101112131415161718192021222423456723456[[#This Row],[PEMBULATAN]]*O240</f>
        <v>120000</v>
      </c>
    </row>
    <row r="241" spans="1:16" ht="28.5" customHeight="1" x14ac:dyDescent="0.2">
      <c r="A241" s="108"/>
      <c r="B241" s="72"/>
      <c r="C241" s="84" t="s">
        <v>760</v>
      </c>
      <c r="D241" s="75" t="s">
        <v>54</v>
      </c>
      <c r="E241" s="13">
        <v>44432</v>
      </c>
      <c r="F241" s="73" t="s">
        <v>58</v>
      </c>
      <c r="G241" s="13">
        <v>44435</v>
      </c>
      <c r="H241" s="74" t="s">
        <v>518</v>
      </c>
      <c r="I241" s="15">
        <v>80</v>
      </c>
      <c r="J241" s="15">
        <v>55</v>
      </c>
      <c r="K241" s="15">
        <v>30</v>
      </c>
      <c r="L241" s="15">
        <v>11</v>
      </c>
      <c r="M241" s="79">
        <v>33</v>
      </c>
      <c r="N241" s="69">
        <v>33</v>
      </c>
      <c r="O241" s="61">
        <v>3000</v>
      </c>
      <c r="P241" s="62">
        <f>Table224523689101112131415161718192021222423456723456[[#This Row],[PEMBULATAN]]*O241</f>
        <v>99000</v>
      </c>
    </row>
    <row r="242" spans="1:16" ht="28.5" customHeight="1" x14ac:dyDescent="0.2">
      <c r="A242" s="108"/>
      <c r="B242" s="72"/>
      <c r="C242" s="84" t="s">
        <v>761</v>
      </c>
      <c r="D242" s="75" t="s">
        <v>54</v>
      </c>
      <c r="E242" s="13">
        <v>44432</v>
      </c>
      <c r="F242" s="73" t="s">
        <v>58</v>
      </c>
      <c r="G242" s="13">
        <v>44435</v>
      </c>
      <c r="H242" s="74" t="s">
        <v>518</v>
      </c>
      <c r="I242" s="15">
        <v>70</v>
      </c>
      <c r="J242" s="15">
        <v>35</v>
      </c>
      <c r="K242" s="15">
        <v>22</v>
      </c>
      <c r="L242" s="15">
        <v>22</v>
      </c>
      <c r="M242" s="79">
        <v>13.475</v>
      </c>
      <c r="N242" s="69">
        <v>22</v>
      </c>
      <c r="O242" s="61">
        <v>3000</v>
      </c>
      <c r="P242" s="62">
        <f>Table224523689101112131415161718192021222423456723456[[#This Row],[PEMBULATAN]]*O242</f>
        <v>66000</v>
      </c>
    </row>
    <row r="243" spans="1:16" ht="28.5" customHeight="1" x14ac:dyDescent="0.2">
      <c r="A243" s="108"/>
      <c r="B243" s="72"/>
      <c r="C243" s="84" t="s">
        <v>762</v>
      </c>
      <c r="D243" s="75" t="s">
        <v>54</v>
      </c>
      <c r="E243" s="13">
        <v>44432</v>
      </c>
      <c r="F243" s="73" t="s">
        <v>58</v>
      </c>
      <c r="G243" s="13">
        <v>44435</v>
      </c>
      <c r="H243" s="74" t="s">
        <v>518</v>
      </c>
      <c r="I243" s="15">
        <v>80</v>
      </c>
      <c r="J243" s="15">
        <v>50</v>
      </c>
      <c r="K243" s="15">
        <v>20</v>
      </c>
      <c r="L243" s="15">
        <v>5</v>
      </c>
      <c r="M243" s="79">
        <v>20</v>
      </c>
      <c r="N243" s="69">
        <v>20</v>
      </c>
      <c r="O243" s="61">
        <v>3000</v>
      </c>
      <c r="P243" s="62">
        <f>Table224523689101112131415161718192021222423456723456[[#This Row],[PEMBULATAN]]*O243</f>
        <v>60000</v>
      </c>
    </row>
    <row r="244" spans="1:16" ht="28.5" customHeight="1" x14ac:dyDescent="0.2">
      <c r="A244" s="108"/>
      <c r="B244" s="72"/>
      <c r="C244" s="70" t="s">
        <v>763</v>
      </c>
      <c r="D244" s="75" t="s">
        <v>54</v>
      </c>
      <c r="E244" s="13">
        <v>44432</v>
      </c>
      <c r="F244" s="73" t="s">
        <v>58</v>
      </c>
      <c r="G244" s="13">
        <v>44435</v>
      </c>
      <c r="H244" s="74" t="s">
        <v>518</v>
      </c>
      <c r="I244" s="15">
        <v>80</v>
      </c>
      <c r="J244" s="15">
        <v>60</v>
      </c>
      <c r="K244" s="15">
        <v>30</v>
      </c>
      <c r="L244" s="15">
        <v>13</v>
      </c>
      <c r="M244" s="79">
        <v>36</v>
      </c>
      <c r="N244" s="69">
        <v>36</v>
      </c>
      <c r="O244" s="61">
        <v>3000</v>
      </c>
      <c r="P244" s="62">
        <f>Table224523689101112131415161718192021222423456723456[[#This Row],[PEMBULATAN]]*O244</f>
        <v>108000</v>
      </c>
    </row>
    <row r="245" spans="1:16" ht="28.5" customHeight="1" x14ac:dyDescent="0.2">
      <c r="A245" s="108"/>
      <c r="B245" s="72"/>
      <c r="C245" s="70" t="s">
        <v>764</v>
      </c>
      <c r="D245" s="75" t="s">
        <v>54</v>
      </c>
      <c r="E245" s="13">
        <v>44432</v>
      </c>
      <c r="F245" s="73" t="s">
        <v>58</v>
      </c>
      <c r="G245" s="13">
        <v>44435</v>
      </c>
      <c r="H245" s="74" t="s">
        <v>518</v>
      </c>
      <c r="I245" s="15">
        <v>90</v>
      </c>
      <c r="J245" s="15">
        <v>60</v>
      </c>
      <c r="K245" s="15">
        <v>40</v>
      </c>
      <c r="L245" s="15">
        <v>12</v>
      </c>
      <c r="M245" s="79">
        <v>54</v>
      </c>
      <c r="N245" s="69">
        <v>54</v>
      </c>
      <c r="O245" s="61">
        <v>3000</v>
      </c>
      <c r="P245" s="62">
        <f>Table224523689101112131415161718192021222423456723456[[#This Row],[PEMBULATAN]]*O245</f>
        <v>162000</v>
      </c>
    </row>
    <row r="246" spans="1:16" ht="28.5" customHeight="1" x14ac:dyDescent="0.2">
      <c r="A246" s="108"/>
      <c r="B246" s="72"/>
      <c r="C246" s="70" t="s">
        <v>765</v>
      </c>
      <c r="D246" s="75" t="s">
        <v>54</v>
      </c>
      <c r="E246" s="13">
        <v>44432</v>
      </c>
      <c r="F246" s="73" t="s">
        <v>58</v>
      </c>
      <c r="G246" s="13">
        <v>44435</v>
      </c>
      <c r="H246" s="74" t="s">
        <v>518</v>
      </c>
      <c r="I246" s="15">
        <v>63</v>
      </c>
      <c r="J246" s="15">
        <v>30</v>
      </c>
      <c r="K246" s="15">
        <v>25</v>
      </c>
      <c r="L246" s="15">
        <v>10</v>
      </c>
      <c r="M246" s="79">
        <v>11.8125</v>
      </c>
      <c r="N246" s="69">
        <v>12</v>
      </c>
      <c r="O246" s="61">
        <v>3000</v>
      </c>
      <c r="P246" s="62">
        <f>Table224523689101112131415161718192021222423456723456[[#This Row],[PEMBULATAN]]*O246</f>
        <v>36000</v>
      </c>
    </row>
    <row r="247" spans="1:16" ht="28.5" customHeight="1" x14ac:dyDescent="0.2">
      <c r="A247" s="108"/>
      <c r="B247" s="72"/>
      <c r="C247" s="70" t="s">
        <v>766</v>
      </c>
      <c r="D247" s="75" t="s">
        <v>54</v>
      </c>
      <c r="E247" s="13">
        <v>44432</v>
      </c>
      <c r="F247" s="73" t="s">
        <v>58</v>
      </c>
      <c r="G247" s="13">
        <v>44435</v>
      </c>
      <c r="H247" s="74" t="s">
        <v>518</v>
      </c>
      <c r="I247" s="15">
        <v>73</v>
      </c>
      <c r="J247" s="15">
        <v>25</v>
      </c>
      <c r="K247" s="15">
        <v>5</v>
      </c>
      <c r="L247" s="15">
        <v>2</v>
      </c>
      <c r="M247" s="79">
        <v>2.28125</v>
      </c>
      <c r="N247" s="69">
        <v>2</v>
      </c>
      <c r="O247" s="61">
        <v>3000</v>
      </c>
      <c r="P247" s="62">
        <f>Table224523689101112131415161718192021222423456723456[[#This Row],[PEMBULATAN]]*O247</f>
        <v>6000</v>
      </c>
    </row>
    <row r="248" spans="1:16" ht="28.5" customHeight="1" x14ac:dyDescent="0.2">
      <c r="A248" s="108"/>
      <c r="B248" s="72"/>
      <c r="C248" s="70" t="s">
        <v>767</v>
      </c>
      <c r="D248" s="75" t="s">
        <v>54</v>
      </c>
      <c r="E248" s="13">
        <v>44432</v>
      </c>
      <c r="F248" s="73" t="s">
        <v>58</v>
      </c>
      <c r="G248" s="13">
        <v>44435</v>
      </c>
      <c r="H248" s="74" t="s">
        <v>518</v>
      </c>
      <c r="I248" s="15">
        <v>125</v>
      </c>
      <c r="J248" s="15">
        <v>9</v>
      </c>
      <c r="K248" s="15">
        <v>9</v>
      </c>
      <c r="L248" s="15">
        <v>2</v>
      </c>
      <c r="M248" s="79">
        <v>2.53125</v>
      </c>
      <c r="N248" s="69">
        <v>3</v>
      </c>
      <c r="O248" s="61">
        <v>3000</v>
      </c>
      <c r="P248" s="62">
        <f>Table224523689101112131415161718192021222423456723456[[#This Row],[PEMBULATAN]]*O248</f>
        <v>9000</v>
      </c>
    </row>
    <row r="249" spans="1:16" ht="28.5" customHeight="1" x14ac:dyDescent="0.2">
      <c r="A249" s="108"/>
      <c r="B249" s="72"/>
      <c r="C249" s="70" t="s">
        <v>768</v>
      </c>
      <c r="D249" s="75" t="s">
        <v>54</v>
      </c>
      <c r="E249" s="13">
        <v>44432</v>
      </c>
      <c r="F249" s="73" t="s">
        <v>58</v>
      </c>
      <c r="G249" s="13">
        <v>44435</v>
      </c>
      <c r="H249" s="74" t="s">
        <v>518</v>
      </c>
      <c r="I249" s="15">
        <v>30</v>
      </c>
      <c r="J249" s="15">
        <v>30</v>
      </c>
      <c r="K249" s="15">
        <v>27</v>
      </c>
      <c r="L249" s="15">
        <v>4</v>
      </c>
      <c r="M249" s="79">
        <v>6.0750000000000002</v>
      </c>
      <c r="N249" s="69">
        <v>6</v>
      </c>
      <c r="O249" s="61">
        <v>3000</v>
      </c>
      <c r="P249" s="62">
        <f>Table224523689101112131415161718192021222423456723456[[#This Row],[PEMBULATAN]]*O249</f>
        <v>18000</v>
      </c>
    </row>
    <row r="250" spans="1:16" ht="28.5" customHeight="1" x14ac:dyDescent="0.2">
      <c r="A250" s="108"/>
      <c r="B250" s="72"/>
      <c r="C250" s="109" t="s">
        <v>769</v>
      </c>
      <c r="D250" s="110" t="s">
        <v>54</v>
      </c>
      <c r="E250" s="111">
        <v>44432</v>
      </c>
      <c r="F250" s="112" t="s">
        <v>58</v>
      </c>
      <c r="G250" s="111">
        <v>44435</v>
      </c>
      <c r="H250" s="113" t="s">
        <v>518</v>
      </c>
      <c r="I250" s="114">
        <v>90</v>
      </c>
      <c r="J250" s="114">
        <v>43</v>
      </c>
      <c r="K250" s="114">
        <v>10</v>
      </c>
      <c r="L250" s="114">
        <v>8</v>
      </c>
      <c r="M250" s="115">
        <v>9.6750000000000007</v>
      </c>
      <c r="N250" s="116">
        <v>10</v>
      </c>
      <c r="O250" s="61">
        <v>3000</v>
      </c>
      <c r="P250" s="62">
        <f>Table224523689101112131415161718192021222423456723456[[#This Row],[PEMBULATAN]]*O250</f>
        <v>30000</v>
      </c>
    </row>
    <row r="251" spans="1:16" ht="28.5" customHeight="1" x14ac:dyDescent="0.2">
      <c r="A251" s="108"/>
      <c r="B251" s="72"/>
      <c r="C251" s="109" t="s">
        <v>770</v>
      </c>
      <c r="D251" s="110" t="s">
        <v>54</v>
      </c>
      <c r="E251" s="111">
        <v>44432</v>
      </c>
      <c r="F251" s="112" t="s">
        <v>58</v>
      </c>
      <c r="G251" s="111">
        <v>44435</v>
      </c>
      <c r="H251" s="113" t="s">
        <v>518</v>
      </c>
      <c r="I251" s="114">
        <v>50</v>
      </c>
      <c r="J251" s="114">
        <v>37</v>
      </c>
      <c r="K251" s="114">
        <v>16</v>
      </c>
      <c r="L251" s="114">
        <v>4</v>
      </c>
      <c r="M251" s="115">
        <v>7.4</v>
      </c>
      <c r="N251" s="116">
        <v>7</v>
      </c>
      <c r="O251" s="61">
        <v>3000</v>
      </c>
      <c r="P251" s="62">
        <f>Table224523689101112131415161718192021222423456723456[[#This Row],[PEMBULATAN]]*O251</f>
        <v>21000</v>
      </c>
    </row>
    <row r="252" spans="1:16" ht="28.5" customHeight="1" x14ac:dyDescent="0.2">
      <c r="A252" s="108"/>
      <c r="B252" s="72"/>
      <c r="C252" s="109" t="s">
        <v>771</v>
      </c>
      <c r="D252" s="110" t="s">
        <v>54</v>
      </c>
      <c r="E252" s="111">
        <v>44432</v>
      </c>
      <c r="F252" s="112" t="s">
        <v>58</v>
      </c>
      <c r="G252" s="111">
        <v>44435</v>
      </c>
      <c r="H252" s="113" t="s">
        <v>518</v>
      </c>
      <c r="I252" s="114">
        <v>90</v>
      </c>
      <c r="J252" s="114">
        <v>16</v>
      </c>
      <c r="K252" s="114">
        <v>5</v>
      </c>
      <c r="L252" s="114">
        <v>1</v>
      </c>
      <c r="M252" s="115">
        <v>1.8</v>
      </c>
      <c r="N252" s="116">
        <v>2</v>
      </c>
      <c r="O252" s="61">
        <v>3000</v>
      </c>
      <c r="P252" s="62">
        <f>Table224523689101112131415161718192021222423456723456[[#This Row],[PEMBULATAN]]*O252</f>
        <v>6000</v>
      </c>
    </row>
    <row r="253" spans="1:16" ht="28.5" customHeight="1" x14ac:dyDescent="0.2">
      <c r="A253" s="108"/>
      <c r="B253" s="72"/>
      <c r="C253" s="109" t="s">
        <v>772</v>
      </c>
      <c r="D253" s="110" t="s">
        <v>54</v>
      </c>
      <c r="E253" s="111">
        <v>44432</v>
      </c>
      <c r="F253" s="112" t="s">
        <v>58</v>
      </c>
      <c r="G253" s="111">
        <v>44435</v>
      </c>
      <c r="H253" s="113" t="s">
        <v>518</v>
      </c>
      <c r="I253" s="114">
        <v>53</v>
      </c>
      <c r="J253" s="114">
        <v>26</v>
      </c>
      <c r="K253" s="114">
        <v>57</v>
      </c>
      <c r="L253" s="114">
        <v>10</v>
      </c>
      <c r="M253" s="115">
        <v>19.636500000000002</v>
      </c>
      <c r="N253" s="116">
        <v>20</v>
      </c>
      <c r="O253" s="61">
        <v>3000</v>
      </c>
      <c r="P253" s="62">
        <f>Table224523689101112131415161718192021222423456723456[[#This Row],[PEMBULATAN]]*O253</f>
        <v>60000</v>
      </c>
    </row>
    <row r="254" spans="1:16" ht="22.5" customHeight="1" x14ac:dyDescent="0.2">
      <c r="A254" s="143" t="s">
        <v>33</v>
      </c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5"/>
      <c r="M254" s="76">
        <f>SUBTOTAL(109,Table224523689101112131415161718192021222423456723456[KG VOLUME])</f>
        <v>6414.6644999999971</v>
      </c>
      <c r="N254" s="65">
        <f>SUM(N3:N253)</f>
        <v>6486</v>
      </c>
      <c r="O254" s="146">
        <f>SUM(P3:P253)</f>
        <v>19458000</v>
      </c>
      <c r="P254" s="147"/>
    </row>
    <row r="255" spans="1:16" ht="22.5" customHeight="1" x14ac:dyDescent="0.2">
      <c r="A255" s="80"/>
      <c r="B255" s="53" t="s">
        <v>45</v>
      </c>
      <c r="C255" s="52"/>
      <c r="D255" s="54" t="s">
        <v>46</v>
      </c>
      <c r="E255" s="80"/>
      <c r="F255" s="80"/>
      <c r="G255" s="80"/>
      <c r="H255" s="80"/>
      <c r="I255" s="80"/>
      <c r="J255" s="80"/>
      <c r="K255" s="80"/>
      <c r="L255" s="80"/>
      <c r="M255" s="81"/>
      <c r="N255" s="83" t="s">
        <v>52</v>
      </c>
      <c r="O255" s="82"/>
      <c r="P255" s="82">
        <f>O254*10%</f>
        <v>1945800</v>
      </c>
    </row>
    <row r="256" spans="1:16" ht="22.5" customHeight="1" thickBot="1" x14ac:dyDescent="0.25">
      <c r="A256" s="80"/>
      <c r="B256" s="53"/>
      <c r="C256" s="52"/>
      <c r="D256" s="54"/>
      <c r="E256" s="80"/>
      <c r="F256" s="80"/>
      <c r="G256" s="80"/>
      <c r="H256" s="80"/>
      <c r="I256" s="80"/>
      <c r="J256" s="80"/>
      <c r="K256" s="80"/>
      <c r="L256" s="80"/>
      <c r="M256" s="81"/>
      <c r="N256" s="103" t="s">
        <v>56</v>
      </c>
      <c r="O256" s="102"/>
      <c r="P256" s="102">
        <f>O254-P255</f>
        <v>17512200</v>
      </c>
    </row>
    <row r="257" spans="1:16" x14ac:dyDescent="0.2">
      <c r="A257" s="11"/>
      <c r="H257" s="60"/>
      <c r="N257" s="59" t="s">
        <v>34</v>
      </c>
      <c r="P257" s="66">
        <f>P256*1%</f>
        <v>175122</v>
      </c>
    </row>
    <row r="258" spans="1:16" ht="15.75" thickBot="1" x14ac:dyDescent="0.25">
      <c r="A258" s="11"/>
      <c r="H258" s="60"/>
      <c r="N258" s="59" t="s">
        <v>55</v>
      </c>
      <c r="P258" s="68">
        <f>P256*2%</f>
        <v>350244</v>
      </c>
    </row>
    <row r="259" spans="1:16" x14ac:dyDescent="0.2">
      <c r="A259" s="11"/>
      <c r="H259" s="60"/>
      <c r="N259" s="63" t="s">
        <v>35</v>
      </c>
      <c r="O259" s="64"/>
      <c r="P259" s="67">
        <f>P256+P257-P258</f>
        <v>17337078</v>
      </c>
    </row>
    <row r="260" spans="1:16" x14ac:dyDescent="0.2">
      <c r="B260" s="53"/>
      <c r="C260" s="52"/>
      <c r="D260" s="54"/>
    </row>
    <row r="262" spans="1:16" x14ac:dyDescent="0.2">
      <c r="A262" s="11"/>
      <c r="H262" s="60"/>
      <c r="P262" s="68"/>
    </row>
    <row r="263" spans="1:16" x14ac:dyDescent="0.2">
      <c r="A263" s="11"/>
      <c r="H263" s="60"/>
      <c r="O263" s="55"/>
      <c r="P263" s="68"/>
    </row>
    <row r="264" spans="1:16" s="3" customFormat="1" x14ac:dyDescent="0.25">
      <c r="A264" s="11"/>
      <c r="B264" s="2"/>
      <c r="C264" s="2"/>
      <c r="E264" s="12"/>
      <c r="H264" s="60"/>
      <c r="N264" s="14"/>
      <c r="O264" s="14"/>
      <c r="P264" s="14"/>
    </row>
    <row r="265" spans="1:16" s="3" customFormat="1" x14ac:dyDescent="0.25">
      <c r="A265" s="11"/>
      <c r="B265" s="2"/>
      <c r="C265" s="2"/>
      <c r="E265" s="12"/>
      <c r="H265" s="60"/>
      <c r="N265" s="14"/>
      <c r="O265" s="14"/>
      <c r="P265" s="14"/>
    </row>
    <row r="266" spans="1:16" s="3" customFormat="1" x14ac:dyDescent="0.25">
      <c r="A266" s="11"/>
      <c r="B266" s="2"/>
      <c r="C266" s="2"/>
      <c r="E266" s="12"/>
      <c r="H266" s="60"/>
      <c r="N266" s="14"/>
      <c r="O266" s="14"/>
      <c r="P266" s="14"/>
    </row>
    <row r="267" spans="1:16" s="3" customFormat="1" x14ac:dyDescent="0.25">
      <c r="A267" s="11"/>
      <c r="B267" s="2"/>
      <c r="C267" s="2"/>
      <c r="E267" s="12"/>
      <c r="H267" s="60"/>
      <c r="N267" s="14"/>
      <c r="O267" s="14"/>
      <c r="P267" s="14"/>
    </row>
    <row r="268" spans="1:16" s="3" customFormat="1" x14ac:dyDescent="0.25">
      <c r="A268" s="11"/>
      <c r="B268" s="2"/>
      <c r="C268" s="2"/>
      <c r="E268" s="12"/>
      <c r="H268" s="60"/>
      <c r="N268" s="14"/>
      <c r="O268" s="14"/>
      <c r="P268" s="14"/>
    </row>
    <row r="269" spans="1:16" s="3" customFormat="1" x14ac:dyDescent="0.25">
      <c r="A269" s="11"/>
      <c r="B269" s="2"/>
      <c r="C269" s="2"/>
      <c r="E269" s="12"/>
      <c r="H269" s="60"/>
      <c r="N269" s="14"/>
      <c r="O269" s="14"/>
      <c r="P269" s="14"/>
    </row>
    <row r="270" spans="1:16" s="3" customFormat="1" x14ac:dyDescent="0.25">
      <c r="A270" s="11"/>
      <c r="B270" s="2"/>
      <c r="C270" s="2"/>
      <c r="E270" s="12"/>
      <c r="H270" s="60"/>
      <c r="N270" s="14"/>
      <c r="O270" s="14"/>
      <c r="P270" s="14"/>
    </row>
    <row r="271" spans="1:16" s="3" customFormat="1" x14ac:dyDescent="0.25">
      <c r="A271" s="11"/>
      <c r="B271" s="2"/>
      <c r="C271" s="2"/>
      <c r="E271" s="12"/>
      <c r="H271" s="60"/>
      <c r="N271" s="14"/>
      <c r="O271" s="14"/>
      <c r="P271" s="14"/>
    </row>
    <row r="272" spans="1:16" s="3" customFormat="1" x14ac:dyDescent="0.25">
      <c r="A272" s="11"/>
      <c r="B272" s="2"/>
      <c r="C272" s="2"/>
      <c r="E272" s="12"/>
      <c r="H272" s="60"/>
      <c r="N272" s="14"/>
      <c r="O272" s="14"/>
      <c r="P272" s="14"/>
    </row>
    <row r="273" spans="1:16" s="3" customFormat="1" x14ac:dyDescent="0.25">
      <c r="A273" s="11"/>
      <c r="B273" s="2"/>
      <c r="C273" s="2"/>
      <c r="E273" s="12"/>
      <c r="H273" s="60"/>
      <c r="N273" s="14"/>
      <c r="O273" s="14"/>
      <c r="P273" s="14"/>
    </row>
    <row r="274" spans="1:16" s="3" customFormat="1" x14ac:dyDescent="0.25">
      <c r="A274" s="11"/>
      <c r="B274" s="2"/>
      <c r="C274" s="2"/>
      <c r="E274" s="12"/>
      <c r="H274" s="60"/>
      <c r="N274" s="14"/>
      <c r="O274" s="14"/>
      <c r="P274" s="14"/>
    </row>
    <row r="275" spans="1:16" s="3" customFormat="1" x14ac:dyDescent="0.25">
      <c r="A275" s="11"/>
      <c r="B275" s="2"/>
      <c r="C275" s="2"/>
      <c r="E275" s="12"/>
      <c r="H275" s="60"/>
      <c r="N275" s="14"/>
      <c r="O275" s="14"/>
      <c r="P275" s="14"/>
    </row>
  </sheetData>
  <mergeCells count="3">
    <mergeCell ref="A3:A4"/>
    <mergeCell ref="A254:L254"/>
    <mergeCell ref="O254:P254"/>
  </mergeCells>
  <conditionalFormatting sqref="B3">
    <cfRule type="duplicateValues" dxfId="56" priority="1"/>
  </conditionalFormatting>
  <conditionalFormatting sqref="B4:B253">
    <cfRule type="duplicateValues" dxfId="55" priority="6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M15" sqref="M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07" t="s">
        <v>4230</v>
      </c>
      <c r="B3" s="71" t="s">
        <v>773</v>
      </c>
      <c r="C3" s="9" t="s">
        <v>774</v>
      </c>
      <c r="D3" s="73" t="s">
        <v>54</v>
      </c>
      <c r="E3" s="13">
        <v>44432</v>
      </c>
      <c r="F3" s="73" t="s">
        <v>58</v>
      </c>
      <c r="G3" s="13">
        <v>44435</v>
      </c>
      <c r="H3" s="10" t="s">
        <v>518</v>
      </c>
      <c r="I3" s="1">
        <v>40</v>
      </c>
      <c r="J3" s="1">
        <v>40</v>
      </c>
      <c r="K3" s="1">
        <v>23</v>
      </c>
      <c r="L3" s="1">
        <v>11</v>
      </c>
      <c r="M3" s="78">
        <v>9.1999999999999993</v>
      </c>
      <c r="N3" s="8">
        <v>11</v>
      </c>
      <c r="O3" s="61">
        <v>3000</v>
      </c>
      <c r="P3" s="62">
        <f>Table22452368910111213141516171819202122242345672345689[[#This Row],[PEMBULATAN]]*O3</f>
        <v>33000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6">
        <f>SUBTOTAL(109,Table22452368910111213141516171819202122242345672345689[KG VOLUME])</f>
        <v>9.1999999999999993</v>
      </c>
      <c r="N4" s="65">
        <f>SUM(N3:N3)</f>
        <v>11</v>
      </c>
      <c r="O4" s="146">
        <f>SUM(P3:P3)</f>
        <v>33000</v>
      </c>
      <c r="P4" s="147"/>
    </row>
    <row r="5" spans="1:16" ht="22.5" customHeight="1" x14ac:dyDescent="0.2">
      <c r="A5" s="80"/>
      <c r="B5" s="53" t="s">
        <v>45</v>
      </c>
      <c r="C5" s="52"/>
      <c r="D5" s="54" t="s">
        <v>46</v>
      </c>
      <c r="E5" s="80"/>
      <c r="F5" s="80"/>
      <c r="G5" s="80"/>
      <c r="H5" s="80"/>
      <c r="I5" s="80"/>
      <c r="J5" s="80"/>
      <c r="K5" s="80"/>
      <c r="L5" s="80"/>
      <c r="M5" s="81"/>
      <c r="N5" s="83" t="s">
        <v>52</v>
      </c>
      <c r="O5" s="82"/>
      <c r="P5" s="82">
        <f>O4*10%</f>
        <v>3300</v>
      </c>
    </row>
    <row r="6" spans="1:16" ht="22.5" customHeight="1" thickBot="1" x14ac:dyDescent="0.25">
      <c r="A6" s="80"/>
      <c r="B6" s="53"/>
      <c r="C6" s="52"/>
      <c r="D6" s="54"/>
      <c r="E6" s="80"/>
      <c r="F6" s="80"/>
      <c r="G6" s="80"/>
      <c r="H6" s="80"/>
      <c r="I6" s="80"/>
      <c r="J6" s="80"/>
      <c r="K6" s="80"/>
      <c r="L6" s="80"/>
      <c r="M6" s="81"/>
      <c r="N6" s="103" t="s">
        <v>56</v>
      </c>
      <c r="O6" s="102"/>
      <c r="P6" s="102">
        <f>O4-P5</f>
        <v>29700</v>
      </c>
    </row>
    <row r="7" spans="1:16" x14ac:dyDescent="0.2">
      <c r="A7" s="11"/>
      <c r="H7" s="60"/>
      <c r="N7" s="59" t="s">
        <v>34</v>
      </c>
      <c r="P7" s="66">
        <f>P6*1%</f>
        <v>297</v>
      </c>
    </row>
    <row r="8" spans="1:16" ht="15.75" thickBot="1" x14ac:dyDescent="0.25">
      <c r="A8" s="11"/>
      <c r="H8" s="60"/>
      <c r="N8" s="59" t="s">
        <v>55</v>
      </c>
      <c r="P8" s="68">
        <f>P6*2%</f>
        <v>594</v>
      </c>
    </row>
    <row r="9" spans="1:16" x14ac:dyDescent="0.2">
      <c r="A9" s="11"/>
      <c r="H9" s="60"/>
      <c r="N9" s="63" t="s">
        <v>35</v>
      </c>
      <c r="O9" s="64"/>
      <c r="P9" s="67">
        <f>P6+P7-P8</f>
        <v>29403</v>
      </c>
    </row>
    <row r="10" spans="1:16" x14ac:dyDescent="0.2">
      <c r="B10" s="53"/>
      <c r="C10" s="52"/>
      <c r="D10" s="54"/>
    </row>
    <row r="12" spans="1:16" x14ac:dyDescent="0.2">
      <c r="A12" s="11"/>
      <c r="H12" s="60"/>
      <c r="P12" s="68"/>
    </row>
    <row r="13" spans="1:16" x14ac:dyDescent="0.2">
      <c r="A13" s="11"/>
      <c r="H13" s="60"/>
      <c r="O13" s="55"/>
      <c r="P13" s="68"/>
    </row>
    <row r="14" spans="1:16" s="3" customFormat="1" x14ac:dyDescent="0.25">
      <c r="A14" s="11"/>
      <c r="B14" s="2"/>
      <c r="C14" s="2"/>
      <c r="E14" s="12"/>
      <c r="H14" s="60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0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0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0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0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0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0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0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</sheetData>
  <mergeCells count="2">
    <mergeCell ref="A4:L4"/>
    <mergeCell ref="O4:P4"/>
  </mergeCells>
  <conditionalFormatting sqref="B3">
    <cfRule type="duplicateValues" dxfId="5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J6" sqref="J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6" t="s">
        <v>47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42</v>
      </c>
      <c r="J2" s="7" t="s">
        <v>43</v>
      </c>
      <c r="K2" s="7" t="s">
        <v>44</v>
      </c>
      <c r="L2" s="58" t="s">
        <v>48</v>
      </c>
      <c r="M2" s="58" t="s">
        <v>49</v>
      </c>
      <c r="N2" s="58" t="s">
        <v>6</v>
      </c>
      <c r="O2" s="58" t="s">
        <v>50</v>
      </c>
      <c r="P2" s="58" t="s">
        <v>51</v>
      </c>
    </row>
    <row r="3" spans="1:16" ht="36" customHeight="1" x14ac:dyDescent="0.2">
      <c r="A3" s="141" t="s">
        <v>4231</v>
      </c>
      <c r="B3" s="71" t="s">
        <v>775</v>
      </c>
      <c r="C3" s="9" t="s">
        <v>776</v>
      </c>
      <c r="D3" s="73" t="s">
        <v>53</v>
      </c>
      <c r="E3" s="13">
        <v>44432</v>
      </c>
      <c r="F3" s="73" t="s">
        <v>58</v>
      </c>
      <c r="G3" s="13">
        <v>44435</v>
      </c>
      <c r="H3" s="10" t="s">
        <v>786</v>
      </c>
      <c r="I3" s="1">
        <v>107</v>
      </c>
      <c r="J3" s="1">
        <v>70</v>
      </c>
      <c r="K3" s="1">
        <v>10</v>
      </c>
      <c r="L3" s="1">
        <v>13</v>
      </c>
      <c r="M3" s="78">
        <v>18.725000000000001</v>
      </c>
      <c r="N3" s="8">
        <v>19</v>
      </c>
      <c r="O3" s="61">
        <v>3000</v>
      </c>
      <c r="P3" s="62">
        <f>Table2245236891011121314151617181920212224234567234568910[[#This Row],[PEMBULATAN]]*O3</f>
        <v>57000</v>
      </c>
    </row>
    <row r="4" spans="1:16" ht="36" customHeight="1" x14ac:dyDescent="0.2">
      <c r="A4" s="142"/>
      <c r="B4" s="72"/>
      <c r="C4" s="9" t="s">
        <v>777</v>
      </c>
      <c r="D4" s="73" t="s">
        <v>53</v>
      </c>
      <c r="E4" s="13">
        <v>44432</v>
      </c>
      <c r="F4" s="73" t="s">
        <v>58</v>
      </c>
      <c r="G4" s="13">
        <v>44435</v>
      </c>
      <c r="H4" s="10" t="s">
        <v>786</v>
      </c>
      <c r="I4" s="1">
        <v>96</v>
      </c>
      <c r="J4" s="1">
        <v>50</v>
      </c>
      <c r="K4" s="1">
        <v>10</v>
      </c>
      <c r="L4" s="1">
        <v>16</v>
      </c>
      <c r="M4" s="78">
        <v>12</v>
      </c>
      <c r="N4" s="8">
        <v>16</v>
      </c>
      <c r="O4" s="61">
        <v>3000</v>
      </c>
      <c r="P4" s="62">
        <f>Table2245236891011121314151617181920212224234567234568910[[#This Row],[PEMBULATAN]]*O4</f>
        <v>48000</v>
      </c>
    </row>
    <row r="5" spans="1:16" ht="36" customHeight="1" x14ac:dyDescent="0.2">
      <c r="A5" s="108"/>
      <c r="B5" s="100"/>
      <c r="C5" s="84" t="s">
        <v>778</v>
      </c>
      <c r="D5" s="75" t="s">
        <v>53</v>
      </c>
      <c r="E5" s="13">
        <v>44432</v>
      </c>
      <c r="F5" s="73" t="s">
        <v>58</v>
      </c>
      <c r="G5" s="13">
        <v>44435</v>
      </c>
      <c r="H5" s="74" t="s">
        <v>786</v>
      </c>
      <c r="I5" s="15">
        <v>127</v>
      </c>
      <c r="J5" s="15">
        <v>52</v>
      </c>
      <c r="K5" s="15">
        <v>22</v>
      </c>
      <c r="L5" s="15">
        <v>20</v>
      </c>
      <c r="M5" s="79">
        <v>36.322000000000003</v>
      </c>
      <c r="N5" s="69">
        <v>36</v>
      </c>
      <c r="O5" s="61">
        <v>3000</v>
      </c>
      <c r="P5" s="62">
        <f>Table2245236891011121314151617181920212224234567234568910[[#This Row],[PEMBULATAN]]*O5</f>
        <v>108000</v>
      </c>
    </row>
    <row r="6" spans="1:16" ht="36" customHeight="1" x14ac:dyDescent="0.2">
      <c r="A6" s="108"/>
      <c r="B6" s="72" t="s">
        <v>779</v>
      </c>
      <c r="C6" s="89" t="s">
        <v>780</v>
      </c>
      <c r="D6" s="90" t="s">
        <v>53</v>
      </c>
      <c r="E6" s="91">
        <v>44432</v>
      </c>
      <c r="F6" s="92" t="s">
        <v>58</v>
      </c>
      <c r="G6" s="91">
        <v>44435</v>
      </c>
      <c r="H6" s="93" t="s">
        <v>786</v>
      </c>
      <c r="I6" s="94">
        <v>55</v>
      </c>
      <c r="J6" s="94">
        <v>36</v>
      </c>
      <c r="K6" s="94">
        <v>8</v>
      </c>
      <c r="L6" s="94">
        <v>10</v>
      </c>
      <c r="M6" s="95">
        <v>3.96</v>
      </c>
      <c r="N6" s="96">
        <v>10</v>
      </c>
      <c r="O6" s="61">
        <v>3000</v>
      </c>
      <c r="P6" s="62">
        <f>Table2245236891011121314151617181920212224234567234568910[[#This Row],[PEMBULATAN]]*O6</f>
        <v>30000</v>
      </c>
    </row>
    <row r="7" spans="1:16" ht="36" customHeight="1" x14ac:dyDescent="0.2">
      <c r="A7" s="108"/>
      <c r="B7" s="72"/>
      <c r="C7" s="89" t="s">
        <v>781</v>
      </c>
      <c r="D7" s="90" t="s">
        <v>53</v>
      </c>
      <c r="E7" s="91">
        <v>44432</v>
      </c>
      <c r="F7" s="92" t="s">
        <v>58</v>
      </c>
      <c r="G7" s="91">
        <v>44435</v>
      </c>
      <c r="H7" s="93" t="s">
        <v>786</v>
      </c>
      <c r="I7" s="94">
        <v>39</v>
      </c>
      <c r="J7" s="94">
        <v>32</v>
      </c>
      <c r="K7" s="94">
        <v>24</v>
      </c>
      <c r="L7" s="94">
        <v>10</v>
      </c>
      <c r="M7" s="95">
        <v>7.4880000000000004</v>
      </c>
      <c r="N7" s="96">
        <v>10</v>
      </c>
      <c r="O7" s="61">
        <v>3000</v>
      </c>
      <c r="P7" s="62">
        <f>Table2245236891011121314151617181920212224234567234568910[[#This Row],[PEMBULATAN]]*O7</f>
        <v>30000</v>
      </c>
    </row>
    <row r="8" spans="1:16" ht="36" customHeight="1" x14ac:dyDescent="0.2">
      <c r="A8" s="108"/>
      <c r="B8" s="72"/>
      <c r="C8" s="89" t="s">
        <v>782</v>
      </c>
      <c r="D8" s="90" t="s">
        <v>53</v>
      </c>
      <c r="E8" s="91">
        <v>44432</v>
      </c>
      <c r="F8" s="92" t="s">
        <v>58</v>
      </c>
      <c r="G8" s="91">
        <v>44435</v>
      </c>
      <c r="H8" s="93" t="s">
        <v>786</v>
      </c>
      <c r="I8" s="94">
        <v>45</v>
      </c>
      <c r="J8" s="94">
        <v>34</v>
      </c>
      <c r="K8" s="94">
        <v>31</v>
      </c>
      <c r="L8" s="94">
        <v>9</v>
      </c>
      <c r="M8" s="95">
        <v>11.8575</v>
      </c>
      <c r="N8" s="96">
        <v>12</v>
      </c>
      <c r="O8" s="61">
        <v>3000</v>
      </c>
      <c r="P8" s="62">
        <f>Table2245236891011121314151617181920212224234567234568910[[#This Row],[PEMBULATAN]]*O8</f>
        <v>36000</v>
      </c>
    </row>
    <row r="9" spans="1:16" ht="36" customHeight="1" x14ac:dyDescent="0.2">
      <c r="A9" s="108"/>
      <c r="B9" s="72"/>
      <c r="C9" s="89" t="s">
        <v>783</v>
      </c>
      <c r="D9" s="90" t="s">
        <v>53</v>
      </c>
      <c r="E9" s="91">
        <v>44432</v>
      </c>
      <c r="F9" s="92" t="s">
        <v>58</v>
      </c>
      <c r="G9" s="91">
        <v>44435</v>
      </c>
      <c r="H9" s="93" t="s">
        <v>786</v>
      </c>
      <c r="I9" s="94">
        <v>39</v>
      </c>
      <c r="J9" s="94">
        <v>37</v>
      </c>
      <c r="K9" s="94">
        <v>18</v>
      </c>
      <c r="L9" s="94">
        <v>12</v>
      </c>
      <c r="M9" s="95">
        <v>6.4935</v>
      </c>
      <c r="N9" s="96">
        <v>12</v>
      </c>
      <c r="O9" s="61">
        <v>3000</v>
      </c>
      <c r="P9" s="62">
        <f>Table2245236891011121314151617181920212224234567234568910[[#This Row],[PEMBULATAN]]*O9</f>
        <v>36000</v>
      </c>
    </row>
    <row r="10" spans="1:16" ht="36" customHeight="1" x14ac:dyDescent="0.2">
      <c r="A10" s="108"/>
      <c r="B10" s="72"/>
      <c r="C10" s="89" t="s">
        <v>784</v>
      </c>
      <c r="D10" s="90" t="s">
        <v>53</v>
      </c>
      <c r="E10" s="91">
        <v>44432</v>
      </c>
      <c r="F10" s="92" t="s">
        <v>58</v>
      </c>
      <c r="G10" s="91">
        <v>44435</v>
      </c>
      <c r="H10" s="93" t="s">
        <v>786</v>
      </c>
      <c r="I10" s="94">
        <v>33</v>
      </c>
      <c r="J10" s="94">
        <v>24</v>
      </c>
      <c r="K10" s="94">
        <v>14</v>
      </c>
      <c r="L10" s="94">
        <v>3</v>
      </c>
      <c r="M10" s="95">
        <v>2.7719999999999998</v>
      </c>
      <c r="N10" s="96">
        <v>3</v>
      </c>
      <c r="O10" s="61">
        <v>3000</v>
      </c>
      <c r="P10" s="62">
        <f>Table2245236891011121314151617181920212224234567234568910[[#This Row],[PEMBULATAN]]*O10</f>
        <v>9000</v>
      </c>
    </row>
    <row r="11" spans="1:16" ht="36" customHeight="1" x14ac:dyDescent="0.2">
      <c r="A11" s="108"/>
      <c r="B11" s="72"/>
      <c r="C11" s="89" t="s">
        <v>785</v>
      </c>
      <c r="D11" s="90" t="s">
        <v>53</v>
      </c>
      <c r="E11" s="91">
        <v>44432</v>
      </c>
      <c r="F11" s="92" t="s">
        <v>58</v>
      </c>
      <c r="G11" s="91">
        <v>44435</v>
      </c>
      <c r="H11" s="93" t="s">
        <v>786</v>
      </c>
      <c r="I11" s="94">
        <v>40</v>
      </c>
      <c r="J11" s="94">
        <v>25</v>
      </c>
      <c r="K11" s="94">
        <v>20</v>
      </c>
      <c r="L11" s="94">
        <v>1</v>
      </c>
      <c r="M11" s="95">
        <v>5</v>
      </c>
      <c r="N11" s="96">
        <v>5</v>
      </c>
      <c r="O11" s="61">
        <v>3000</v>
      </c>
      <c r="P11" s="62">
        <f>Table2245236891011121314151617181920212224234567234568910[[#This Row],[PEMBULATAN]]*O11</f>
        <v>15000</v>
      </c>
    </row>
    <row r="12" spans="1:16" ht="22.5" customHeight="1" x14ac:dyDescent="0.2">
      <c r="A12" s="143" t="s">
        <v>33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5"/>
      <c r="M12" s="76">
        <f>SUBTOTAL(109,Table2245236891011121314151617181920212224234567234568910[KG VOLUME])</f>
        <v>104.61799999999999</v>
      </c>
      <c r="N12" s="65">
        <f>SUM(N3:N11)</f>
        <v>123</v>
      </c>
      <c r="O12" s="146">
        <f>SUM(P3:P11)</f>
        <v>369000</v>
      </c>
      <c r="P12" s="147"/>
    </row>
    <row r="13" spans="1:16" ht="22.5" customHeight="1" x14ac:dyDescent="0.2">
      <c r="A13" s="80"/>
      <c r="B13" s="53" t="s">
        <v>45</v>
      </c>
      <c r="C13" s="52"/>
      <c r="D13" s="54" t="s">
        <v>46</v>
      </c>
      <c r="E13" s="80"/>
      <c r="F13" s="80"/>
      <c r="G13" s="80"/>
      <c r="H13" s="80"/>
      <c r="I13" s="80"/>
      <c r="J13" s="80"/>
      <c r="K13" s="80"/>
      <c r="L13" s="80"/>
      <c r="M13" s="81"/>
      <c r="N13" s="83" t="s">
        <v>52</v>
      </c>
      <c r="O13" s="82"/>
      <c r="P13" s="82">
        <f>O12*10%</f>
        <v>36900</v>
      </c>
    </row>
    <row r="14" spans="1:16" ht="22.5" customHeight="1" thickBot="1" x14ac:dyDescent="0.25">
      <c r="A14" s="80"/>
      <c r="B14" s="53"/>
      <c r="C14" s="52"/>
      <c r="D14" s="54"/>
      <c r="E14" s="80"/>
      <c r="F14" s="80"/>
      <c r="G14" s="80"/>
      <c r="H14" s="80"/>
      <c r="I14" s="80"/>
      <c r="J14" s="80"/>
      <c r="K14" s="80"/>
      <c r="L14" s="80"/>
      <c r="M14" s="81"/>
      <c r="N14" s="103" t="s">
        <v>56</v>
      </c>
      <c r="O14" s="102"/>
      <c r="P14" s="102">
        <f>O12-P13</f>
        <v>332100</v>
      </c>
    </row>
    <row r="15" spans="1:16" x14ac:dyDescent="0.2">
      <c r="A15" s="11"/>
      <c r="H15" s="60"/>
      <c r="N15" s="59" t="s">
        <v>34</v>
      </c>
      <c r="P15" s="66">
        <f>P14*1%</f>
        <v>3321</v>
      </c>
    </row>
    <row r="16" spans="1:16" ht="15.75" thickBot="1" x14ac:dyDescent="0.25">
      <c r="A16" s="11"/>
      <c r="H16" s="60"/>
      <c r="N16" s="59" t="s">
        <v>55</v>
      </c>
      <c r="P16" s="68">
        <f>P14*2%</f>
        <v>6642</v>
      </c>
    </row>
    <row r="17" spans="1:16" x14ac:dyDescent="0.2">
      <c r="A17" s="11"/>
      <c r="H17" s="60"/>
      <c r="N17" s="63" t="s">
        <v>35</v>
      </c>
      <c r="O17" s="64"/>
      <c r="P17" s="67">
        <f>P14+P15-P16</f>
        <v>328779</v>
      </c>
    </row>
    <row r="18" spans="1:16" x14ac:dyDescent="0.2">
      <c r="B18" s="53"/>
      <c r="C18" s="52"/>
      <c r="D18" s="54"/>
    </row>
    <row r="20" spans="1:16" x14ac:dyDescent="0.2">
      <c r="A20" s="11"/>
      <c r="H20" s="60"/>
      <c r="P20" s="68"/>
    </row>
    <row r="21" spans="1:16" x14ac:dyDescent="0.2">
      <c r="A21" s="11"/>
      <c r="H21" s="60"/>
      <c r="O21" s="55"/>
      <c r="P21" s="68"/>
    </row>
    <row r="22" spans="1:16" s="3" customFormat="1" x14ac:dyDescent="0.25">
      <c r="A22" s="11"/>
      <c r="B22" s="2"/>
      <c r="C22" s="2"/>
      <c r="E22" s="12"/>
      <c r="H22" s="60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0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0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0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0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0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0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0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0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0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0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0"/>
      <c r="N33" s="14"/>
      <c r="O33" s="14"/>
      <c r="P33" s="14"/>
    </row>
  </sheetData>
  <mergeCells count="3">
    <mergeCell ref="A3:A4"/>
    <mergeCell ref="A12:L12"/>
    <mergeCell ref="O12:P12"/>
  </mergeCells>
  <conditionalFormatting sqref="B3">
    <cfRule type="duplicateValues" dxfId="53" priority="1"/>
  </conditionalFormatting>
  <conditionalFormatting sqref="B4:B11">
    <cfRule type="duplicateValues" dxfId="52" priority="6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37</vt:i4>
      </vt:variant>
    </vt:vector>
  </HeadingPairs>
  <TitlesOfParts>
    <vt:vector size="74" baseType="lpstr">
      <vt:lpstr>017_Sicepat_BANJARMASIN</vt:lpstr>
      <vt:lpstr>BKI032210032896</vt:lpstr>
      <vt:lpstr>BKI032210032946</vt:lpstr>
      <vt:lpstr>BKI032210032904</vt:lpstr>
      <vt:lpstr>BKI032210032912</vt:lpstr>
      <vt:lpstr>BKI032210032920</vt:lpstr>
      <vt:lpstr>BKI032210032953</vt:lpstr>
      <vt:lpstr>BKI032210032938</vt:lpstr>
      <vt:lpstr>BKI032210032979</vt:lpstr>
      <vt:lpstr>BKI032210033035</vt:lpstr>
      <vt:lpstr>BKI032210033043</vt:lpstr>
      <vt:lpstr>BKI032210033050</vt:lpstr>
      <vt:lpstr>BKI032210033068</vt:lpstr>
      <vt:lpstr>BKI032210033092</vt:lpstr>
      <vt:lpstr>BKI032210033084</vt:lpstr>
      <vt:lpstr>BKI032210033076</vt:lpstr>
      <vt:lpstr>BKI032210033100</vt:lpstr>
      <vt:lpstr>BKI032210033118</vt:lpstr>
      <vt:lpstr>BKI032210033126</vt:lpstr>
      <vt:lpstr>BKI032210033134</vt:lpstr>
      <vt:lpstr>BKI032210033142</vt:lpstr>
      <vt:lpstr>BKI032210033159</vt:lpstr>
      <vt:lpstr>BKI032210033167</vt:lpstr>
      <vt:lpstr>BKI032210033175</vt:lpstr>
      <vt:lpstr>BKI032210033183</vt:lpstr>
      <vt:lpstr>BKI032210033217</vt:lpstr>
      <vt:lpstr>BKI032210033191</vt:lpstr>
      <vt:lpstr>BKI032210033209</vt:lpstr>
      <vt:lpstr>BKI032210033274</vt:lpstr>
      <vt:lpstr>BKI032210032961</vt:lpstr>
      <vt:lpstr>BKI032210033027</vt:lpstr>
      <vt:lpstr>BKI032210033225</vt:lpstr>
      <vt:lpstr>BKI032210033233</vt:lpstr>
      <vt:lpstr>BKI032210033241</vt:lpstr>
      <vt:lpstr>BKI032210033258</vt:lpstr>
      <vt:lpstr>BKI032210032995</vt:lpstr>
      <vt:lpstr>BKI032210032987</vt:lpstr>
      <vt:lpstr>'017_Sicepat_BANJARMASIN'!Print_Titles</vt:lpstr>
      <vt:lpstr>BKI032210032896!Print_Titles</vt:lpstr>
      <vt:lpstr>BKI032210032904!Print_Titles</vt:lpstr>
      <vt:lpstr>BKI032210032912!Print_Titles</vt:lpstr>
      <vt:lpstr>BKI032210032920!Print_Titles</vt:lpstr>
      <vt:lpstr>BKI032210032938!Print_Titles</vt:lpstr>
      <vt:lpstr>BKI032210032946!Print_Titles</vt:lpstr>
      <vt:lpstr>BKI032210032953!Print_Titles</vt:lpstr>
      <vt:lpstr>BKI032210032961!Print_Titles</vt:lpstr>
      <vt:lpstr>BKI032210032979!Print_Titles</vt:lpstr>
      <vt:lpstr>BKI032210032987!Print_Titles</vt:lpstr>
      <vt:lpstr>BKI032210032995!Print_Titles</vt:lpstr>
      <vt:lpstr>BKI032210033027!Print_Titles</vt:lpstr>
      <vt:lpstr>BKI032210033035!Print_Titles</vt:lpstr>
      <vt:lpstr>BKI032210033043!Print_Titles</vt:lpstr>
      <vt:lpstr>BKI032210033050!Print_Titles</vt:lpstr>
      <vt:lpstr>BKI032210033068!Print_Titles</vt:lpstr>
      <vt:lpstr>BKI032210033076!Print_Titles</vt:lpstr>
      <vt:lpstr>BKI032210033084!Print_Titles</vt:lpstr>
      <vt:lpstr>BKI032210033092!Print_Titles</vt:lpstr>
      <vt:lpstr>BKI032210033100!Print_Titles</vt:lpstr>
      <vt:lpstr>BKI032210033118!Print_Titles</vt:lpstr>
      <vt:lpstr>BKI032210033126!Print_Titles</vt:lpstr>
      <vt:lpstr>BKI032210033134!Print_Titles</vt:lpstr>
      <vt:lpstr>BKI032210033142!Print_Titles</vt:lpstr>
      <vt:lpstr>BKI032210033159!Print_Titles</vt:lpstr>
      <vt:lpstr>BKI032210033167!Print_Titles</vt:lpstr>
      <vt:lpstr>BKI032210033175!Print_Titles</vt:lpstr>
      <vt:lpstr>BKI032210033183!Print_Titles</vt:lpstr>
      <vt:lpstr>BKI032210033191!Print_Titles</vt:lpstr>
      <vt:lpstr>BKI032210033209!Print_Titles</vt:lpstr>
      <vt:lpstr>BKI032210033217!Print_Titles</vt:lpstr>
      <vt:lpstr>BKI032210033225!Print_Titles</vt:lpstr>
      <vt:lpstr>BKI032210033233!Print_Titles</vt:lpstr>
      <vt:lpstr>BKI032210033241!Print_Titles</vt:lpstr>
      <vt:lpstr>BKI032210033258!Print_Titles</vt:lpstr>
      <vt:lpstr>BKI032210033274!Print_Titles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2021-10-06T06:30:45Z</cp:lastPrinted>
  <dcterms:created xsi:type="dcterms:W3CDTF">2021-07-02T11:08:00Z</dcterms:created>
  <dcterms:modified xsi:type="dcterms:W3CDTF">2021-10-06T07:35:03Z</dcterms:modified>
</cp:coreProperties>
</file>