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/>
  </bookViews>
  <sheets>
    <sheet name="020_Sicepat_Pontianak" sheetId="2" r:id="rId1"/>
    <sheet name="BKI032210030908" sheetId="6" r:id="rId2"/>
    <sheet name="BKI032210034108" sheetId="32" r:id="rId3"/>
    <sheet name="BKI032210034116" sheetId="33" r:id="rId4"/>
    <sheet name="BKI032210034124" sheetId="34" r:id="rId5"/>
    <sheet name="BKI032210034132" sheetId="35" r:id="rId6"/>
    <sheet name="BKI032210034140" sheetId="36" r:id="rId7"/>
    <sheet name="BKI032210034157" sheetId="37" r:id="rId8"/>
    <sheet name="BKI032210034173" sheetId="39" r:id="rId9"/>
    <sheet name="BKI032210034181" sheetId="38" r:id="rId10"/>
    <sheet name="BKI032210034215" sheetId="40" r:id="rId11"/>
    <sheet name="BKI032210034223" sheetId="41" r:id="rId12"/>
    <sheet name="BKI032210035048" sheetId="42" r:id="rId13"/>
    <sheet name="BKI032210034249" sheetId="43" r:id="rId14"/>
    <sheet name="BKI032210034256" sheetId="44" r:id="rId15"/>
    <sheet name="BKI032210034264" sheetId="45" r:id="rId16"/>
    <sheet name="BKI032210034272" sheetId="46" r:id="rId17"/>
    <sheet name="BKI032210034280" sheetId="47" r:id="rId18"/>
    <sheet name="BKI032210034298" sheetId="48" r:id="rId19"/>
    <sheet name="BKI032210034306" sheetId="49" r:id="rId20"/>
    <sheet name="BKI032210034314" sheetId="50" r:id="rId21"/>
    <sheet name="BKI032210034330" sheetId="51" r:id="rId22"/>
    <sheet name="BKI032210034348" sheetId="52" r:id="rId23"/>
    <sheet name="BKI03221003455" sheetId="53" r:id="rId24"/>
    <sheet name="BKI032210034363" sheetId="54" r:id="rId25"/>
    <sheet name="BKI032210034371" sheetId="55" r:id="rId26"/>
    <sheet name="BKI032210034397" sheetId="56" r:id="rId27"/>
  </sheets>
  <definedNames>
    <definedName name="_xlnm.Print_Titles" localSheetId="0">'020_Sicepat_Pontianak'!$2:$17</definedName>
    <definedName name="_xlnm.Print_Titles" localSheetId="1">BKI032210030908!$2:$2</definedName>
    <definedName name="_xlnm.Print_Titles" localSheetId="2">BKI032210034108!$2:$2</definedName>
    <definedName name="_xlnm.Print_Titles" localSheetId="3">BKI032210034116!$2:$2</definedName>
    <definedName name="_xlnm.Print_Titles" localSheetId="4">BKI032210034124!$2:$2</definedName>
    <definedName name="_xlnm.Print_Titles" localSheetId="5">BKI032210034132!$2:$2</definedName>
    <definedName name="_xlnm.Print_Titles" localSheetId="6">BKI032210034140!$2:$2</definedName>
    <definedName name="_xlnm.Print_Titles" localSheetId="7">BKI032210034157!$2:$2</definedName>
    <definedName name="_xlnm.Print_Titles" localSheetId="8">BKI032210034173!$2:$2</definedName>
    <definedName name="_xlnm.Print_Titles" localSheetId="9">BKI032210034181!$2:$2</definedName>
    <definedName name="_xlnm.Print_Titles" localSheetId="10">BKI032210034215!$2:$2</definedName>
    <definedName name="_xlnm.Print_Titles" localSheetId="11">BKI032210034223!$2:$2</definedName>
    <definedName name="_xlnm.Print_Titles" localSheetId="13">BKI032210034249!$2:$2</definedName>
    <definedName name="_xlnm.Print_Titles" localSheetId="14">BKI032210034256!$2:$2</definedName>
    <definedName name="_xlnm.Print_Titles" localSheetId="15">BKI032210034264!$2:$2</definedName>
    <definedName name="_xlnm.Print_Titles" localSheetId="16">BKI032210034272!$2:$2</definedName>
    <definedName name="_xlnm.Print_Titles" localSheetId="17">BKI032210034280!$2:$2</definedName>
    <definedName name="_xlnm.Print_Titles" localSheetId="18">BKI032210034298!$2:$2</definedName>
    <definedName name="_xlnm.Print_Titles" localSheetId="19">BKI032210034306!$2:$2</definedName>
    <definedName name="_xlnm.Print_Titles" localSheetId="20">BKI032210034314!$2:$2</definedName>
    <definedName name="_xlnm.Print_Titles" localSheetId="21">BKI032210034330!$2:$2</definedName>
    <definedName name="_xlnm.Print_Titles" localSheetId="22">BKI032210034348!$2:$2</definedName>
    <definedName name="_xlnm.Print_Titles" localSheetId="24">BKI032210034363!$2:$2</definedName>
    <definedName name="_xlnm.Print_Titles" localSheetId="25">BKI032210034371!$2:$2</definedName>
    <definedName name="_xlnm.Print_Titles" localSheetId="26">BKI032210034397!$2:$2</definedName>
    <definedName name="_xlnm.Print_Titles" localSheetId="23">BKI03221003455!$2:$2</definedName>
    <definedName name="_xlnm.Print_Titles" localSheetId="12">BKI032210035048!$2:$2</definedName>
  </definedNames>
  <calcPr calcId="162913"/>
</workbook>
</file>

<file path=xl/calcChain.xml><?xml version="1.0" encoding="utf-8"?>
<calcChain xmlns="http://schemas.openxmlformats.org/spreadsheetml/2006/main">
  <c r="O244" i="56" l="1"/>
  <c r="O6" i="55"/>
  <c r="O6" i="50"/>
  <c r="O170" i="46"/>
  <c r="O30" i="36"/>
  <c r="O209" i="34"/>
  <c r="O7" i="33"/>
  <c r="O277" i="32"/>
  <c r="J50" i="2" l="1"/>
  <c r="J49" i="2"/>
  <c r="J48" i="2"/>
  <c r="J47" i="2"/>
  <c r="J46" i="2"/>
  <c r="G43" i="2" l="1"/>
  <c r="J43" i="2" s="1"/>
  <c r="C43" i="2"/>
  <c r="G42" i="2"/>
  <c r="C42" i="2"/>
  <c r="G41" i="2"/>
  <c r="C41" i="2"/>
  <c r="G40" i="2"/>
  <c r="J40" i="2" s="1"/>
  <c r="C40" i="2"/>
  <c r="C39" i="2"/>
  <c r="G38" i="2"/>
  <c r="J38" i="2" s="1"/>
  <c r="C38" i="2"/>
  <c r="J42" i="2"/>
  <c r="J41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 l="1"/>
  <c r="P73" i="37"/>
  <c r="P72" i="37"/>
  <c r="P71" i="37"/>
  <c r="P70" i="37"/>
  <c r="P69" i="37"/>
  <c r="P68" i="37"/>
  <c r="P67" i="37"/>
  <c r="P66" i="37"/>
  <c r="P65" i="37"/>
  <c r="P64" i="37"/>
  <c r="P63" i="37"/>
  <c r="P62" i="37"/>
  <c r="P61" i="37"/>
  <c r="P60" i="37"/>
  <c r="P59" i="37"/>
  <c r="P58" i="37"/>
  <c r="P57" i="37"/>
  <c r="P56" i="37"/>
  <c r="P55" i="37"/>
  <c r="P54" i="37"/>
  <c r="P53" i="37"/>
  <c r="P52" i="37"/>
  <c r="P51" i="37"/>
  <c r="P50" i="37"/>
  <c r="P49" i="37"/>
  <c r="P48" i="37"/>
  <c r="P47" i="37"/>
  <c r="P46" i="37"/>
  <c r="P45" i="37"/>
  <c r="P44" i="37"/>
  <c r="P43" i="37"/>
  <c r="P42" i="37"/>
  <c r="P41" i="37"/>
  <c r="P40" i="37"/>
  <c r="P39" i="37"/>
  <c r="P38" i="37"/>
  <c r="P37" i="37"/>
  <c r="P36" i="37"/>
  <c r="P35" i="37"/>
  <c r="P34" i="37"/>
  <c r="P33" i="37"/>
  <c r="P32" i="37"/>
  <c r="P31" i="37"/>
  <c r="P30" i="37"/>
  <c r="P29" i="37"/>
  <c r="P28" i="37"/>
  <c r="P27" i="37"/>
  <c r="P26" i="37"/>
  <c r="P25" i="37"/>
  <c r="P24" i="37"/>
  <c r="P23" i="37"/>
  <c r="P22" i="37"/>
  <c r="P21" i="37"/>
  <c r="P20" i="37"/>
  <c r="P19" i="37"/>
  <c r="P18" i="37"/>
  <c r="P17" i="37"/>
  <c r="P16" i="37"/>
  <c r="P15" i="37"/>
  <c r="P14" i="37"/>
  <c r="P13" i="37"/>
  <c r="P12" i="37"/>
  <c r="P11" i="37"/>
  <c r="P10" i="37"/>
  <c r="P9" i="37"/>
  <c r="P8" i="37"/>
  <c r="P7" i="37"/>
  <c r="P6" i="37"/>
  <c r="P27" i="56" l="1"/>
  <c r="P26" i="56"/>
  <c r="P25" i="56"/>
  <c r="P24" i="56"/>
  <c r="P23" i="56"/>
  <c r="P22" i="56"/>
  <c r="P21" i="56"/>
  <c r="P20" i="56"/>
  <c r="P19" i="56"/>
  <c r="P18" i="56"/>
  <c r="P17" i="56"/>
  <c r="P16" i="56"/>
  <c r="P15" i="56"/>
  <c r="P14" i="56"/>
  <c r="P13" i="56"/>
  <c r="P12" i="56"/>
  <c r="P11" i="56"/>
  <c r="P10" i="56"/>
  <c r="P9" i="56"/>
  <c r="P8" i="56"/>
  <c r="P7" i="56"/>
  <c r="P6" i="56"/>
  <c r="P70" i="56"/>
  <c r="P69" i="56"/>
  <c r="P68" i="56"/>
  <c r="P67" i="56"/>
  <c r="P66" i="56"/>
  <c r="P65" i="56"/>
  <c r="P64" i="56"/>
  <c r="P63" i="56"/>
  <c r="P62" i="56"/>
  <c r="P61" i="56"/>
  <c r="P60" i="56"/>
  <c r="P59" i="56"/>
  <c r="P58" i="56"/>
  <c r="P57" i="56"/>
  <c r="P56" i="56"/>
  <c r="P55" i="56"/>
  <c r="P54" i="56"/>
  <c r="P53" i="56"/>
  <c r="P52" i="56"/>
  <c r="P51" i="56"/>
  <c r="P50" i="56"/>
  <c r="P49" i="56"/>
  <c r="P48" i="56"/>
  <c r="P47" i="56"/>
  <c r="P46" i="56"/>
  <c r="P45" i="56"/>
  <c r="P44" i="56"/>
  <c r="P43" i="56"/>
  <c r="P42" i="56"/>
  <c r="P41" i="56"/>
  <c r="P40" i="56"/>
  <c r="P39" i="56"/>
  <c r="P38" i="56"/>
  <c r="P37" i="56"/>
  <c r="P36" i="56"/>
  <c r="P35" i="56"/>
  <c r="P34" i="56"/>
  <c r="P33" i="56"/>
  <c r="P32" i="56"/>
  <c r="P31" i="56"/>
  <c r="P30" i="56"/>
  <c r="P29" i="56"/>
  <c r="P28" i="56"/>
  <c r="P102" i="56"/>
  <c r="P101" i="56"/>
  <c r="P100" i="56"/>
  <c r="P99" i="56"/>
  <c r="P98" i="56"/>
  <c r="P97" i="56"/>
  <c r="P96" i="56"/>
  <c r="P95" i="56"/>
  <c r="P94" i="56"/>
  <c r="P93" i="56"/>
  <c r="P92" i="56"/>
  <c r="P91" i="56"/>
  <c r="P90" i="56"/>
  <c r="P89" i="56"/>
  <c r="P88" i="56"/>
  <c r="P87" i="56"/>
  <c r="P86" i="56"/>
  <c r="P85" i="56"/>
  <c r="P84" i="56"/>
  <c r="P83" i="56"/>
  <c r="P82" i="56"/>
  <c r="P81" i="56"/>
  <c r="P80" i="56"/>
  <c r="P79" i="56"/>
  <c r="P78" i="56"/>
  <c r="P77" i="56"/>
  <c r="P76" i="56"/>
  <c r="P75" i="56"/>
  <c r="P74" i="56"/>
  <c r="P73" i="56"/>
  <c r="P72" i="56"/>
  <c r="P71" i="56"/>
  <c r="P161" i="56"/>
  <c r="P160" i="56"/>
  <c r="P159" i="56"/>
  <c r="P158" i="56"/>
  <c r="P157" i="56"/>
  <c r="P156" i="56"/>
  <c r="P155" i="56"/>
  <c r="P154" i="56"/>
  <c r="P153" i="56"/>
  <c r="P152" i="56"/>
  <c r="P151" i="56"/>
  <c r="P150" i="56"/>
  <c r="P149" i="56"/>
  <c r="P148" i="56"/>
  <c r="P147" i="56"/>
  <c r="P146" i="56"/>
  <c r="P145" i="56"/>
  <c r="P144" i="56"/>
  <c r="P143" i="56"/>
  <c r="P142" i="56"/>
  <c r="P141" i="56"/>
  <c r="P140" i="56"/>
  <c r="P139" i="56"/>
  <c r="P138" i="56"/>
  <c r="P137" i="56"/>
  <c r="P136" i="56"/>
  <c r="P135" i="56"/>
  <c r="P134" i="56"/>
  <c r="P133" i="56"/>
  <c r="P132" i="56"/>
  <c r="P131" i="56"/>
  <c r="P130" i="56"/>
  <c r="P129" i="56"/>
  <c r="P128" i="56"/>
  <c r="P127" i="56"/>
  <c r="P126" i="56"/>
  <c r="P125" i="56"/>
  <c r="P124" i="56"/>
  <c r="P123" i="56"/>
  <c r="P122" i="56"/>
  <c r="P121" i="56"/>
  <c r="P120" i="56"/>
  <c r="P119" i="56"/>
  <c r="P118" i="56"/>
  <c r="P117" i="56"/>
  <c r="P116" i="56"/>
  <c r="P115" i="56"/>
  <c r="P114" i="56"/>
  <c r="P113" i="56"/>
  <c r="P112" i="56"/>
  <c r="P111" i="56"/>
  <c r="P110" i="56"/>
  <c r="P109" i="56"/>
  <c r="P108" i="56"/>
  <c r="P107" i="56"/>
  <c r="P106" i="56"/>
  <c r="P105" i="56"/>
  <c r="P104" i="56"/>
  <c r="P103" i="56"/>
  <c r="N244" i="56"/>
  <c r="M244" i="56"/>
  <c r="P243" i="56"/>
  <c r="P242" i="56"/>
  <c r="P241" i="56"/>
  <c r="P240" i="56"/>
  <c r="P239" i="56"/>
  <c r="P238" i="56"/>
  <c r="P237" i="56"/>
  <c r="P236" i="56"/>
  <c r="P235" i="56"/>
  <c r="P234" i="56"/>
  <c r="P233" i="56"/>
  <c r="P232" i="56"/>
  <c r="P231" i="56"/>
  <c r="P230" i="56"/>
  <c r="P229" i="56"/>
  <c r="P228" i="56"/>
  <c r="P227" i="56"/>
  <c r="P226" i="56"/>
  <c r="P225" i="56"/>
  <c r="P224" i="56"/>
  <c r="P223" i="56"/>
  <c r="P222" i="56"/>
  <c r="P221" i="56"/>
  <c r="P220" i="56"/>
  <c r="P219" i="56"/>
  <c r="P218" i="56"/>
  <c r="P217" i="56"/>
  <c r="P216" i="56"/>
  <c r="P215" i="56"/>
  <c r="P214" i="56"/>
  <c r="P213" i="56"/>
  <c r="P212" i="56"/>
  <c r="P211" i="56"/>
  <c r="P210" i="56"/>
  <c r="P209" i="56"/>
  <c r="P208" i="56"/>
  <c r="P207" i="56"/>
  <c r="P206" i="56"/>
  <c r="P205" i="56"/>
  <c r="P204" i="56"/>
  <c r="P203" i="56"/>
  <c r="P202" i="56"/>
  <c r="P201" i="56"/>
  <c r="P200" i="56"/>
  <c r="P199" i="56"/>
  <c r="P198" i="56"/>
  <c r="P197" i="56"/>
  <c r="P196" i="56"/>
  <c r="P195" i="56"/>
  <c r="P194" i="56"/>
  <c r="P193" i="56"/>
  <c r="P192" i="56"/>
  <c r="P191" i="56"/>
  <c r="P190" i="56"/>
  <c r="P189" i="56"/>
  <c r="P188" i="56"/>
  <c r="P187" i="56"/>
  <c r="P186" i="56"/>
  <c r="P185" i="56"/>
  <c r="P184" i="56"/>
  <c r="P183" i="56"/>
  <c r="P182" i="56"/>
  <c r="P181" i="56"/>
  <c r="P180" i="56"/>
  <c r="P179" i="56"/>
  <c r="P178" i="56"/>
  <c r="P177" i="56"/>
  <c r="P176" i="56"/>
  <c r="P175" i="56"/>
  <c r="P174" i="56"/>
  <c r="P173" i="56"/>
  <c r="P172" i="56"/>
  <c r="P171" i="56"/>
  <c r="P170" i="56"/>
  <c r="P169" i="56"/>
  <c r="P168" i="56"/>
  <c r="P167" i="56"/>
  <c r="P166" i="56"/>
  <c r="P165" i="56"/>
  <c r="P164" i="56"/>
  <c r="P163" i="56"/>
  <c r="P162" i="56"/>
  <c r="P5" i="56"/>
  <c r="P4" i="56"/>
  <c r="P3" i="56"/>
  <c r="N6" i="55"/>
  <c r="M6" i="55"/>
  <c r="P5" i="55"/>
  <c r="P4" i="55"/>
  <c r="P3" i="55"/>
  <c r="P245" i="56" l="1"/>
  <c r="P246" i="56" s="1"/>
  <c r="P7" i="55"/>
  <c r="P8" i="55" s="1"/>
  <c r="P34" i="51"/>
  <c r="P33" i="51"/>
  <c r="P32" i="51"/>
  <c r="P31" i="51"/>
  <c r="P30" i="51"/>
  <c r="P29" i="51"/>
  <c r="P28" i="51"/>
  <c r="P27" i="51"/>
  <c r="P26" i="51"/>
  <c r="P25" i="51"/>
  <c r="P24" i="51"/>
  <c r="P23" i="51"/>
  <c r="P22" i="51"/>
  <c r="P21" i="51"/>
  <c r="P20" i="51"/>
  <c r="P19" i="51"/>
  <c r="P18" i="51"/>
  <c r="P17" i="51"/>
  <c r="P16" i="51"/>
  <c r="P15" i="51"/>
  <c r="P14" i="51"/>
  <c r="P13" i="51"/>
  <c r="P12" i="51"/>
  <c r="P11" i="51"/>
  <c r="P10" i="51"/>
  <c r="P9" i="51"/>
  <c r="P8" i="51"/>
  <c r="P7" i="51"/>
  <c r="P6" i="51"/>
  <c r="P106" i="51"/>
  <c r="P105" i="51"/>
  <c r="P104" i="51"/>
  <c r="P103" i="51"/>
  <c r="P102" i="51"/>
  <c r="P101" i="51"/>
  <c r="P100" i="51"/>
  <c r="P99" i="51"/>
  <c r="P98" i="51"/>
  <c r="P97" i="51"/>
  <c r="P96" i="51"/>
  <c r="P95" i="51"/>
  <c r="P94" i="51"/>
  <c r="P93" i="51"/>
  <c r="P92" i="51"/>
  <c r="P91" i="51"/>
  <c r="P90" i="51"/>
  <c r="P89" i="51"/>
  <c r="P88" i="51"/>
  <c r="P87" i="51"/>
  <c r="P86" i="51"/>
  <c r="P85" i="51"/>
  <c r="P84" i="51"/>
  <c r="P83" i="51"/>
  <c r="P82" i="51"/>
  <c r="P81" i="51"/>
  <c r="P80" i="51"/>
  <c r="P79" i="51"/>
  <c r="P78" i="51"/>
  <c r="P77" i="51"/>
  <c r="P76" i="51"/>
  <c r="P75" i="51"/>
  <c r="P74" i="51"/>
  <c r="P73" i="51"/>
  <c r="P72" i="51"/>
  <c r="P71" i="51"/>
  <c r="P70" i="51"/>
  <c r="P69" i="51"/>
  <c r="P68" i="51"/>
  <c r="P67" i="51"/>
  <c r="P66" i="51"/>
  <c r="P65" i="51"/>
  <c r="P64" i="51"/>
  <c r="P63" i="51"/>
  <c r="P62" i="51"/>
  <c r="P61" i="51"/>
  <c r="P60" i="51"/>
  <c r="P59" i="51"/>
  <c r="P58" i="51"/>
  <c r="P57" i="51"/>
  <c r="P56" i="51"/>
  <c r="P55" i="51"/>
  <c r="P54" i="51"/>
  <c r="P53" i="51"/>
  <c r="P52" i="51"/>
  <c r="P51" i="51"/>
  <c r="P50" i="51"/>
  <c r="P49" i="51"/>
  <c r="P48" i="51"/>
  <c r="P47" i="51"/>
  <c r="P46" i="51"/>
  <c r="P45" i="51"/>
  <c r="P44" i="51"/>
  <c r="P43" i="51"/>
  <c r="P42" i="51"/>
  <c r="P41" i="51"/>
  <c r="P40" i="51"/>
  <c r="P39" i="51"/>
  <c r="P38" i="51"/>
  <c r="P37" i="51"/>
  <c r="P36" i="51"/>
  <c r="P35" i="51"/>
  <c r="N31" i="54"/>
  <c r="M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8" i="54"/>
  <c r="P7" i="54"/>
  <c r="P6" i="54"/>
  <c r="P5" i="54"/>
  <c r="P4" i="54"/>
  <c r="P3" i="54"/>
  <c r="N77" i="53"/>
  <c r="M77" i="53"/>
  <c r="P76" i="53"/>
  <c r="P75" i="53"/>
  <c r="P74" i="53"/>
  <c r="P73" i="53"/>
  <c r="P72" i="53"/>
  <c r="P71" i="53"/>
  <c r="P70" i="53"/>
  <c r="P69" i="53"/>
  <c r="P68" i="53"/>
  <c r="P67" i="53"/>
  <c r="P66" i="53"/>
  <c r="P65" i="53"/>
  <c r="P64" i="53"/>
  <c r="P63" i="53"/>
  <c r="P62" i="53"/>
  <c r="P61" i="53"/>
  <c r="P60" i="53"/>
  <c r="P59" i="53"/>
  <c r="P58" i="53"/>
  <c r="P57" i="53"/>
  <c r="P56" i="53"/>
  <c r="P55" i="53"/>
  <c r="P54" i="53"/>
  <c r="P53" i="53"/>
  <c r="P52" i="53"/>
  <c r="P51" i="53"/>
  <c r="P50" i="53"/>
  <c r="P49" i="53"/>
  <c r="P48" i="53"/>
  <c r="P47" i="53"/>
  <c r="P46" i="53"/>
  <c r="P45" i="53"/>
  <c r="P44" i="53"/>
  <c r="P43" i="53"/>
  <c r="P42" i="53"/>
  <c r="P41" i="53"/>
  <c r="P40" i="53"/>
  <c r="P39" i="53"/>
  <c r="P38" i="53"/>
  <c r="P37" i="53"/>
  <c r="P36" i="53"/>
  <c r="P35" i="53"/>
  <c r="P34" i="53"/>
  <c r="P33" i="53"/>
  <c r="P32" i="53"/>
  <c r="P31" i="53"/>
  <c r="P30" i="53"/>
  <c r="P29" i="53"/>
  <c r="P28" i="53"/>
  <c r="P27" i="53"/>
  <c r="P26" i="53"/>
  <c r="P25" i="53"/>
  <c r="P24" i="53"/>
  <c r="P23" i="53"/>
  <c r="P22" i="53"/>
  <c r="P21" i="53"/>
  <c r="P20" i="53"/>
  <c r="P19" i="53"/>
  <c r="P18" i="53"/>
  <c r="P17" i="53"/>
  <c r="P16" i="53"/>
  <c r="P15" i="53"/>
  <c r="P14" i="53"/>
  <c r="P13" i="53"/>
  <c r="P12" i="53"/>
  <c r="P11" i="53"/>
  <c r="P10" i="53"/>
  <c r="P9" i="53"/>
  <c r="P8" i="53"/>
  <c r="P7" i="53"/>
  <c r="P6" i="53"/>
  <c r="P5" i="53"/>
  <c r="P4" i="53"/>
  <c r="P3" i="53"/>
  <c r="N16" i="52"/>
  <c r="G39" i="2" s="1"/>
  <c r="J39" i="2" s="1"/>
  <c r="M16" i="52"/>
  <c r="P15" i="52"/>
  <c r="P14" i="52"/>
  <c r="P13" i="52"/>
  <c r="P12" i="52"/>
  <c r="P11" i="52"/>
  <c r="P10" i="52"/>
  <c r="P9" i="52"/>
  <c r="P8" i="52"/>
  <c r="P7" i="52"/>
  <c r="P6" i="52"/>
  <c r="P5" i="52"/>
  <c r="P4" i="52"/>
  <c r="P3" i="52"/>
  <c r="N138" i="51"/>
  <c r="M138" i="51"/>
  <c r="P137" i="51"/>
  <c r="P136" i="51"/>
  <c r="P135" i="51"/>
  <c r="P134" i="51"/>
  <c r="P133" i="51"/>
  <c r="P132" i="51"/>
  <c r="P131" i="51"/>
  <c r="P130" i="51"/>
  <c r="P129" i="51"/>
  <c r="P128" i="51"/>
  <c r="P127" i="51"/>
  <c r="P126" i="51"/>
  <c r="P125" i="51"/>
  <c r="P124" i="51"/>
  <c r="P123" i="51"/>
  <c r="P122" i="51"/>
  <c r="P121" i="51"/>
  <c r="P120" i="51"/>
  <c r="P119" i="51"/>
  <c r="P118" i="51"/>
  <c r="P117" i="51"/>
  <c r="P116" i="51"/>
  <c r="P115" i="51"/>
  <c r="P114" i="51"/>
  <c r="P113" i="51"/>
  <c r="P112" i="51"/>
  <c r="P111" i="51"/>
  <c r="P110" i="51"/>
  <c r="P109" i="51"/>
  <c r="P108" i="51"/>
  <c r="P107" i="51"/>
  <c r="P5" i="51"/>
  <c r="P4" i="51"/>
  <c r="P3" i="51"/>
  <c r="N6" i="50"/>
  <c r="M6" i="50"/>
  <c r="P5" i="50"/>
  <c r="P4" i="50"/>
  <c r="P3" i="50"/>
  <c r="N77" i="49"/>
  <c r="M77" i="49"/>
  <c r="P76" i="49"/>
  <c r="P75" i="49"/>
  <c r="P74" i="49"/>
  <c r="P73" i="49"/>
  <c r="P72" i="49"/>
  <c r="P71" i="49"/>
  <c r="P70" i="49"/>
  <c r="P69" i="49"/>
  <c r="P68" i="49"/>
  <c r="P67" i="49"/>
  <c r="P66" i="49"/>
  <c r="P65" i="49"/>
  <c r="P64" i="49"/>
  <c r="P63" i="49"/>
  <c r="P62" i="49"/>
  <c r="P61" i="49"/>
  <c r="P60" i="49"/>
  <c r="P59" i="49"/>
  <c r="P58" i="49"/>
  <c r="P57" i="49"/>
  <c r="P56" i="49"/>
  <c r="P55" i="49"/>
  <c r="P54" i="49"/>
  <c r="P53" i="49"/>
  <c r="P52" i="49"/>
  <c r="P51" i="49"/>
  <c r="P50" i="49"/>
  <c r="P49" i="49"/>
  <c r="P48" i="49"/>
  <c r="P47" i="49"/>
  <c r="P46" i="49"/>
  <c r="P45" i="49"/>
  <c r="P44" i="49"/>
  <c r="P43" i="49"/>
  <c r="P42" i="49"/>
  <c r="P41" i="49"/>
  <c r="P40" i="49"/>
  <c r="P39" i="49"/>
  <c r="P38" i="49"/>
  <c r="P37" i="49"/>
  <c r="P36" i="49"/>
  <c r="P35" i="49"/>
  <c r="P34" i="49"/>
  <c r="P33" i="49"/>
  <c r="P32" i="49"/>
  <c r="P31" i="49"/>
  <c r="P30" i="49"/>
  <c r="P29" i="49"/>
  <c r="P28" i="49"/>
  <c r="P27" i="49"/>
  <c r="P26" i="49"/>
  <c r="P25" i="49"/>
  <c r="P24" i="49"/>
  <c r="P23" i="49"/>
  <c r="P22" i="49"/>
  <c r="P21" i="49"/>
  <c r="P20" i="49"/>
  <c r="P19" i="49"/>
  <c r="P18" i="49"/>
  <c r="P17" i="49"/>
  <c r="P16" i="49"/>
  <c r="P15" i="49"/>
  <c r="P14" i="49"/>
  <c r="P13" i="49"/>
  <c r="P12" i="49"/>
  <c r="P11" i="49"/>
  <c r="P10" i="49"/>
  <c r="P9" i="49"/>
  <c r="P8" i="49"/>
  <c r="P7" i="49"/>
  <c r="P6" i="49"/>
  <c r="P5" i="49"/>
  <c r="P4" i="49"/>
  <c r="P3" i="49"/>
  <c r="O77" i="49" s="1"/>
  <c r="P45" i="46"/>
  <c r="P44" i="46"/>
  <c r="P43" i="46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P12" i="46"/>
  <c r="P11" i="46"/>
  <c r="P10" i="46"/>
  <c r="P9" i="46"/>
  <c r="P8" i="46"/>
  <c r="P7" i="46"/>
  <c r="P6" i="46"/>
  <c r="P99" i="46"/>
  <c r="P98" i="46"/>
  <c r="P97" i="46"/>
  <c r="P96" i="46"/>
  <c r="P95" i="46"/>
  <c r="P94" i="46"/>
  <c r="P93" i="46"/>
  <c r="P92" i="46"/>
  <c r="P91" i="46"/>
  <c r="P90" i="46"/>
  <c r="P89" i="46"/>
  <c r="P88" i="46"/>
  <c r="P87" i="46"/>
  <c r="P86" i="46"/>
  <c r="P85" i="46"/>
  <c r="P84" i="46"/>
  <c r="P83" i="46"/>
  <c r="P82" i="46"/>
  <c r="P81" i="46"/>
  <c r="P80" i="46"/>
  <c r="P79" i="46"/>
  <c r="P78" i="46"/>
  <c r="P77" i="46"/>
  <c r="P76" i="46"/>
  <c r="P75" i="46"/>
  <c r="P74" i="46"/>
  <c r="P73" i="46"/>
  <c r="P72" i="46"/>
  <c r="P71" i="46"/>
  <c r="P70" i="46"/>
  <c r="P69" i="46"/>
  <c r="P68" i="46"/>
  <c r="P67" i="46"/>
  <c r="P66" i="46"/>
  <c r="P65" i="46"/>
  <c r="P64" i="46"/>
  <c r="P63" i="46"/>
  <c r="P62" i="46"/>
  <c r="P61" i="46"/>
  <c r="P60" i="46"/>
  <c r="P59" i="46"/>
  <c r="P58" i="46"/>
  <c r="P57" i="46"/>
  <c r="P56" i="46"/>
  <c r="P55" i="46"/>
  <c r="P54" i="46"/>
  <c r="P53" i="46"/>
  <c r="P52" i="46"/>
  <c r="P51" i="46"/>
  <c r="P50" i="46"/>
  <c r="P49" i="46"/>
  <c r="P48" i="46"/>
  <c r="P47" i="46"/>
  <c r="P46" i="46"/>
  <c r="P105" i="44"/>
  <c r="P104" i="44"/>
  <c r="P103" i="44"/>
  <c r="P102" i="44"/>
  <c r="P101" i="44"/>
  <c r="P100" i="44"/>
  <c r="P99" i="44"/>
  <c r="P98" i="44"/>
  <c r="P97" i="44"/>
  <c r="P96" i="44"/>
  <c r="P95" i="44"/>
  <c r="P94" i="44"/>
  <c r="P93" i="44"/>
  <c r="P92" i="44"/>
  <c r="P91" i="44"/>
  <c r="P90" i="44"/>
  <c r="P89" i="44"/>
  <c r="P88" i="44"/>
  <c r="P87" i="44"/>
  <c r="P86" i="44"/>
  <c r="P85" i="44"/>
  <c r="P84" i="44"/>
  <c r="P83" i="44"/>
  <c r="P82" i="44"/>
  <c r="P81" i="44"/>
  <c r="P80" i="44"/>
  <c r="P79" i="44"/>
  <c r="P78" i="44"/>
  <c r="P77" i="44"/>
  <c r="P76" i="44"/>
  <c r="P75" i="44"/>
  <c r="P74" i="44"/>
  <c r="P73" i="44"/>
  <c r="P72" i="44"/>
  <c r="P71" i="44"/>
  <c r="P70" i="44"/>
  <c r="P69" i="44"/>
  <c r="P68" i="44"/>
  <c r="P67" i="44"/>
  <c r="P66" i="44"/>
  <c r="P65" i="44"/>
  <c r="P64" i="44"/>
  <c r="P63" i="44"/>
  <c r="P62" i="44"/>
  <c r="P61" i="44"/>
  <c r="P60" i="44"/>
  <c r="P59" i="44"/>
  <c r="P58" i="44"/>
  <c r="P57" i="44"/>
  <c r="P56" i="44"/>
  <c r="P55" i="44"/>
  <c r="P54" i="44"/>
  <c r="P53" i="44"/>
  <c r="P52" i="44"/>
  <c r="P51" i="44"/>
  <c r="P50" i="44"/>
  <c r="P49" i="44"/>
  <c r="P48" i="44"/>
  <c r="P47" i="44"/>
  <c r="P46" i="44"/>
  <c r="P45" i="44"/>
  <c r="P44" i="44"/>
  <c r="P43" i="44"/>
  <c r="P42" i="44"/>
  <c r="P41" i="44"/>
  <c r="P40" i="44"/>
  <c r="P39" i="44"/>
  <c r="P38" i="44"/>
  <c r="P37" i="44"/>
  <c r="P36" i="44"/>
  <c r="P35" i="44"/>
  <c r="P34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93" i="42"/>
  <c r="P92" i="42"/>
  <c r="P91" i="42"/>
  <c r="P90" i="42"/>
  <c r="P89" i="42"/>
  <c r="P88" i="42"/>
  <c r="P87" i="42"/>
  <c r="P86" i="42"/>
  <c r="P85" i="42"/>
  <c r="P84" i="42"/>
  <c r="P83" i="42"/>
  <c r="P82" i="42"/>
  <c r="P81" i="42"/>
  <c r="P80" i="42"/>
  <c r="P79" i="42"/>
  <c r="P78" i="42"/>
  <c r="P77" i="42"/>
  <c r="P76" i="42"/>
  <c r="P75" i="42"/>
  <c r="P74" i="42"/>
  <c r="P73" i="42"/>
  <c r="P72" i="42"/>
  <c r="P71" i="42"/>
  <c r="P70" i="42"/>
  <c r="P69" i="42"/>
  <c r="P68" i="42"/>
  <c r="P67" i="42"/>
  <c r="P66" i="42"/>
  <c r="P65" i="42"/>
  <c r="P64" i="42"/>
  <c r="P63" i="42"/>
  <c r="P62" i="42"/>
  <c r="P61" i="42"/>
  <c r="P60" i="42"/>
  <c r="P59" i="42"/>
  <c r="P58" i="42"/>
  <c r="P57" i="42"/>
  <c r="P56" i="42"/>
  <c r="P55" i="42"/>
  <c r="P54" i="42"/>
  <c r="P53" i="42"/>
  <c r="P52" i="42"/>
  <c r="P51" i="42"/>
  <c r="P50" i="42"/>
  <c r="P49" i="42"/>
  <c r="P48" i="42"/>
  <c r="P47" i="42"/>
  <c r="P46" i="42"/>
  <c r="P45" i="42"/>
  <c r="P44" i="42"/>
  <c r="P43" i="42"/>
  <c r="P42" i="42"/>
  <c r="P41" i="42"/>
  <c r="P40" i="42"/>
  <c r="P39" i="42"/>
  <c r="P38" i="42"/>
  <c r="P37" i="42"/>
  <c r="P36" i="42"/>
  <c r="P35" i="42"/>
  <c r="P34" i="42"/>
  <c r="P33" i="42"/>
  <c r="P32" i="42"/>
  <c r="P31" i="42"/>
  <c r="P30" i="42"/>
  <c r="P29" i="42"/>
  <c r="P28" i="42"/>
  <c r="P27" i="42"/>
  <c r="P26" i="42"/>
  <c r="P25" i="42"/>
  <c r="P24" i="42"/>
  <c r="P23" i="42"/>
  <c r="P22" i="42"/>
  <c r="P21" i="42"/>
  <c r="P20" i="42"/>
  <c r="P19" i="42"/>
  <c r="P18" i="42"/>
  <c r="P17" i="42"/>
  <c r="P16" i="42"/>
  <c r="P15" i="42"/>
  <c r="P14" i="42"/>
  <c r="P13" i="42"/>
  <c r="P12" i="42"/>
  <c r="P11" i="42"/>
  <c r="P10" i="42"/>
  <c r="P9" i="42"/>
  <c r="P8" i="42"/>
  <c r="P7" i="42"/>
  <c r="P6" i="42"/>
  <c r="P46" i="39"/>
  <c r="P45" i="39"/>
  <c r="P44" i="39"/>
  <c r="P43" i="39"/>
  <c r="P42" i="39"/>
  <c r="P41" i="39"/>
  <c r="P40" i="39"/>
  <c r="P39" i="39"/>
  <c r="P38" i="39"/>
  <c r="P37" i="39"/>
  <c r="P36" i="39"/>
  <c r="P35" i="39"/>
  <c r="P34" i="39"/>
  <c r="P33" i="39"/>
  <c r="P32" i="39"/>
  <c r="P31" i="39"/>
  <c r="P30" i="39"/>
  <c r="P29" i="39"/>
  <c r="P28" i="39"/>
  <c r="P27" i="39"/>
  <c r="P26" i="39"/>
  <c r="P25" i="39"/>
  <c r="P24" i="39"/>
  <c r="P23" i="39"/>
  <c r="P22" i="39"/>
  <c r="P21" i="39"/>
  <c r="P20" i="39"/>
  <c r="P19" i="39"/>
  <c r="P18" i="39"/>
  <c r="P17" i="39"/>
  <c r="P16" i="39"/>
  <c r="P15" i="39"/>
  <c r="P14" i="39"/>
  <c r="P13" i="39"/>
  <c r="P12" i="39"/>
  <c r="P11" i="39"/>
  <c r="P10" i="39"/>
  <c r="P9" i="39"/>
  <c r="P8" i="39"/>
  <c r="P7" i="39"/>
  <c r="P6" i="39"/>
  <c r="P92" i="34"/>
  <c r="P91" i="34"/>
  <c r="P90" i="34"/>
  <c r="P89" i="34"/>
  <c r="P88" i="34"/>
  <c r="P87" i="34"/>
  <c r="P86" i="34"/>
  <c r="P85" i="34"/>
  <c r="P84" i="34"/>
  <c r="P83" i="34"/>
  <c r="P82" i="34"/>
  <c r="P81" i="34"/>
  <c r="P80" i="34"/>
  <c r="P79" i="34"/>
  <c r="P78" i="34"/>
  <c r="P77" i="34"/>
  <c r="P76" i="34"/>
  <c r="P75" i="34"/>
  <c r="P74" i="34"/>
  <c r="P73" i="34"/>
  <c r="P72" i="34"/>
  <c r="P71" i="34"/>
  <c r="P70" i="34"/>
  <c r="P69" i="34"/>
  <c r="P68" i="34"/>
  <c r="P67" i="34"/>
  <c r="P66" i="34"/>
  <c r="P65" i="34"/>
  <c r="P64" i="34"/>
  <c r="P63" i="34"/>
  <c r="P62" i="34"/>
  <c r="P61" i="34"/>
  <c r="P60" i="34"/>
  <c r="P59" i="34"/>
  <c r="P58" i="34"/>
  <c r="P57" i="34"/>
  <c r="P56" i="34"/>
  <c r="P55" i="34"/>
  <c r="P54" i="34"/>
  <c r="P53" i="34"/>
  <c r="P52" i="34"/>
  <c r="P51" i="34"/>
  <c r="P50" i="34"/>
  <c r="P49" i="34"/>
  <c r="P48" i="34"/>
  <c r="P47" i="34"/>
  <c r="P46" i="34"/>
  <c r="P45" i="34"/>
  <c r="P44" i="34"/>
  <c r="P43" i="34"/>
  <c r="P42" i="34"/>
  <c r="P41" i="34"/>
  <c r="P40" i="34"/>
  <c r="P39" i="34"/>
  <c r="P38" i="34"/>
  <c r="P37" i="34"/>
  <c r="P36" i="34"/>
  <c r="P35" i="34"/>
  <c r="P34" i="34"/>
  <c r="P33" i="34"/>
  <c r="P32" i="34"/>
  <c r="P31" i="34"/>
  <c r="P30" i="34"/>
  <c r="P29" i="34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P8" i="34"/>
  <c r="P7" i="34"/>
  <c r="P6" i="34"/>
  <c r="P123" i="34"/>
  <c r="P122" i="34"/>
  <c r="P121" i="34"/>
  <c r="P120" i="34"/>
  <c r="P119" i="34"/>
  <c r="P118" i="34"/>
  <c r="P117" i="34"/>
  <c r="P116" i="34"/>
  <c r="P115" i="34"/>
  <c r="P114" i="34"/>
  <c r="P113" i="34"/>
  <c r="P112" i="34"/>
  <c r="P111" i="34"/>
  <c r="P110" i="34"/>
  <c r="P109" i="34"/>
  <c r="P108" i="34"/>
  <c r="P107" i="34"/>
  <c r="P106" i="34"/>
  <c r="P105" i="34"/>
  <c r="P104" i="34"/>
  <c r="P103" i="34"/>
  <c r="P102" i="34"/>
  <c r="P101" i="34"/>
  <c r="P100" i="34"/>
  <c r="P99" i="34"/>
  <c r="P98" i="34"/>
  <c r="P97" i="34"/>
  <c r="P96" i="34"/>
  <c r="P95" i="34"/>
  <c r="P94" i="34"/>
  <c r="P93" i="34"/>
  <c r="P162" i="34"/>
  <c r="P161" i="34"/>
  <c r="P160" i="34"/>
  <c r="P159" i="34"/>
  <c r="P158" i="34"/>
  <c r="P157" i="34"/>
  <c r="P156" i="34"/>
  <c r="P155" i="34"/>
  <c r="P154" i="34"/>
  <c r="P153" i="34"/>
  <c r="P152" i="34"/>
  <c r="P151" i="34"/>
  <c r="P150" i="34"/>
  <c r="P149" i="34"/>
  <c r="P148" i="34"/>
  <c r="P147" i="34"/>
  <c r="P146" i="34"/>
  <c r="P145" i="34"/>
  <c r="P144" i="34"/>
  <c r="P143" i="34"/>
  <c r="P142" i="34"/>
  <c r="P141" i="34"/>
  <c r="P140" i="34"/>
  <c r="P139" i="34"/>
  <c r="P138" i="34"/>
  <c r="P137" i="34"/>
  <c r="P136" i="34"/>
  <c r="P135" i="34"/>
  <c r="P134" i="34"/>
  <c r="P133" i="34"/>
  <c r="P132" i="34"/>
  <c r="P131" i="34"/>
  <c r="P130" i="34"/>
  <c r="P129" i="34"/>
  <c r="P128" i="34"/>
  <c r="P127" i="34"/>
  <c r="P126" i="34"/>
  <c r="P125" i="34"/>
  <c r="P124" i="34"/>
  <c r="P276" i="32"/>
  <c r="P275" i="32"/>
  <c r="P274" i="32"/>
  <c r="P273" i="32"/>
  <c r="P272" i="32"/>
  <c r="P271" i="32"/>
  <c r="P270" i="32"/>
  <c r="P269" i="32"/>
  <c r="P268" i="32"/>
  <c r="P267" i="32"/>
  <c r="P266" i="32"/>
  <c r="P265" i="32"/>
  <c r="P264" i="32"/>
  <c r="P263" i="32"/>
  <c r="P262" i="32"/>
  <c r="P261" i="32"/>
  <c r="P260" i="32"/>
  <c r="P259" i="32"/>
  <c r="P258" i="32"/>
  <c r="P257" i="32"/>
  <c r="P256" i="32"/>
  <c r="P255" i="32"/>
  <c r="P254" i="32"/>
  <c r="P253" i="32"/>
  <c r="P252" i="32"/>
  <c r="P251" i="32"/>
  <c r="P250" i="32"/>
  <c r="P249" i="32"/>
  <c r="P248" i="32"/>
  <c r="P247" i="32"/>
  <c r="P246" i="32"/>
  <c r="P245" i="32"/>
  <c r="P244" i="32"/>
  <c r="P243" i="32"/>
  <c r="P242" i="32"/>
  <c r="P241" i="32"/>
  <c r="P240" i="32"/>
  <c r="P239" i="32"/>
  <c r="P238" i="32"/>
  <c r="P237" i="32"/>
  <c r="P236" i="32"/>
  <c r="P235" i="32"/>
  <c r="P234" i="32"/>
  <c r="P233" i="32"/>
  <c r="P232" i="32"/>
  <c r="P231" i="32"/>
  <c r="P230" i="32"/>
  <c r="P229" i="32"/>
  <c r="P228" i="32"/>
  <c r="P227" i="32"/>
  <c r="P226" i="32"/>
  <c r="P225" i="32"/>
  <c r="P224" i="32"/>
  <c r="P223" i="32"/>
  <c r="P222" i="32"/>
  <c r="P221" i="32"/>
  <c r="P220" i="32"/>
  <c r="P219" i="32"/>
  <c r="P218" i="32"/>
  <c r="P217" i="32"/>
  <c r="P216" i="32"/>
  <c r="P215" i="32"/>
  <c r="P214" i="32"/>
  <c r="P213" i="32"/>
  <c r="P212" i="32"/>
  <c r="P211" i="32"/>
  <c r="P210" i="32"/>
  <c r="P209" i="32"/>
  <c r="P208" i="32"/>
  <c r="P207" i="32"/>
  <c r="P206" i="32"/>
  <c r="P205" i="32"/>
  <c r="P204" i="32"/>
  <c r="P203" i="32"/>
  <c r="P202" i="32"/>
  <c r="P201" i="32"/>
  <c r="P200" i="32"/>
  <c r="P199" i="32"/>
  <c r="P198" i="32"/>
  <c r="P197" i="32"/>
  <c r="P196" i="32"/>
  <c r="P195" i="32"/>
  <c r="P194" i="32"/>
  <c r="P193" i="32"/>
  <c r="P192" i="32"/>
  <c r="P191" i="32"/>
  <c r="P190" i="32"/>
  <c r="P189" i="32"/>
  <c r="P188" i="32"/>
  <c r="P187" i="32"/>
  <c r="P186" i="32"/>
  <c r="P185" i="32"/>
  <c r="P184" i="32"/>
  <c r="P183" i="32"/>
  <c r="P182" i="32"/>
  <c r="P181" i="32"/>
  <c r="P180" i="32"/>
  <c r="P179" i="32"/>
  <c r="P178" i="32"/>
  <c r="P177" i="32"/>
  <c r="P176" i="32"/>
  <c r="P175" i="32"/>
  <c r="P174" i="32"/>
  <c r="P173" i="32"/>
  <c r="P172" i="32"/>
  <c r="P171" i="32"/>
  <c r="P170" i="32"/>
  <c r="P169" i="32"/>
  <c r="P168" i="32"/>
  <c r="P167" i="32"/>
  <c r="P166" i="32"/>
  <c r="P165" i="32"/>
  <c r="P164" i="32"/>
  <c r="P163" i="32"/>
  <c r="P162" i="32"/>
  <c r="P161" i="32"/>
  <c r="P160" i="32"/>
  <c r="P159" i="32"/>
  <c r="P158" i="32"/>
  <c r="P157" i="32"/>
  <c r="P156" i="32"/>
  <c r="P155" i="32"/>
  <c r="P154" i="32"/>
  <c r="P153" i="32"/>
  <c r="P152" i="32"/>
  <c r="P151" i="32"/>
  <c r="P150" i="32"/>
  <c r="P149" i="32"/>
  <c r="P148" i="32"/>
  <c r="P147" i="32"/>
  <c r="P146" i="32"/>
  <c r="P145" i="32"/>
  <c r="P144" i="32"/>
  <c r="P143" i="32"/>
  <c r="P142" i="32"/>
  <c r="P141" i="32"/>
  <c r="P140" i="32"/>
  <c r="P139" i="32"/>
  <c r="P138" i="32"/>
  <c r="P137" i="32"/>
  <c r="P136" i="32"/>
  <c r="P135" i="32"/>
  <c r="P134" i="32"/>
  <c r="P133" i="32"/>
  <c r="P132" i="32"/>
  <c r="P131" i="32"/>
  <c r="P130" i="32"/>
  <c r="P129" i="32"/>
  <c r="P128" i="32"/>
  <c r="P127" i="32"/>
  <c r="P126" i="32"/>
  <c r="P125" i="32"/>
  <c r="P124" i="32"/>
  <c r="P123" i="32"/>
  <c r="P122" i="32"/>
  <c r="P121" i="32"/>
  <c r="P120" i="32"/>
  <c r="P119" i="32"/>
  <c r="P118" i="32"/>
  <c r="P117" i="32"/>
  <c r="P116" i="32"/>
  <c r="P115" i="32"/>
  <c r="P114" i="32"/>
  <c r="P113" i="32"/>
  <c r="P112" i="32"/>
  <c r="P111" i="32"/>
  <c r="P110" i="32"/>
  <c r="P109" i="32"/>
  <c r="P108" i="32"/>
  <c r="P107" i="32"/>
  <c r="P106" i="32"/>
  <c r="P105" i="32"/>
  <c r="P104" i="32"/>
  <c r="P103" i="32"/>
  <c r="P102" i="32"/>
  <c r="P101" i="32"/>
  <c r="P100" i="32"/>
  <c r="P99" i="32"/>
  <c r="P98" i="32"/>
  <c r="P97" i="32"/>
  <c r="P96" i="32"/>
  <c r="P95" i="32"/>
  <c r="P94" i="32"/>
  <c r="P93" i="32"/>
  <c r="P92" i="32"/>
  <c r="P91" i="32"/>
  <c r="P90" i="32"/>
  <c r="P89" i="32"/>
  <c r="P88" i="32"/>
  <c r="P87" i="32"/>
  <c r="P86" i="32"/>
  <c r="P85" i="32"/>
  <c r="P84" i="32"/>
  <c r="P83" i="32"/>
  <c r="P82" i="32"/>
  <c r="P81" i="32"/>
  <c r="P80" i="32"/>
  <c r="P79" i="32"/>
  <c r="P78" i="32"/>
  <c r="P77" i="32"/>
  <c r="P76" i="32"/>
  <c r="P75" i="32"/>
  <c r="P74" i="32"/>
  <c r="P73" i="32"/>
  <c r="P72" i="32"/>
  <c r="P71" i="32"/>
  <c r="P70" i="32"/>
  <c r="P69" i="32"/>
  <c r="P68" i="32"/>
  <c r="P67" i="32"/>
  <c r="P66" i="32"/>
  <c r="P65" i="32"/>
  <c r="P64" i="32"/>
  <c r="P63" i="32"/>
  <c r="P62" i="32"/>
  <c r="P61" i="32"/>
  <c r="P60" i="32"/>
  <c r="P59" i="32"/>
  <c r="P58" i="32"/>
  <c r="P57" i="32"/>
  <c r="P56" i="32"/>
  <c r="P55" i="32"/>
  <c r="P54" i="32"/>
  <c r="P53" i="32"/>
  <c r="P52" i="32"/>
  <c r="P51" i="32"/>
  <c r="P50" i="32"/>
  <c r="P49" i="32"/>
  <c r="P48" i="32"/>
  <c r="P47" i="32"/>
  <c r="P46" i="32"/>
  <c r="P45" i="32"/>
  <c r="P44" i="32"/>
  <c r="P43" i="32"/>
  <c r="P42" i="32"/>
  <c r="P41" i="32"/>
  <c r="P40" i="32"/>
  <c r="P39" i="32"/>
  <c r="P38" i="32"/>
  <c r="P37" i="32"/>
  <c r="P36" i="32"/>
  <c r="P35" i="32"/>
  <c r="P34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P19" i="32"/>
  <c r="P18" i="32"/>
  <c r="P17" i="32"/>
  <c r="P16" i="32"/>
  <c r="P15" i="32"/>
  <c r="P14" i="32"/>
  <c r="P13" i="32"/>
  <c r="P12" i="32"/>
  <c r="P11" i="32"/>
  <c r="P10" i="32"/>
  <c r="P9" i="32"/>
  <c r="P8" i="32"/>
  <c r="P7" i="32"/>
  <c r="P6" i="32"/>
  <c r="P5" i="32"/>
  <c r="P4" i="32"/>
  <c r="N12" i="48"/>
  <c r="M12" i="48"/>
  <c r="P11" i="48"/>
  <c r="P10" i="48"/>
  <c r="P9" i="48"/>
  <c r="P8" i="48"/>
  <c r="P7" i="48"/>
  <c r="P6" i="48"/>
  <c r="P5" i="48"/>
  <c r="P4" i="48"/>
  <c r="P3" i="48"/>
  <c r="N26" i="47"/>
  <c r="M26" i="47"/>
  <c r="P25" i="47"/>
  <c r="P24" i="47"/>
  <c r="P23" i="47"/>
  <c r="P22" i="47"/>
  <c r="P21" i="47"/>
  <c r="P20" i="47"/>
  <c r="P19" i="47"/>
  <c r="P18" i="47"/>
  <c r="P17" i="47"/>
  <c r="P16" i="47"/>
  <c r="P15" i="47"/>
  <c r="P14" i="47"/>
  <c r="P13" i="47"/>
  <c r="P12" i="47"/>
  <c r="P11" i="47"/>
  <c r="P10" i="47"/>
  <c r="P9" i="47"/>
  <c r="P8" i="47"/>
  <c r="P7" i="47"/>
  <c r="P6" i="47"/>
  <c r="P5" i="47"/>
  <c r="P4" i="47"/>
  <c r="P3" i="47"/>
  <c r="N170" i="46"/>
  <c r="M170" i="46"/>
  <c r="P169" i="46"/>
  <c r="P168" i="46"/>
  <c r="P167" i="46"/>
  <c r="P166" i="46"/>
  <c r="P165" i="46"/>
  <c r="P164" i="46"/>
  <c r="P163" i="46"/>
  <c r="P162" i="46"/>
  <c r="P161" i="46"/>
  <c r="P160" i="46"/>
  <c r="P159" i="46"/>
  <c r="P158" i="46"/>
  <c r="P157" i="46"/>
  <c r="P156" i="46"/>
  <c r="P155" i="46"/>
  <c r="P154" i="46"/>
  <c r="P153" i="46"/>
  <c r="P152" i="46"/>
  <c r="P151" i="46"/>
  <c r="P150" i="46"/>
  <c r="P149" i="46"/>
  <c r="P148" i="46"/>
  <c r="P147" i="46"/>
  <c r="P146" i="46"/>
  <c r="P145" i="46"/>
  <c r="P144" i="46"/>
  <c r="P143" i="46"/>
  <c r="P142" i="46"/>
  <c r="P141" i="46"/>
  <c r="P140" i="46"/>
  <c r="P139" i="46"/>
  <c r="P138" i="46"/>
  <c r="P137" i="46"/>
  <c r="P136" i="46"/>
  <c r="P135" i="46"/>
  <c r="P134" i="46"/>
  <c r="P133" i="46"/>
  <c r="P132" i="46"/>
  <c r="P131" i="46"/>
  <c r="P130" i="46"/>
  <c r="P129" i="46"/>
  <c r="P128" i="46"/>
  <c r="P127" i="46"/>
  <c r="P126" i="46"/>
  <c r="P125" i="46"/>
  <c r="P124" i="46"/>
  <c r="P123" i="46"/>
  <c r="P122" i="46"/>
  <c r="P121" i="46"/>
  <c r="P120" i="46"/>
  <c r="P119" i="46"/>
  <c r="P118" i="46"/>
  <c r="P117" i="46"/>
  <c r="P116" i="46"/>
  <c r="P115" i="46"/>
  <c r="P114" i="46"/>
  <c r="P113" i="46"/>
  <c r="P112" i="46"/>
  <c r="P111" i="46"/>
  <c r="P110" i="46"/>
  <c r="P109" i="46"/>
  <c r="P108" i="46"/>
  <c r="P107" i="46"/>
  <c r="P106" i="46"/>
  <c r="P105" i="46"/>
  <c r="P104" i="46"/>
  <c r="P103" i="46"/>
  <c r="P102" i="46"/>
  <c r="P101" i="46"/>
  <c r="P100" i="46"/>
  <c r="P5" i="46"/>
  <c r="P4" i="46"/>
  <c r="P3" i="46"/>
  <c r="N8" i="45"/>
  <c r="M8" i="45"/>
  <c r="P7" i="45"/>
  <c r="P6" i="45"/>
  <c r="P5" i="45"/>
  <c r="P4" i="45"/>
  <c r="P3" i="45"/>
  <c r="N173" i="44"/>
  <c r="M173" i="44"/>
  <c r="P172" i="44"/>
  <c r="P171" i="44"/>
  <c r="P170" i="44"/>
  <c r="P169" i="44"/>
  <c r="P168" i="44"/>
  <c r="P167" i="44"/>
  <c r="P166" i="44"/>
  <c r="P165" i="44"/>
  <c r="P164" i="44"/>
  <c r="P163" i="44"/>
  <c r="P162" i="44"/>
  <c r="P161" i="44"/>
  <c r="P160" i="44"/>
  <c r="P159" i="44"/>
  <c r="P158" i="44"/>
  <c r="P157" i="44"/>
  <c r="P156" i="44"/>
  <c r="P155" i="44"/>
  <c r="P154" i="44"/>
  <c r="P153" i="44"/>
  <c r="P152" i="44"/>
  <c r="P151" i="44"/>
  <c r="P150" i="44"/>
  <c r="P149" i="44"/>
  <c r="P148" i="44"/>
  <c r="P147" i="44"/>
  <c r="P146" i="44"/>
  <c r="P145" i="44"/>
  <c r="P144" i="44"/>
  <c r="P143" i="44"/>
  <c r="P142" i="44"/>
  <c r="P141" i="44"/>
  <c r="P140" i="44"/>
  <c r="P139" i="44"/>
  <c r="P138" i="44"/>
  <c r="P137" i="44"/>
  <c r="P136" i="44"/>
  <c r="P135" i="44"/>
  <c r="P134" i="44"/>
  <c r="P133" i="44"/>
  <c r="P132" i="44"/>
  <c r="P131" i="44"/>
  <c r="P130" i="44"/>
  <c r="P129" i="44"/>
  <c r="P128" i="44"/>
  <c r="P127" i="44"/>
  <c r="P126" i="44"/>
  <c r="P125" i="44"/>
  <c r="P124" i="44"/>
  <c r="P123" i="44"/>
  <c r="P122" i="44"/>
  <c r="P121" i="44"/>
  <c r="P120" i="44"/>
  <c r="P119" i="44"/>
  <c r="P118" i="44"/>
  <c r="P117" i="44"/>
  <c r="P116" i="44"/>
  <c r="P115" i="44"/>
  <c r="P114" i="44"/>
  <c r="P113" i="44"/>
  <c r="P112" i="44"/>
  <c r="P111" i="44"/>
  <c r="P110" i="44"/>
  <c r="P109" i="44"/>
  <c r="P108" i="44"/>
  <c r="P107" i="44"/>
  <c r="P106" i="44"/>
  <c r="P6" i="44"/>
  <c r="P5" i="44"/>
  <c r="P4" i="44"/>
  <c r="P3" i="44"/>
  <c r="N98" i="43"/>
  <c r="M98" i="43"/>
  <c r="P97" i="43"/>
  <c r="P96" i="43"/>
  <c r="P95" i="43"/>
  <c r="P94" i="43"/>
  <c r="P93" i="43"/>
  <c r="P92" i="43"/>
  <c r="P91" i="43"/>
  <c r="P90" i="43"/>
  <c r="P89" i="43"/>
  <c r="P88" i="43"/>
  <c r="P87" i="43"/>
  <c r="P86" i="43"/>
  <c r="P85" i="43"/>
  <c r="P84" i="43"/>
  <c r="P83" i="43"/>
  <c r="P82" i="43"/>
  <c r="P81" i="43"/>
  <c r="P80" i="43"/>
  <c r="P79" i="43"/>
  <c r="P78" i="43"/>
  <c r="P77" i="43"/>
  <c r="P76" i="43"/>
  <c r="P75" i="43"/>
  <c r="P74" i="43"/>
  <c r="P73" i="43"/>
  <c r="P72" i="43"/>
  <c r="P71" i="43"/>
  <c r="P70" i="43"/>
  <c r="P69" i="43"/>
  <c r="P68" i="43"/>
  <c r="P67" i="43"/>
  <c r="P66" i="43"/>
  <c r="P65" i="43"/>
  <c r="P64" i="43"/>
  <c r="P63" i="43"/>
  <c r="P62" i="43"/>
  <c r="P61" i="43"/>
  <c r="P60" i="43"/>
  <c r="P59" i="43"/>
  <c r="P58" i="43"/>
  <c r="P57" i="43"/>
  <c r="P56" i="43"/>
  <c r="P55" i="43"/>
  <c r="P54" i="43"/>
  <c r="P53" i="43"/>
  <c r="P52" i="43"/>
  <c r="P51" i="43"/>
  <c r="P50" i="43"/>
  <c r="P49" i="43"/>
  <c r="P48" i="43"/>
  <c r="P47" i="43"/>
  <c r="P46" i="43"/>
  <c r="P45" i="43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P4" i="43"/>
  <c r="P3" i="43"/>
  <c r="N165" i="42"/>
  <c r="M165" i="42"/>
  <c r="P164" i="42"/>
  <c r="P163" i="42"/>
  <c r="P162" i="42"/>
  <c r="P161" i="42"/>
  <c r="P160" i="42"/>
  <c r="P159" i="42"/>
  <c r="P158" i="42"/>
  <c r="P157" i="42"/>
  <c r="P156" i="42"/>
  <c r="P155" i="42"/>
  <c r="P154" i="42"/>
  <c r="P153" i="42"/>
  <c r="P152" i="42"/>
  <c r="P151" i="42"/>
  <c r="P150" i="42"/>
  <c r="P149" i="42"/>
  <c r="P148" i="42"/>
  <c r="P147" i="42"/>
  <c r="P146" i="42"/>
  <c r="P145" i="42"/>
  <c r="P144" i="42"/>
  <c r="P143" i="42"/>
  <c r="P142" i="42"/>
  <c r="P141" i="42"/>
  <c r="P140" i="42"/>
  <c r="P139" i="42"/>
  <c r="P138" i="42"/>
  <c r="P137" i="42"/>
  <c r="P136" i="42"/>
  <c r="P135" i="42"/>
  <c r="P134" i="42"/>
  <c r="P133" i="42"/>
  <c r="P132" i="42"/>
  <c r="P131" i="42"/>
  <c r="P130" i="42"/>
  <c r="P129" i="42"/>
  <c r="P128" i="42"/>
  <c r="P127" i="42"/>
  <c r="P126" i="42"/>
  <c r="P125" i="42"/>
  <c r="P124" i="42"/>
  <c r="P123" i="42"/>
  <c r="P122" i="42"/>
  <c r="P121" i="42"/>
  <c r="P120" i="42"/>
  <c r="P119" i="42"/>
  <c r="P118" i="42"/>
  <c r="P117" i="42"/>
  <c r="P116" i="42"/>
  <c r="P115" i="42"/>
  <c r="P114" i="42"/>
  <c r="P113" i="42"/>
  <c r="P112" i="42"/>
  <c r="P111" i="42"/>
  <c r="P110" i="42"/>
  <c r="P109" i="42"/>
  <c r="P108" i="42"/>
  <c r="P107" i="42"/>
  <c r="P106" i="42"/>
  <c r="P105" i="42"/>
  <c r="P104" i="42"/>
  <c r="P103" i="42"/>
  <c r="P102" i="42"/>
  <c r="P101" i="42"/>
  <c r="P100" i="42"/>
  <c r="P99" i="42"/>
  <c r="P98" i="42"/>
  <c r="P97" i="42"/>
  <c r="P96" i="42"/>
  <c r="P95" i="42"/>
  <c r="P94" i="42"/>
  <c r="P5" i="42"/>
  <c r="P4" i="42"/>
  <c r="P3" i="42"/>
  <c r="N15" i="41"/>
  <c r="M15" i="41"/>
  <c r="P14" i="41"/>
  <c r="P13" i="41"/>
  <c r="P12" i="41"/>
  <c r="P11" i="41"/>
  <c r="P10" i="41"/>
  <c r="P9" i="41"/>
  <c r="P8" i="41"/>
  <c r="P7" i="41"/>
  <c r="P6" i="41"/>
  <c r="P5" i="41"/>
  <c r="P4" i="41"/>
  <c r="P3" i="41"/>
  <c r="N22" i="40"/>
  <c r="G27" i="2" s="1"/>
  <c r="M22" i="40"/>
  <c r="P21" i="40"/>
  <c r="P20" i="40"/>
  <c r="P19" i="40"/>
  <c r="P18" i="40"/>
  <c r="P17" i="40"/>
  <c r="P16" i="40"/>
  <c r="P15" i="40"/>
  <c r="P14" i="40"/>
  <c r="P13" i="40"/>
  <c r="P12" i="40"/>
  <c r="P11" i="40"/>
  <c r="P10" i="40"/>
  <c r="P9" i="40"/>
  <c r="P8" i="40"/>
  <c r="P7" i="40"/>
  <c r="P6" i="40"/>
  <c r="P5" i="40"/>
  <c r="P4" i="40"/>
  <c r="P3" i="40"/>
  <c r="N125" i="39"/>
  <c r="M125" i="39"/>
  <c r="P124" i="39"/>
  <c r="P123" i="39"/>
  <c r="P122" i="39"/>
  <c r="P121" i="39"/>
  <c r="P120" i="39"/>
  <c r="P119" i="39"/>
  <c r="P118" i="39"/>
  <c r="P117" i="39"/>
  <c r="P116" i="39"/>
  <c r="P115" i="39"/>
  <c r="P114" i="39"/>
  <c r="P113" i="39"/>
  <c r="P112" i="39"/>
  <c r="P111" i="39"/>
  <c r="P110" i="39"/>
  <c r="P109" i="39"/>
  <c r="P108" i="39"/>
  <c r="P107" i="39"/>
  <c r="P106" i="39"/>
  <c r="P105" i="39"/>
  <c r="P104" i="39"/>
  <c r="P103" i="39"/>
  <c r="P102" i="39"/>
  <c r="P101" i="39"/>
  <c r="P100" i="39"/>
  <c r="P99" i="39"/>
  <c r="P98" i="39"/>
  <c r="P97" i="39"/>
  <c r="P96" i="39"/>
  <c r="P95" i="39"/>
  <c r="P94" i="39"/>
  <c r="P93" i="39"/>
  <c r="P92" i="39"/>
  <c r="P91" i="39"/>
  <c r="P90" i="39"/>
  <c r="P89" i="39"/>
  <c r="P88" i="39"/>
  <c r="P87" i="39"/>
  <c r="P86" i="39"/>
  <c r="P85" i="39"/>
  <c r="P84" i="39"/>
  <c r="P83" i="39"/>
  <c r="P82" i="39"/>
  <c r="P81" i="39"/>
  <c r="P80" i="39"/>
  <c r="P79" i="39"/>
  <c r="P78" i="39"/>
  <c r="P77" i="39"/>
  <c r="P76" i="39"/>
  <c r="P75" i="39"/>
  <c r="P74" i="39"/>
  <c r="P73" i="39"/>
  <c r="P72" i="39"/>
  <c r="P71" i="39"/>
  <c r="P70" i="39"/>
  <c r="P69" i="39"/>
  <c r="P68" i="39"/>
  <c r="P67" i="39"/>
  <c r="P66" i="39"/>
  <c r="P65" i="39"/>
  <c r="P64" i="39"/>
  <c r="P63" i="39"/>
  <c r="P62" i="39"/>
  <c r="P61" i="39"/>
  <c r="P60" i="39"/>
  <c r="P59" i="39"/>
  <c r="P58" i="39"/>
  <c r="P57" i="39"/>
  <c r="P56" i="39"/>
  <c r="P55" i="39"/>
  <c r="P54" i="39"/>
  <c r="P53" i="39"/>
  <c r="P52" i="39"/>
  <c r="P51" i="39"/>
  <c r="P50" i="39"/>
  <c r="P49" i="39"/>
  <c r="P48" i="39"/>
  <c r="P47" i="39"/>
  <c r="P5" i="39"/>
  <c r="P4" i="39"/>
  <c r="P3" i="39"/>
  <c r="N9" i="38"/>
  <c r="M9" i="38"/>
  <c r="P8" i="38"/>
  <c r="P7" i="38"/>
  <c r="P6" i="38"/>
  <c r="P5" i="38"/>
  <c r="P4" i="38"/>
  <c r="P3" i="38"/>
  <c r="N131" i="37"/>
  <c r="M131" i="37"/>
  <c r="P130" i="37"/>
  <c r="P129" i="37"/>
  <c r="P128" i="37"/>
  <c r="P127" i="37"/>
  <c r="P126" i="37"/>
  <c r="P125" i="37"/>
  <c r="P124" i="37"/>
  <c r="P123" i="37"/>
  <c r="P122" i="37"/>
  <c r="P121" i="37"/>
  <c r="P120" i="37"/>
  <c r="P119" i="37"/>
  <c r="P118" i="37"/>
  <c r="P117" i="37"/>
  <c r="P116" i="37"/>
  <c r="P115" i="37"/>
  <c r="P114" i="37"/>
  <c r="P113" i="37"/>
  <c r="P112" i="37"/>
  <c r="P111" i="37"/>
  <c r="P110" i="37"/>
  <c r="P109" i="37"/>
  <c r="P108" i="37"/>
  <c r="P107" i="37"/>
  <c r="P106" i="37"/>
  <c r="P105" i="37"/>
  <c r="P104" i="37"/>
  <c r="P103" i="37"/>
  <c r="P102" i="37"/>
  <c r="P101" i="37"/>
  <c r="P100" i="37"/>
  <c r="P99" i="37"/>
  <c r="P98" i="37"/>
  <c r="P97" i="37"/>
  <c r="P96" i="37"/>
  <c r="P95" i="37"/>
  <c r="P94" i="37"/>
  <c r="P93" i="37"/>
  <c r="P92" i="37"/>
  <c r="P91" i="37"/>
  <c r="P90" i="37"/>
  <c r="P89" i="37"/>
  <c r="P88" i="37"/>
  <c r="P87" i="37"/>
  <c r="P86" i="37"/>
  <c r="P85" i="37"/>
  <c r="P84" i="37"/>
  <c r="P83" i="37"/>
  <c r="P82" i="37"/>
  <c r="P81" i="37"/>
  <c r="P80" i="37"/>
  <c r="P79" i="37"/>
  <c r="P78" i="37"/>
  <c r="P77" i="37"/>
  <c r="P76" i="37"/>
  <c r="P75" i="37"/>
  <c r="P74" i="37"/>
  <c r="P5" i="37"/>
  <c r="P4" i="37"/>
  <c r="P3" i="37"/>
  <c r="N30" i="36"/>
  <c r="M30" i="36"/>
  <c r="P29" i="36"/>
  <c r="P28" i="36"/>
  <c r="P27" i="36"/>
  <c r="P26" i="36"/>
  <c r="P25" i="36"/>
  <c r="P24" i="36"/>
  <c r="P23" i="36"/>
  <c r="P22" i="36"/>
  <c r="P21" i="36"/>
  <c r="P20" i="36"/>
  <c r="P19" i="36"/>
  <c r="P18" i="36"/>
  <c r="P17" i="36"/>
  <c r="P16" i="36"/>
  <c r="P15" i="36"/>
  <c r="P14" i="36"/>
  <c r="P13" i="36"/>
  <c r="P12" i="36"/>
  <c r="P11" i="36"/>
  <c r="P10" i="36"/>
  <c r="P9" i="36"/>
  <c r="P8" i="36"/>
  <c r="P7" i="36"/>
  <c r="P6" i="36"/>
  <c r="P5" i="36"/>
  <c r="P4" i="36"/>
  <c r="P3" i="36"/>
  <c r="N17" i="35"/>
  <c r="M17" i="35"/>
  <c r="P16" i="35"/>
  <c r="P15" i="35"/>
  <c r="P14" i="35"/>
  <c r="P13" i="35"/>
  <c r="P12" i="35"/>
  <c r="P11" i="35"/>
  <c r="P10" i="35"/>
  <c r="P9" i="35"/>
  <c r="P8" i="35"/>
  <c r="P7" i="35"/>
  <c r="P6" i="35"/>
  <c r="P5" i="35"/>
  <c r="P4" i="35"/>
  <c r="P3" i="35"/>
  <c r="N209" i="34"/>
  <c r="M209" i="34"/>
  <c r="P208" i="34"/>
  <c r="P207" i="34"/>
  <c r="P206" i="34"/>
  <c r="P205" i="34"/>
  <c r="P204" i="34"/>
  <c r="P203" i="34"/>
  <c r="P202" i="34"/>
  <c r="P201" i="34"/>
  <c r="P200" i="34"/>
  <c r="P199" i="34"/>
  <c r="P198" i="34"/>
  <c r="P197" i="34"/>
  <c r="P196" i="34"/>
  <c r="P195" i="34"/>
  <c r="P194" i="34"/>
  <c r="P193" i="34"/>
  <c r="P192" i="34"/>
  <c r="P191" i="34"/>
  <c r="P190" i="34"/>
  <c r="P189" i="34"/>
  <c r="P188" i="34"/>
  <c r="P187" i="34"/>
  <c r="P186" i="34"/>
  <c r="P185" i="34"/>
  <c r="P184" i="34"/>
  <c r="P183" i="34"/>
  <c r="P182" i="34"/>
  <c r="P181" i="34"/>
  <c r="P180" i="34"/>
  <c r="P179" i="34"/>
  <c r="P178" i="34"/>
  <c r="P177" i="34"/>
  <c r="P176" i="34"/>
  <c r="P175" i="34"/>
  <c r="P174" i="34"/>
  <c r="P173" i="34"/>
  <c r="P172" i="34"/>
  <c r="P171" i="34"/>
  <c r="P170" i="34"/>
  <c r="P169" i="34"/>
  <c r="P168" i="34"/>
  <c r="P167" i="34"/>
  <c r="P166" i="34"/>
  <c r="P165" i="34"/>
  <c r="P164" i="34"/>
  <c r="P163" i="34"/>
  <c r="P5" i="34"/>
  <c r="P4" i="34"/>
  <c r="P3" i="34"/>
  <c r="N7" i="33"/>
  <c r="M7" i="33"/>
  <c r="P6" i="33"/>
  <c r="P5" i="33"/>
  <c r="P4" i="33"/>
  <c r="P3" i="33"/>
  <c r="N277" i="32"/>
  <c r="M277" i="32"/>
  <c r="P3" i="32"/>
  <c r="O131" i="37" l="1"/>
  <c r="P132" i="37" s="1"/>
  <c r="P31" i="36"/>
  <c r="P32" i="36" s="1"/>
  <c r="O31" i="54"/>
  <c r="P32" i="54" s="1"/>
  <c r="P248" i="56"/>
  <c r="P247" i="56"/>
  <c r="P10" i="55"/>
  <c r="P9" i="55"/>
  <c r="O77" i="53"/>
  <c r="P78" i="53" s="1"/>
  <c r="P79" i="53" s="1"/>
  <c r="O16" i="52"/>
  <c r="P17" i="52" s="1"/>
  <c r="P18" i="52" s="1"/>
  <c r="O138" i="51"/>
  <c r="P7" i="50"/>
  <c r="P8" i="50" s="1"/>
  <c r="O12" i="48"/>
  <c r="P13" i="48" s="1"/>
  <c r="P139" i="51"/>
  <c r="P140" i="51" s="1"/>
  <c r="P78" i="49"/>
  <c r="P79" i="49" s="1"/>
  <c r="O26" i="47"/>
  <c r="P171" i="46"/>
  <c r="P172" i="46" s="1"/>
  <c r="O8" i="45"/>
  <c r="P9" i="45" s="1"/>
  <c r="P10" i="45" s="1"/>
  <c r="O173" i="44"/>
  <c r="P174" i="44" s="1"/>
  <c r="P175" i="44" s="1"/>
  <c r="O98" i="43"/>
  <c r="P99" i="43" s="1"/>
  <c r="P100" i="43" s="1"/>
  <c r="O165" i="42"/>
  <c r="P166" i="42" s="1"/>
  <c r="P167" i="42" s="1"/>
  <c r="O15" i="41"/>
  <c r="P16" i="41" s="1"/>
  <c r="P17" i="41" s="1"/>
  <c r="O22" i="40"/>
  <c r="P23" i="40" s="1"/>
  <c r="P24" i="40" s="1"/>
  <c r="O9" i="38"/>
  <c r="P10" i="38" s="1"/>
  <c r="P11" i="38" s="1"/>
  <c r="O125" i="39"/>
  <c r="P126" i="39" s="1"/>
  <c r="O17" i="35"/>
  <c r="P18" i="35" s="1"/>
  <c r="P19" i="35" s="1"/>
  <c r="P210" i="34"/>
  <c r="P278" i="32"/>
  <c r="P279" i="3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P133" i="37" l="1"/>
  <c r="P135" i="37" s="1"/>
  <c r="P249" i="56"/>
  <c r="P11" i="55"/>
  <c r="P33" i="54"/>
  <c r="P35" i="54" s="1"/>
  <c r="P14" i="48"/>
  <c r="P16" i="48" s="1"/>
  <c r="P81" i="53"/>
  <c r="P80" i="53"/>
  <c r="P20" i="52"/>
  <c r="P19" i="52"/>
  <c r="P21" i="52" s="1"/>
  <c r="P142" i="51"/>
  <c r="P141" i="51"/>
  <c r="P10" i="50"/>
  <c r="P9" i="50"/>
  <c r="P81" i="49"/>
  <c r="P80" i="49"/>
  <c r="P27" i="47"/>
  <c r="P28" i="47" s="1"/>
  <c r="P127" i="39"/>
  <c r="P128" i="39" s="1"/>
  <c r="P211" i="34"/>
  <c r="P213" i="34" s="1"/>
  <c r="P8" i="33"/>
  <c r="P9" i="33" s="1"/>
  <c r="P174" i="46"/>
  <c r="P173" i="46"/>
  <c r="P12" i="45"/>
  <c r="P11" i="45"/>
  <c r="P177" i="44"/>
  <c r="P176" i="44"/>
  <c r="P102" i="43"/>
  <c r="P101" i="43"/>
  <c r="P103" i="43" s="1"/>
  <c r="P169" i="42"/>
  <c r="P168" i="42"/>
  <c r="P19" i="41"/>
  <c r="P18" i="41"/>
  <c r="P20" i="41" s="1"/>
  <c r="P26" i="40"/>
  <c r="P25" i="40"/>
  <c r="P13" i="38"/>
  <c r="P12" i="38"/>
  <c r="P14" i="38" s="1"/>
  <c r="P134" i="37"/>
  <c r="P34" i="36"/>
  <c r="P33" i="36"/>
  <c r="P35" i="36" s="1"/>
  <c r="P21" i="35"/>
  <c r="P20" i="35"/>
  <c r="P22" i="35" s="1"/>
  <c r="P281" i="32"/>
  <c r="P280" i="32"/>
  <c r="J37" i="2"/>
  <c r="P11" i="50" l="1"/>
  <c r="P136" i="37"/>
  <c r="P34" i="54"/>
  <c r="P36" i="54" s="1"/>
  <c r="P82" i="53"/>
  <c r="P143" i="51"/>
  <c r="P82" i="49"/>
  <c r="P15" i="48"/>
  <c r="P17" i="48" s="1"/>
  <c r="P29" i="47"/>
  <c r="P30" i="47"/>
  <c r="P175" i="46"/>
  <c r="P13" i="45"/>
  <c r="P178" i="44"/>
  <c r="P170" i="42"/>
  <c r="P27" i="40"/>
  <c r="P129" i="39"/>
  <c r="P130" i="39" s="1"/>
  <c r="P212" i="34"/>
  <c r="P214" i="34" s="1"/>
  <c r="P11" i="33"/>
  <c r="P10" i="33"/>
  <c r="P282" i="3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P12" i="33" l="1"/>
  <c r="L44" i="2" s="1"/>
  <c r="P31" i="47"/>
  <c r="M34" i="6"/>
  <c r="N3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" i="6"/>
  <c r="O34" i="6" l="1"/>
  <c r="J18" i="2"/>
  <c r="J44" i="2" s="1"/>
  <c r="P35" i="6" l="1"/>
  <c r="P36" i="6" s="1"/>
  <c r="P37" i="6" l="1"/>
  <c r="P38" i="6"/>
  <c r="P39" i="6" l="1"/>
  <c r="I61" i="2"/>
  <c r="I49" i="2"/>
  <c r="I48" i="2"/>
  <c r="I50" i="2" s="1"/>
</calcChain>
</file>

<file path=xl/sharedStrings.xml><?xml version="1.0" encoding="utf-8"?>
<sst xmlns="http://schemas.openxmlformats.org/spreadsheetml/2006/main" count="8982" uniqueCount="2201">
  <si>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</si>
  <si>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</si>
  <si>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</si>
  <si>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</si>
  <si>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</si>
  <si>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</si>
  <si>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</si>
  <si>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</si>
  <si>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</si>
  <si>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</si>
  <si>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</si>
  <si>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</si>
  <si>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</si>
  <si>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</si>
  <si>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</si>
  <si>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</si>
  <si>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</si>
  <si>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</si>
  <si>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</si>
  <si>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</si>
  <si>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</si>
  <si>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</si>
  <si>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</si>
  <si>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</si>
  <si>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</si>
  <si>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</si>
  <si>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</si>
  <si>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</si>
  <si>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</si>
  <si>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</si>
  <si>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</si>
  <si>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</si>
  <si>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</si>
  <si>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</si>
  <si>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</si>
  <si>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</si>
  <si>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</si>
  <si>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</si>
  <si>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</si>
  <si>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</si>
  <si>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</si>
  <si>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</si>
  <si>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</si>
  <si>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</si>
  <si>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</si>
  <si>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</si>
  <si>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</si>
  <si>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</si>
  <si>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</si>
  <si>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</si>
  <si>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DMP PNK (PONTIANAK)</t>
  </si>
  <si>
    <t>Discount 10%</t>
  </si>
  <si>
    <t>DMP PN1 (PONTIANAK)</t>
  </si>
  <si>
    <t>Total Setelah Discount</t>
  </si>
  <si>
    <t>PPh 23  2%</t>
  </si>
  <si>
    <t>PPH 23 2%</t>
  </si>
  <si>
    <t>DMD/2108/19/GNUC0681</t>
  </si>
  <si>
    <t>GSK210819WKB685</t>
  </si>
  <si>
    <t>GSK210819VUS158</t>
  </si>
  <si>
    <t>GSK210819PKX014</t>
  </si>
  <si>
    <t>GSK210818COD071</t>
  </si>
  <si>
    <t>GSK210819YFM735</t>
  </si>
  <si>
    <t>GSK210819FOM439</t>
  </si>
  <si>
    <t xml:space="preserve"> GSK210819EMX775</t>
  </si>
  <si>
    <t>GSK210819ZHX789</t>
  </si>
  <si>
    <t>GSK210819EZQ264</t>
  </si>
  <si>
    <t>GSK210819NSX681</t>
  </si>
  <si>
    <t>GSK210819DJK394</t>
  </si>
  <si>
    <t>GSK210818SCO164</t>
  </si>
  <si>
    <t>GSK210819KCQ073</t>
  </si>
  <si>
    <t>GSK210819FRO741</t>
  </si>
  <si>
    <t>GSK210819EDA813</t>
  </si>
  <si>
    <t>GSK210819GXA043</t>
  </si>
  <si>
    <t>DMD/2108/19/ZDVF9326</t>
  </si>
  <si>
    <t>GSK210818BDM429</t>
  </si>
  <si>
    <t>GSK210819CLV601</t>
  </si>
  <si>
    <t>GSK210819HSJ974</t>
  </si>
  <si>
    <t>GSK210819DUA971</t>
  </si>
  <si>
    <t>GSK210819RIV680</t>
  </si>
  <si>
    <t>GSK210819INM486</t>
  </si>
  <si>
    <t>GSK210819GTM125</t>
  </si>
  <si>
    <t>GSK210819LHY358</t>
  </si>
  <si>
    <t>GSK210819AOX805</t>
  </si>
  <si>
    <t>GSK210819GHQ597</t>
  </si>
  <si>
    <t>GSK210819VGF198</t>
  </si>
  <si>
    <t>GSK210819MKP401</t>
  </si>
  <si>
    <t>GSK210819DJL374</t>
  </si>
  <si>
    <t>GSK210819RIT593</t>
  </si>
  <si>
    <t>GSK210819FIW319</t>
  </si>
  <si>
    <t>FAJAR BAHARI VI</t>
  </si>
  <si>
    <t>25/08/2021 POD by Farhan</t>
  </si>
  <si>
    <t>BKI032210030908</t>
  </si>
  <si>
    <t>DMD/2108/19/CLOV6903</t>
  </si>
  <si>
    <t>GSK210819CIS513</t>
  </si>
  <si>
    <t>GSK210819QHM270</t>
  </si>
  <si>
    <t>GSK210819ONC612</t>
  </si>
  <si>
    <t>GSK210819ZFV913</t>
  </si>
  <si>
    <t>GSK210819JFM147</t>
  </si>
  <si>
    <t>GSK210819FMI590</t>
  </si>
  <si>
    <t>GSK210819BMP302</t>
  </si>
  <si>
    <t>GSK210819OWF801</t>
  </si>
  <si>
    <t>GSK210819ZRH684</t>
  </si>
  <si>
    <t>GSK210819SWZ543</t>
  </si>
  <si>
    <t>GSK210819TAW946</t>
  </si>
  <si>
    <t>GSK210819LFZ903</t>
  </si>
  <si>
    <t>GSK210819RZP062</t>
  </si>
  <si>
    <t>GSK210819JDR824</t>
  </si>
  <si>
    <t>GSK210819OSB109</t>
  </si>
  <si>
    <t>GSK210819ULK283</t>
  </si>
  <si>
    <t>GSK210819AEW541</t>
  </si>
  <si>
    <t>GSK210819BER609</t>
  </si>
  <si>
    <t>GSK210819SZU093</t>
  </si>
  <si>
    <t>GSK210819RVC912</t>
  </si>
  <si>
    <t>GSK210819MIU923</t>
  </si>
  <si>
    <t>GSK210819HRI241</t>
  </si>
  <si>
    <t>GSK210819YAE687</t>
  </si>
  <si>
    <t>GSK210819TCW430</t>
  </si>
  <si>
    <t>GSK210819YTK930</t>
  </si>
  <si>
    <t>GSK210819QUP869</t>
  </si>
  <si>
    <t>GSK210819BMN257</t>
  </si>
  <si>
    <t>GSK210819YCG501</t>
  </si>
  <si>
    <t>GSK210819ZOU041</t>
  </si>
  <si>
    <t>GSK210819GVK204</t>
  </si>
  <si>
    <t>GSK210819VLC589</t>
  </si>
  <si>
    <t>GSK210819MEW798</t>
  </si>
  <si>
    <t>GSK210819WVU159</t>
  </si>
  <si>
    <t>GSK210819TKF541</t>
  </si>
  <si>
    <t>GSK210819JPN578</t>
  </si>
  <si>
    <t>GSK210819ZMY748</t>
  </si>
  <si>
    <t>GSK210819IAM674</t>
  </si>
  <si>
    <t>GSK210819QTK257</t>
  </si>
  <si>
    <t>GSK210819VSG078</t>
  </si>
  <si>
    <t>GSK210819LIG085</t>
  </si>
  <si>
    <t>GSK210819PHT715</t>
  </si>
  <si>
    <t>GSK210819SRZ670</t>
  </si>
  <si>
    <t>GSK210819CXU560</t>
  </si>
  <si>
    <t>GSK210819LTJ347</t>
  </si>
  <si>
    <t>GSK210819ZTB736</t>
  </si>
  <si>
    <t>GSK210819IFJ428</t>
  </si>
  <si>
    <t>GSK210819WHJ237</t>
  </si>
  <si>
    <t>GSK210819GEM234</t>
  </si>
  <si>
    <t>GSK210819HQE562</t>
  </si>
  <si>
    <t>GSK210819UJB315</t>
  </si>
  <si>
    <t>GSK210819LGB164</t>
  </si>
  <si>
    <t>GSK210819PYT670</t>
  </si>
  <si>
    <t>GSK210819AHC845</t>
  </si>
  <si>
    <t>GSK210819VER261</t>
  </si>
  <si>
    <t>GSK210819GVZ710</t>
  </si>
  <si>
    <t>GSK210819GFJ912</t>
  </si>
  <si>
    <t>GSK210819NTS876</t>
  </si>
  <si>
    <t>GSK210819WCP591</t>
  </si>
  <si>
    <t>GSK210819NJR712</t>
  </si>
  <si>
    <t>GSK210819PFA091</t>
  </si>
  <si>
    <t>GSK210819RGD230</t>
  </si>
  <si>
    <t>GSK210819QXD753</t>
  </si>
  <si>
    <t>GSK210819TEL615</t>
  </si>
  <si>
    <t>GSK210819KPO731</t>
  </si>
  <si>
    <t>GSK210819OKI725</t>
  </si>
  <si>
    <t>GSK210819VZU146</t>
  </si>
  <si>
    <t>GSK210819DKE986</t>
  </si>
  <si>
    <t>GSK210819XOV861</t>
  </si>
  <si>
    <t>GSK210819POU520</t>
  </si>
  <si>
    <t>GSK210819OZF172</t>
  </si>
  <si>
    <t>GSK210819DTF812</t>
  </si>
  <si>
    <t>GSK210819FLN184</t>
  </si>
  <si>
    <t>GSK210819UCM706</t>
  </si>
  <si>
    <t>GSK210819ING751</t>
  </si>
  <si>
    <t>GSK210819WUI783</t>
  </si>
  <si>
    <t>GSK210819VEH809</t>
  </si>
  <si>
    <t>GSK210819DYM269</t>
  </si>
  <si>
    <t>GSK210819ERG197</t>
  </si>
  <si>
    <t>GSK210819AGN258</t>
  </si>
  <si>
    <t>GSK210819WIT546</t>
  </si>
  <si>
    <t>GSK210819SNQ165</t>
  </si>
  <si>
    <t>GSK210819QHO427</t>
  </si>
  <si>
    <t>GSK210819RMK248</t>
  </si>
  <si>
    <t>GSK210819CNX829</t>
  </si>
  <si>
    <t>GSK210819WHM961</t>
  </si>
  <si>
    <t>GSK210819LXG273</t>
  </si>
  <si>
    <t>GSK210819VGC723</t>
  </si>
  <si>
    <t>GSK210819WNH037</t>
  </si>
  <si>
    <t>GSK210819MPO014</t>
  </si>
  <si>
    <t>GSK210819YRF630</t>
  </si>
  <si>
    <t>GSK210819JGD701</t>
  </si>
  <si>
    <t>GSK210819NFW475</t>
  </si>
  <si>
    <t>GSK210819YEQ872</t>
  </si>
  <si>
    <t>GSK210819MSK726</t>
  </si>
  <si>
    <t>GSK210819RQD568</t>
  </si>
  <si>
    <t>GSK210819RXF615</t>
  </si>
  <si>
    <t>GSK210819VLS598</t>
  </si>
  <si>
    <t>GSK210819YXZ752</t>
  </si>
  <si>
    <t>GSK210819RJC371</t>
  </si>
  <si>
    <t>GSK210819HYI827</t>
  </si>
  <si>
    <t>GSK210819QHL453</t>
  </si>
  <si>
    <t>GSK210819FAW258</t>
  </si>
  <si>
    <t>GSK210819TKE287</t>
  </si>
  <si>
    <t>GSK210819FHW519</t>
  </si>
  <si>
    <t>GSK210819NXG967</t>
  </si>
  <si>
    <t>GSK210819VQC937</t>
  </si>
  <si>
    <t>GSK210819LHA564</t>
  </si>
  <si>
    <t>GSK210819QEJ306</t>
  </si>
  <si>
    <t>GSK210819ZGN864</t>
  </si>
  <si>
    <t>GSK210819FKA862</t>
  </si>
  <si>
    <t>GSK210819RIX053</t>
  </si>
  <si>
    <t>GSK210819FZH614</t>
  </si>
  <si>
    <t>GSK210819XFP587</t>
  </si>
  <si>
    <t>GSK210819QPR128</t>
  </si>
  <si>
    <t>GSK210819DQI603</t>
  </si>
  <si>
    <t>GSK210819CDX814</t>
  </si>
  <si>
    <t>GSK210819UAK408</t>
  </si>
  <si>
    <t>GSK210819JEQ783</t>
  </si>
  <si>
    <t>GSK210819LYI059</t>
  </si>
  <si>
    <t>GSK210819HLN506</t>
  </si>
  <si>
    <t>GSK210819QLK056</t>
  </si>
  <si>
    <t>GSK210819ABO143</t>
  </si>
  <si>
    <t>GSK210819JIX573</t>
  </si>
  <si>
    <t>GSK210819JUP124</t>
  </si>
  <si>
    <t>GSK210819PRD165</t>
  </si>
  <si>
    <t>GSK210819XKY590</t>
  </si>
  <si>
    <t>GSK210819JCV182</t>
  </si>
  <si>
    <t>GSK210819KFV509</t>
  </si>
  <si>
    <t>GSK210819HRJ853</t>
  </si>
  <si>
    <t>GSK210819WVX095</t>
  </si>
  <si>
    <t>GSK210819TCG403</t>
  </si>
  <si>
    <t>GSK210819IUN596</t>
  </si>
  <si>
    <t>GSK210819IBM703</t>
  </si>
  <si>
    <t>GSK210819XWJ091</t>
  </si>
  <si>
    <t>GSK210819SAW039</t>
  </si>
  <si>
    <t>GSK210819RCK421</t>
  </si>
  <si>
    <t>GSK210819WPZ210</t>
  </si>
  <si>
    <t>GSK210819UBK204</t>
  </si>
  <si>
    <t>GSK210819SXK681</t>
  </si>
  <si>
    <t>GSK210819TED341</t>
  </si>
  <si>
    <t>GSK210819YBW142</t>
  </si>
  <si>
    <t>GSK210819XIE849</t>
  </si>
  <si>
    <t>GSK210819MDW592</t>
  </si>
  <si>
    <t>GSK210819LJY037</t>
  </si>
  <si>
    <t>GSK210819KWX261</t>
  </si>
  <si>
    <t>GSK210819BXK246</t>
  </si>
  <si>
    <t>GSK210819FVP406</t>
  </si>
  <si>
    <t>GSK210819SGX587</t>
  </si>
  <si>
    <t>GSK210819AVO621</t>
  </si>
  <si>
    <t>GSK210819UVM164</t>
  </si>
  <si>
    <t>GSK210819VRT867</t>
  </si>
  <si>
    <t>GSK210819MHR364</t>
  </si>
  <si>
    <t>GSK210819LPO370</t>
  </si>
  <si>
    <t>GSK210819JRS620</t>
  </si>
  <si>
    <t>GSK210819CAY085</t>
  </si>
  <si>
    <t>GSK210819NQE237</t>
  </si>
  <si>
    <t>GSK210819EUK381</t>
  </si>
  <si>
    <t>GSK210819EIY460</t>
  </si>
  <si>
    <t>GSK210819BNT945</t>
  </si>
  <si>
    <t>GSK210819GDU496</t>
  </si>
  <si>
    <t>GSK210819ZJB310</t>
  </si>
  <si>
    <t>GSK210819XIT285</t>
  </si>
  <si>
    <t>GSK210819XYC931</t>
  </si>
  <si>
    <t>GSK210819ELZ071</t>
  </si>
  <si>
    <t>GSK210819NTW472</t>
  </si>
  <si>
    <t>GSK210819ZFH508</t>
  </si>
  <si>
    <t>GSK210819CMN560</t>
  </si>
  <si>
    <t>GSK210819YUD347</t>
  </si>
  <si>
    <t>GSK210819GJE850</t>
  </si>
  <si>
    <t>GSK210819XYU058</t>
  </si>
  <si>
    <t>GSK210819JZO640</t>
  </si>
  <si>
    <t>GSK210819GRC724</t>
  </si>
  <si>
    <t>GSK210819LZC627</t>
  </si>
  <si>
    <t>GSK210819VPF238</t>
  </si>
  <si>
    <t>GSK210819HBN740</t>
  </si>
  <si>
    <t>GSK210819PFJ194</t>
  </si>
  <si>
    <t>GSK210819LZR260</t>
  </si>
  <si>
    <t>GSK210819PAU352</t>
  </si>
  <si>
    <t>GSK210819KWJ706</t>
  </si>
  <si>
    <t>GSK210819OWI290</t>
  </si>
  <si>
    <t>GSK210819RDM942</t>
  </si>
  <si>
    <t>GSK210819ZJE978</t>
  </si>
  <si>
    <t>GSK210819XTE167</t>
  </si>
  <si>
    <t>GSK210819XZH215</t>
  </si>
  <si>
    <t>GSK210819LJF428</t>
  </si>
  <si>
    <t>GSK210819PTZ815</t>
  </si>
  <si>
    <t>GSK210819XOI528</t>
  </si>
  <si>
    <t>GSK210819YTC102</t>
  </si>
  <si>
    <t>GSK210819OFD125</t>
  </si>
  <si>
    <t>GSK210819GAT369</t>
  </si>
  <si>
    <t>GSK210819WJD097</t>
  </si>
  <si>
    <t>GSK210819SMD849</t>
  </si>
  <si>
    <t>GSK210819OHZ546</t>
  </si>
  <si>
    <t>GSK210819KHE360</t>
  </si>
  <si>
    <t>GSK210819BLT367</t>
  </si>
  <si>
    <t>GSK210819NLE890</t>
  </si>
  <si>
    <t>GSK210819OLX240</t>
  </si>
  <si>
    <t>GSK210819MIV915</t>
  </si>
  <si>
    <t>GSK210819ZRS596</t>
  </si>
  <si>
    <t>GSK210819NOT964</t>
  </si>
  <si>
    <t>GSK210819NSQ846</t>
  </si>
  <si>
    <t>GSK210819RFY472</t>
  </si>
  <si>
    <t>GSK210819IPY357</t>
  </si>
  <si>
    <t>GSK210819EST163</t>
  </si>
  <si>
    <t>GSK210819BPE290</t>
  </si>
  <si>
    <t>GSK210819LBW027</t>
  </si>
  <si>
    <t>GSK210819FEG356</t>
  </si>
  <si>
    <t>GSK210819ACY167</t>
  </si>
  <si>
    <t>GSK210819AKP628</t>
  </si>
  <si>
    <t>GSK210819JCH208</t>
  </si>
  <si>
    <t>GSK210819KYS603</t>
  </si>
  <si>
    <t>GSK210819VXP725</t>
  </si>
  <si>
    <t>GSK210819WBM198</t>
  </si>
  <si>
    <t>GSK210819BEO196</t>
  </si>
  <si>
    <t>GSK210819VPD967</t>
  </si>
  <si>
    <t>GSK210819HVL589</t>
  </si>
  <si>
    <t>GSK210819UMO068</t>
  </si>
  <si>
    <t>GSK210819OYN417</t>
  </si>
  <si>
    <t>GSK210819FIX802</t>
  </si>
  <si>
    <t>GSK210819TAL425</t>
  </si>
  <si>
    <t>GSK210819DCX586</t>
  </si>
  <si>
    <t>GSK210819NRC840</t>
  </si>
  <si>
    <t>GSK210819OCN725</t>
  </si>
  <si>
    <t>GSK210819IVZ390</t>
  </si>
  <si>
    <t>GSK210819GMB802</t>
  </si>
  <si>
    <t>GSK210819NFE178</t>
  </si>
  <si>
    <t>GSK210819CSR853</t>
  </si>
  <si>
    <t>GSK210819SVZ924</t>
  </si>
  <si>
    <t>GSK210819XNS512</t>
  </si>
  <si>
    <t>GSK210819EHG439</t>
  </si>
  <si>
    <t>GSK210819SLG869</t>
  </si>
  <si>
    <t>GSK210819WUQ325</t>
  </si>
  <si>
    <t>GSK210819HJK392</t>
  </si>
  <si>
    <t>GSK210819ICX516</t>
  </si>
  <si>
    <t>GSK210819KLD403</t>
  </si>
  <si>
    <t>GSK210819BMH376</t>
  </si>
  <si>
    <t>GSK210819ORB643</t>
  </si>
  <si>
    <t>GSK210819KOL502</t>
  </si>
  <si>
    <t>GSK210819BTY067</t>
  </si>
  <si>
    <t>GSK210819NOX369</t>
  </si>
  <si>
    <t>GSK210819GOW374</t>
  </si>
  <si>
    <t>GSK210819SRJ487</t>
  </si>
  <si>
    <t>GSK210819IMS204</t>
  </si>
  <si>
    <t>GSK210819QYK341</t>
  </si>
  <si>
    <t>GSK210819AHL801</t>
  </si>
  <si>
    <t>GSK210819XWR419</t>
  </si>
  <si>
    <t>GSK210819IHG612</t>
  </si>
  <si>
    <t>GSK210819GYA471</t>
  </si>
  <si>
    <t>GSK210819DOU341</t>
  </si>
  <si>
    <t>GSK210819HJX950</t>
  </si>
  <si>
    <t>GSK210819JRV068</t>
  </si>
  <si>
    <t>GSK210819TZW739</t>
  </si>
  <si>
    <t>GSK210819KZL197</t>
  </si>
  <si>
    <t>GSK210819SLN157</t>
  </si>
  <si>
    <t>GSK210819QUR204</t>
  </si>
  <si>
    <t>GSK210819FEX935</t>
  </si>
  <si>
    <t>GSK210819TVJ143</t>
  </si>
  <si>
    <t>GSK210819RWJ372</t>
  </si>
  <si>
    <t>GSK210819RCB802</t>
  </si>
  <si>
    <t>GSK210819ONR628</t>
  </si>
  <si>
    <t>GSK210819ILY713</t>
  </si>
  <si>
    <t>GSK210819LTP958</t>
  </si>
  <si>
    <t>GSK210819SYA904</t>
  </si>
  <si>
    <t>GSK210819KTC201</t>
  </si>
  <si>
    <t>GSK210819OCK608</t>
  </si>
  <si>
    <t>GSK210819OFP965</t>
  </si>
  <si>
    <t>GSK210819XDY538</t>
  </si>
  <si>
    <t>GSK210819INE416</t>
  </si>
  <si>
    <t>GSK210819ASW243</t>
  </si>
  <si>
    <t>GSK210819NOR140</t>
  </si>
  <si>
    <t>GSK210819VJB875</t>
  </si>
  <si>
    <t>GSK210819AHZ619</t>
  </si>
  <si>
    <t>GSK210819ERX018</t>
  </si>
  <si>
    <t>GSK210819CKP457</t>
  </si>
  <si>
    <t>DMD/2108/20/PYRB1764</t>
  </si>
  <si>
    <t>GSK210820XSK037</t>
  </si>
  <si>
    <t>GSK210820DHZ564</t>
  </si>
  <si>
    <t>DMD/2108/20/HFBZ4038</t>
  </si>
  <si>
    <t>GSK210819KQF972</t>
  </si>
  <si>
    <t>GSK210819WDI610</t>
  </si>
  <si>
    <t>DMD/2108/20/QJPC0836</t>
  </si>
  <si>
    <t>GSK210820PWC549</t>
  </si>
  <si>
    <t>GSK210820OPZ702</t>
  </si>
  <si>
    <t>GSK210820VYS178</t>
  </si>
  <si>
    <t>DMD/2108/20/TYNF6937</t>
  </si>
  <si>
    <t>GSK210819RLW786</t>
  </si>
  <si>
    <t>GSK210820RLF264</t>
  </si>
  <si>
    <t>GSK210820IBS251</t>
  </si>
  <si>
    <t>GSK210820LRX319</t>
  </si>
  <si>
    <t>GSK210820CYB613</t>
  </si>
  <si>
    <t>GSK210820ICE904</t>
  </si>
  <si>
    <t>GSK210819DQY520</t>
  </si>
  <si>
    <t>GSK210820LOT493</t>
  </si>
  <si>
    <t>DMD/2108/20/BTAD1026</t>
  </si>
  <si>
    <t>GSK210820QWY918</t>
  </si>
  <si>
    <t>GSK210820JVN369</t>
  </si>
  <si>
    <t>GSK210820OJK216</t>
  </si>
  <si>
    <t>GSK210819ELH804</t>
  </si>
  <si>
    <t>GSK210819XDP346</t>
  </si>
  <si>
    <t>GSK210819ZPR205</t>
  </si>
  <si>
    <t>GSK210819YFK684</t>
  </si>
  <si>
    <t>GSK210819SNB390</t>
  </si>
  <si>
    <t>GSK210820DUX016</t>
  </si>
  <si>
    <t>GSK210820XLJ196</t>
  </si>
  <si>
    <t>GSK210820JNF305</t>
  </si>
  <si>
    <t>GSK210819ZWS427</t>
  </si>
  <si>
    <t>GSK210819WIL368</t>
  </si>
  <si>
    <t>GSK210819FJP075</t>
  </si>
  <si>
    <t>GSK210820LQY810</t>
  </si>
  <si>
    <t>GSK210819LBT235</t>
  </si>
  <si>
    <t>GSK210819SQJ962</t>
  </si>
  <si>
    <t>GSK210820UXL872</t>
  </si>
  <si>
    <t>GSK210820QEY946</t>
  </si>
  <si>
    <t>GSK210820SGM720</t>
  </si>
  <si>
    <t>GSK210820ZMQ341</t>
  </si>
  <si>
    <t>GSK210820RZT281</t>
  </si>
  <si>
    <t>GSK210820DLM572</t>
  </si>
  <si>
    <t>GSK210820CBL179</t>
  </si>
  <si>
    <t>GSK210820ZAL069</t>
  </si>
  <si>
    <t>GSK210820RZB240</t>
  </si>
  <si>
    <t>GSK210820LRA957</t>
  </si>
  <si>
    <t>GSK210820TRK307</t>
  </si>
  <si>
    <t>GSK210820ECT972</t>
  </si>
  <si>
    <t>GSK210820BZT294</t>
  </si>
  <si>
    <t>GSK210820OCH718</t>
  </si>
  <si>
    <t>GSK210820WQP652</t>
  </si>
  <si>
    <t>GSK210820UXQ089</t>
  </si>
  <si>
    <t>GSK210820ZEY983</t>
  </si>
  <si>
    <t>GSK210820QOB639</t>
  </si>
  <si>
    <t>GSK210820BTX435</t>
  </si>
  <si>
    <t>GSK210820YZM950</t>
  </si>
  <si>
    <t>GSK210820KJU725</t>
  </si>
  <si>
    <t>GSK210820OVT930</t>
  </si>
  <si>
    <t>GSK210819HUJ143</t>
  </si>
  <si>
    <t>GSK210819AYE968</t>
  </si>
  <si>
    <t>GSK210819PRI421</t>
  </si>
  <si>
    <t>GSK210819DVT941</t>
  </si>
  <si>
    <t>GSK210819BJC286</t>
  </si>
  <si>
    <t>GSK210819KJE592</t>
  </si>
  <si>
    <t>GSK210819GJZ681</t>
  </si>
  <si>
    <t>GSK210820REA592</t>
  </si>
  <si>
    <t>GSK210820MBX213</t>
  </si>
  <si>
    <t>GSK210820YEV756</t>
  </si>
  <si>
    <t>GSK210820CRI285</t>
  </si>
  <si>
    <t>GSK210820UOW891</t>
  </si>
  <si>
    <t>GSK210820ADK013</t>
  </si>
  <si>
    <t>GSK210820HBC589</t>
  </si>
  <si>
    <t>GSK210820FNX053</t>
  </si>
  <si>
    <t>GSK210820FKR932</t>
  </si>
  <si>
    <t>GSK210820YUG614</t>
  </si>
  <si>
    <t>GSK210820IMN795</t>
  </si>
  <si>
    <t>GSK210820DXA830</t>
  </si>
  <si>
    <t>GSK210820FRQ432</t>
  </si>
  <si>
    <t>GSK210820YQX218</t>
  </si>
  <si>
    <t>GSK210820FBM409</t>
  </si>
  <si>
    <t>GSK210820SZC184</t>
  </si>
  <si>
    <t>GSK210820YEO826</t>
  </si>
  <si>
    <t>GSK210820OTC327</t>
  </si>
  <si>
    <t>GSK210820AMV063</t>
  </si>
  <si>
    <t>GSK210820OKY624</t>
  </si>
  <si>
    <t>GSK210820POU467</t>
  </si>
  <si>
    <t>GSK210820XZR435</t>
  </si>
  <si>
    <t>GSK210820JSX264</t>
  </si>
  <si>
    <t>GSK210820ODQ379</t>
  </si>
  <si>
    <t>GSK210820MPW749</t>
  </si>
  <si>
    <t>GSK210820GQK825</t>
  </si>
  <si>
    <t>GSK210820GKL286</t>
  </si>
  <si>
    <t>GSK210820TBQ248</t>
  </si>
  <si>
    <t>GSK210820VLM627</t>
  </si>
  <si>
    <t>GSK210820XRH531</t>
  </si>
  <si>
    <t>GSK210820OXM290</t>
  </si>
  <si>
    <t>GSK210820CFQ357</t>
  </si>
  <si>
    <t>GSK210820YOS367</t>
  </si>
  <si>
    <t>GSK210820CHG061</t>
  </si>
  <si>
    <t>GSK210820XKA534</t>
  </si>
  <si>
    <t>GSK210820ACU859</t>
  </si>
  <si>
    <t>GSK210820RYW108</t>
  </si>
  <si>
    <t>GSK210820RMV502</t>
  </si>
  <si>
    <t>GSK210820ZBK483</t>
  </si>
  <si>
    <t>GSK210820GRX913</t>
  </si>
  <si>
    <t>GSK210820SRV690</t>
  </si>
  <si>
    <t>GSK210820SFR416</t>
  </si>
  <si>
    <t>GSK210820SQW095</t>
  </si>
  <si>
    <t>GSK210820RJQ943</t>
  </si>
  <si>
    <t>GSK210820RGP092</t>
  </si>
  <si>
    <t>GSK210820CEN954</t>
  </si>
  <si>
    <t>GSK210820RSE276</t>
  </si>
  <si>
    <t>GSK210820ASC589</t>
  </si>
  <si>
    <t>GSK210820ZNJ830</t>
  </si>
  <si>
    <t>GSK210820CJP467</t>
  </si>
  <si>
    <t>GSK210820HEK728</t>
  </si>
  <si>
    <t>GSK210820XPN032</t>
  </si>
  <si>
    <t>GSK210820DOU853</t>
  </si>
  <si>
    <t>GSK210820OGF294</t>
  </si>
  <si>
    <t>GSK210820NKT026</t>
  </si>
  <si>
    <t>GSK210820JVU921</t>
  </si>
  <si>
    <t>GSK210820AHZ960</t>
  </si>
  <si>
    <t>GSK210820OIK549</t>
  </si>
  <si>
    <t>GSK210820ZDP738</t>
  </si>
  <si>
    <t>GSK210820GBP189</t>
  </si>
  <si>
    <t>GSK210820XNQ792</t>
  </si>
  <si>
    <t>GSK210820XFL487</t>
  </si>
  <si>
    <t>GSK210820PKG543</t>
  </si>
  <si>
    <t>GSK210820BLC193</t>
  </si>
  <si>
    <t>GSK210820YPD487</t>
  </si>
  <si>
    <t>GSK210820LIU170</t>
  </si>
  <si>
    <t>GSK210820BMS971</t>
  </si>
  <si>
    <t>GSK210820FYZ586</t>
  </si>
  <si>
    <t>GSK210820WIN069</t>
  </si>
  <si>
    <t>GSK210820MWR042</t>
  </si>
  <si>
    <t>GSK210820XIG035</t>
  </si>
  <si>
    <t>GSK210820RTL493</t>
  </si>
  <si>
    <t>GSK210820KDR725</t>
  </si>
  <si>
    <t>GSK210820LWB906</t>
  </si>
  <si>
    <t>GSK210820XQY925</t>
  </si>
  <si>
    <t>GSK210820GNS197</t>
  </si>
  <si>
    <t>GSK210820NUM952</t>
  </si>
  <si>
    <t>GSK210820XAW452</t>
  </si>
  <si>
    <t>GSK210820IVZ567</t>
  </si>
  <si>
    <t>GSK210820DUP892</t>
  </si>
  <si>
    <t>GSK210820JVL619</t>
  </si>
  <si>
    <t>GSK210820JCP526</t>
  </si>
  <si>
    <t>GSK210820AKZ916</t>
  </si>
  <si>
    <t>GSK210820CNO293</t>
  </si>
  <si>
    <t>GSK210820EKL054</t>
  </si>
  <si>
    <t>GSK210820FQG065</t>
  </si>
  <si>
    <t>GSK210820DLQ632</t>
  </si>
  <si>
    <t>GSK210820HAE495</t>
  </si>
  <si>
    <t>GSK210820PBD597</t>
  </si>
  <si>
    <t>GSK210820GJF495</t>
  </si>
  <si>
    <t>GSK210820UCV481</t>
  </si>
  <si>
    <t>GSK210820ZLK728</t>
  </si>
  <si>
    <t>GSK210820ESV389</t>
  </si>
  <si>
    <t>GSK210820RIU526</t>
  </si>
  <si>
    <t>GSK210820QZN950</t>
  </si>
  <si>
    <t>GSK210820KBL072</t>
  </si>
  <si>
    <t>GSK210820DVI253</t>
  </si>
  <si>
    <t>GSK210820AYL703</t>
  </si>
  <si>
    <t>GSK210820RCX391</t>
  </si>
  <si>
    <t>GSK210820YGK984</t>
  </si>
  <si>
    <t>GSK210820BIG902</t>
  </si>
  <si>
    <t>GSK210820LID587</t>
  </si>
  <si>
    <t>GSK210820UGO134</t>
  </si>
  <si>
    <t>GSK210820FPY695</t>
  </si>
  <si>
    <t>GSK210820OUB490</t>
  </si>
  <si>
    <t>GSK210820YAQ752</t>
  </si>
  <si>
    <t>GSK210820KPE170</t>
  </si>
  <si>
    <t>GSK210820IPW708</t>
  </si>
  <si>
    <t>GSK210820GAK761</t>
  </si>
  <si>
    <t>GSK210820KJT513</t>
  </si>
  <si>
    <t>GSK210819WQJ679</t>
  </si>
  <si>
    <t>GSK210820LUI863</t>
  </si>
  <si>
    <t>GSK210820KYS154</t>
  </si>
  <si>
    <t>GSK210820WXE609</t>
  </si>
  <si>
    <t>GSK210820LNK513</t>
  </si>
  <si>
    <t>GSK210820OZW719</t>
  </si>
  <si>
    <t>GSK210820AMJ287</t>
  </si>
  <si>
    <t>GSK210820BQR317</t>
  </si>
  <si>
    <t>GSK210820HPK275</t>
  </si>
  <si>
    <t>GSK210820NWA169</t>
  </si>
  <si>
    <t>GSK210819WSP276</t>
  </si>
  <si>
    <t>GSK210820QBD590</t>
  </si>
  <si>
    <t>GSK210820QRM615</t>
  </si>
  <si>
    <t>GSK210820SXN706</t>
  </si>
  <si>
    <t>GSK210819HJR069</t>
  </si>
  <si>
    <t>GSK210820XTS549</t>
  </si>
  <si>
    <t>GSK210820KHI794</t>
  </si>
  <si>
    <t>GSK210820FUK329</t>
  </si>
  <si>
    <t>GSK210820ROG932</t>
  </si>
  <si>
    <t>GSK210819XOT718</t>
  </si>
  <si>
    <t>GSK210820SRE759</t>
  </si>
  <si>
    <t>GSK210819FJP179</t>
  </si>
  <si>
    <t>GSK210820KBM896</t>
  </si>
  <si>
    <t>GSK210819RTO890</t>
  </si>
  <si>
    <t>GSK210820VMO280</t>
  </si>
  <si>
    <t>GSK210820JPN092</t>
  </si>
  <si>
    <t>GSK210820ECJ432</t>
  </si>
  <si>
    <t>GSK210820RMX951</t>
  </si>
  <si>
    <t>GSK210820GRT831</t>
  </si>
  <si>
    <t>GSK210820GXM425</t>
  </si>
  <si>
    <t>GSK210820OKC839</t>
  </si>
  <si>
    <t>GSK210819ZPF764</t>
  </si>
  <si>
    <t>GSK210819NJT895</t>
  </si>
  <si>
    <t>GSK210820DCW506</t>
  </si>
  <si>
    <t>GSK210820JYS315</t>
  </si>
  <si>
    <t>GSK210820QNX531</t>
  </si>
  <si>
    <t>GSK210820GJA986</t>
  </si>
  <si>
    <t>GSK210820TSN432</t>
  </si>
  <si>
    <t>GSK210820GJT407</t>
  </si>
  <si>
    <t>KM. FAJAR BAHARI</t>
  </si>
  <si>
    <t>29/08/2021 POD by Farhan</t>
  </si>
  <si>
    <t>DMD/2108/21/SCOB3180</t>
  </si>
  <si>
    <t>GSK210821IDY794</t>
  </si>
  <si>
    <t>GSK210821WEU106</t>
  </si>
  <si>
    <t>GSK210821WAB571</t>
  </si>
  <si>
    <t>GSK210821AKM046</t>
  </si>
  <si>
    <t>GSK210821YQZ347</t>
  </si>
  <si>
    <t>GSK210821XHA492</t>
  </si>
  <si>
    <t>GSK210821IGM908</t>
  </si>
  <si>
    <t>GSK210820YMN793</t>
  </si>
  <si>
    <t>GSK210821KLQ524</t>
  </si>
  <si>
    <t>GSK210820BVY620</t>
  </si>
  <si>
    <t>GSK210820RIL372</t>
  </si>
  <si>
    <t>GSK210820KTZ973</t>
  </si>
  <si>
    <t>GSK210819NYB460</t>
  </si>
  <si>
    <t>GSK210821TOA612</t>
  </si>
  <si>
    <t>KM.FAJAR BAHARI</t>
  </si>
  <si>
    <t>30/08/2021 11:30 POD by Syarif Mohardi</t>
  </si>
  <si>
    <t>DMD/2108/22/RSDQ9521</t>
  </si>
  <si>
    <t>GSK210822TIF471</t>
  </si>
  <si>
    <t>GSK210822OEV256</t>
  </si>
  <si>
    <t>GSK210822TBW867</t>
  </si>
  <si>
    <t>GSK210822CRF507</t>
  </si>
  <si>
    <t>GSK210822KAC745</t>
  </si>
  <si>
    <t>GSK210822MJW546</t>
  </si>
  <si>
    <t>GSK210822ZBD320</t>
  </si>
  <si>
    <t>GSK210822VON592</t>
  </si>
  <si>
    <t>GSK210822LND610</t>
  </si>
  <si>
    <t>GSK210822IXE071</t>
  </si>
  <si>
    <t>GSK210822VES970</t>
  </si>
  <si>
    <t>GSK210822PDR954</t>
  </si>
  <si>
    <t>GSK210822FGH150</t>
  </si>
  <si>
    <t>GSK210821FCE187</t>
  </si>
  <si>
    <t>GSK210822JHY012</t>
  </si>
  <si>
    <t>GSK210822LJW249</t>
  </si>
  <si>
    <t>GSK210822EVL846</t>
  </si>
  <si>
    <t>GSK210822DHQ402</t>
  </si>
  <si>
    <t>GSK210822WQK472</t>
  </si>
  <si>
    <t>GSK210822ZIL387</t>
  </si>
  <si>
    <t>GSK210822LBR671</t>
  </si>
  <si>
    <t>GSK210822NXP185</t>
  </si>
  <si>
    <t>GSK210822WMH896</t>
  </si>
  <si>
    <t>GSK210822FRG036</t>
  </si>
  <si>
    <t>GSK210822ZFR250</t>
  </si>
  <si>
    <t>GSK210822AFH046</t>
  </si>
  <si>
    <t>GSK210822EXJ063</t>
  </si>
  <si>
    <t>GSK210822DNJ468</t>
  </si>
  <si>
    <t>GSK210822QST956</t>
  </si>
  <si>
    <t>GSK210821ODZ167</t>
  </si>
  <si>
    <t>GSK210822ZAC897</t>
  </si>
  <si>
    <t>GSK210822BUV180</t>
  </si>
  <si>
    <t>GSK210822DQY869</t>
  </si>
  <si>
    <t>GSK210822SJN147</t>
  </si>
  <si>
    <t>GSK210822MFJ384</t>
  </si>
  <si>
    <t>GSK210822ASQ413</t>
  </si>
  <si>
    <t>GSK210822XPI421</t>
  </si>
  <si>
    <t>GSK210822PCM203</t>
  </si>
  <si>
    <t>GSK210822ZGS167</t>
  </si>
  <si>
    <t>GSK210822OMZ514</t>
  </si>
  <si>
    <t>GSK210822IAT027</t>
  </si>
  <si>
    <t>GSK210822RIX074</t>
  </si>
  <si>
    <t>GSK210822KEB685</t>
  </si>
  <si>
    <t>GSK210822NEX927</t>
  </si>
  <si>
    <t>GSK210822ZHV247</t>
  </si>
  <si>
    <t>GSK210822REY907</t>
  </si>
  <si>
    <t>GSK210822UYV349</t>
  </si>
  <si>
    <t>GSK210822SOD419</t>
  </si>
  <si>
    <t>GSK210822VRN219</t>
  </si>
  <si>
    <t>GSK210822FPT932</t>
  </si>
  <si>
    <t>GSK210821OSW271</t>
  </si>
  <si>
    <t>GSK210822IZT450</t>
  </si>
  <si>
    <t>GSK210822CGL542</t>
  </si>
  <si>
    <t>GSK210822ARD603</t>
  </si>
  <si>
    <t>GSK210822AVX028</t>
  </si>
  <si>
    <t>GSK210822NQG592</t>
  </si>
  <si>
    <t>GSK210822EYQ692</t>
  </si>
  <si>
    <t>GSK210822NRI815</t>
  </si>
  <si>
    <t>GSK210822ISO751</t>
  </si>
  <si>
    <t>GSK210822QFC826</t>
  </si>
  <si>
    <t>GSK210822QAG386</t>
  </si>
  <si>
    <t>GSK210822ODK648</t>
  </si>
  <si>
    <t>GSK210822NXE415</t>
  </si>
  <si>
    <t>GSK210822NMF043</t>
  </si>
  <si>
    <t>GSK210822CKE650</t>
  </si>
  <si>
    <t>GSK210822IFD769</t>
  </si>
  <si>
    <t>GSK210821WVS940</t>
  </si>
  <si>
    <t>GSK210822RWU687</t>
  </si>
  <si>
    <t>GSK210822QLZ254</t>
  </si>
  <si>
    <t>GSK210822BZX813</t>
  </si>
  <si>
    <t>GSK210822NHQ496</t>
  </si>
  <si>
    <t>GSK210822VWJ910</t>
  </si>
  <si>
    <t>GSK210822JXH896</t>
  </si>
  <si>
    <t>GSK210822DKW904</t>
  </si>
  <si>
    <t>GSK210822FAH897</t>
  </si>
  <si>
    <t>GSK210822XNQ048</t>
  </si>
  <si>
    <t>GSK210822BOV734</t>
  </si>
  <si>
    <t>GSK210822PIE417</t>
  </si>
  <si>
    <t>GSK210822ISB097</t>
  </si>
  <si>
    <t>GSK210822YTP697</t>
  </si>
  <si>
    <t>GSK210822WXQ862</t>
  </si>
  <si>
    <t>GSK210822HPB802</t>
  </si>
  <si>
    <t>GSK210822PGN231</t>
  </si>
  <si>
    <t>GSK210822XHS834</t>
  </si>
  <si>
    <t>GSK210822DUB794</t>
  </si>
  <si>
    <t>GSK210822RFC347</t>
  </si>
  <si>
    <t>GSK210822DML439</t>
  </si>
  <si>
    <t>GSK210822CRB049</t>
  </si>
  <si>
    <t>GSK210822MKO152</t>
  </si>
  <si>
    <t>GSK210822GMS769</t>
  </si>
  <si>
    <t>GSK210822SYO361</t>
  </si>
  <si>
    <t>GSK210822BWG761</t>
  </si>
  <si>
    <t>GSK210822UYD391</t>
  </si>
  <si>
    <t>GSK210822DJE520</t>
  </si>
  <si>
    <t>GSK210822FPO129</t>
  </si>
  <si>
    <t>GSK210822DMU672</t>
  </si>
  <si>
    <t>GSK210822LNZ685</t>
  </si>
  <si>
    <t>GSK210822SXG639</t>
  </si>
  <si>
    <t>GSK210822OWQ736</t>
  </si>
  <si>
    <t>GSK210822VZF027</t>
  </si>
  <si>
    <t>GSK210822TLR739</t>
  </si>
  <si>
    <t>GSK210822TBX729</t>
  </si>
  <si>
    <t>GSK210822OMH524</t>
  </si>
  <si>
    <t>GSK210822SEN940</t>
  </si>
  <si>
    <t>GSK210822IAY867</t>
  </si>
  <si>
    <t>GSK210822YNC489</t>
  </si>
  <si>
    <t>GSK210822NJD218</t>
  </si>
  <si>
    <t>GSK210822OSN930</t>
  </si>
  <si>
    <t>GSK210822LPX256</t>
  </si>
  <si>
    <t>GSK210822TDF980</t>
  </si>
  <si>
    <t>GSK210822WLA397</t>
  </si>
  <si>
    <t>GSK210822QAU817</t>
  </si>
  <si>
    <t>GSK210822ENH510</t>
  </si>
  <si>
    <t>GSK210822URS073</t>
  </si>
  <si>
    <t>GSK210822DKN275</t>
  </si>
  <si>
    <t>GSK210822JEG524</t>
  </si>
  <si>
    <t>GSK210822ZUB364</t>
  </si>
  <si>
    <t>GSK210822IJE608</t>
  </si>
  <si>
    <t>GSK210822LFM254</t>
  </si>
  <si>
    <t>DMD/2108/22/RGZT2836</t>
  </si>
  <si>
    <t>GSK210822VMC248</t>
  </si>
  <si>
    <t>GSK210822UBG587</t>
  </si>
  <si>
    <t>GSK210822HJT685</t>
  </si>
  <si>
    <t>DMD/2108/22/IRDA0849</t>
  </si>
  <si>
    <t>GSK210822FIP207</t>
  </si>
  <si>
    <t>GSK210822AZP637</t>
  </si>
  <si>
    <t>GSK210822IMJ054</t>
  </si>
  <si>
    <t>GSK210822OVE234</t>
  </si>
  <si>
    <t>GSK210822VCP346</t>
  </si>
  <si>
    <t>GSK210822DRJ079</t>
  </si>
  <si>
    <t>DMD/2108/23/LMGJ0168</t>
  </si>
  <si>
    <t>GSK210823ZJA627</t>
  </si>
  <si>
    <t>GSK210823FEI894</t>
  </si>
  <si>
    <t>GSK210823ATZ210</t>
  </si>
  <si>
    <t>DMD/2108/23/YCIO6570</t>
  </si>
  <si>
    <t>GSK210822FXK825</t>
  </si>
  <si>
    <t>GSK210822NVR175</t>
  </si>
  <si>
    <t>GSK210823QSK927</t>
  </si>
  <si>
    <t>GSK210823WNS506</t>
  </si>
  <si>
    <t>GSK210822BUX238</t>
  </si>
  <si>
    <t>GSK210823UBR962</t>
  </si>
  <si>
    <t>GSK210822DCX829</t>
  </si>
  <si>
    <t>GSK210822PAB195</t>
  </si>
  <si>
    <t>GSK210823VAN651</t>
  </si>
  <si>
    <t>GSK210822RHM836</t>
  </si>
  <si>
    <t>GSK210823SMH781</t>
  </si>
  <si>
    <t>GSK210822GCE890</t>
  </si>
  <si>
    <t>GSK210822LRE612</t>
  </si>
  <si>
    <t>GSK210822LMF675</t>
  </si>
  <si>
    <t>GSK210822WHT150</t>
  </si>
  <si>
    <t>GSK210822QIU805</t>
  </si>
  <si>
    <t>KM. FAJAR BAHARI 5</t>
  </si>
  <si>
    <t>28/08/2021 POD by Syarif M</t>
  </si>
  <si>
    <t>DMD/2108/24/UVSZ6158</t>
  </si>
  <si>
    <t>GSK210824GLD329</t>
  </si>
  <si>
    <t>GSK210824MQK138</t>
  </si>
  <si>
    <t>GSK210824VGM971</t>
  </si>
  <si>
    <t>GSK210824DLO890</t>
  </si>
  <si>
    <t>GSK210824UFX138</t>
  </si>
  <si>
    <t>GSK210824NBV165</t>
  </si>
  <si>
    <t>GSK210824QGJ871</t>
  </si>
  <si>
    <t>GSK210824DXJ160</t>
  </si>
  <si>
    <t>GSK210824KQE019</t>
  </si>
  <si>
    <t>GSK210823AKN860</t>
  </si>
  <si>
    <t>GSK210823XLG013</t>
  </si>
  <si>
    <t>GSK210823WBV097</t>
  </si>
  <si>
    <t>KM FAJAR BAHARI 5</t>
  </si>
  <si>
    <t>30/08/2021 POD by Syarif Mohardi</t>
  </si>
  <si>
    <t>DMD/2108/24/ICMB6970</t>
  </si>
  <si>
    <t>GSK210824DJT972</t>
  </si>
  <si>
    <t>DMD/2108/24/XFRO8946</t>
  </si>
  <si>
    <t>GSK210824FYJ682</t>
  </si>
  <si>
    <t>DMD/2108/24/VLBG6541</t>
  </si>
  <si>
    <t>GSK210824CTJ943</t>
  </si>
  <si>
    <t>GSK210824KAJ035</t>
  </si>
  <si>
    <t>GSK210824PSK627</t>
  </si>
  <si>
    <t>GSK210824WQF689</t>
  </si>
  <si>
    <t>GSK210824FHA314</t>
  </si>
  <si>
    <t>GSK210824GHU560</t>
  </si>
  <si>
    <t>GSK210824NQM613</t>
  </si>
  <si>
    <t>GSK210824HJI639</t>
  </si>
  <si>
    <t>GSK210824HQY843</t>
  </si>
  <si>
    <t>GSK210824JHC980</t>
  </si>
  <si>
    <t>DMD/2108/24/JDWO4813</t>
  </si>
  <si>
    <t>GSK210824VLZ956</t>
  </si>
  <si>
    <t>GSK210824XQV529</t>
  </si>
  <si>
    <t>GSK210824WEB926</t>
  </si>
  <si>
    <t>GSK210824BAZ347</t>
  </si>
  <si>
    <t>GSK210824XTP934</t>
  </si>
  <si>
    <t>GSK210824UXN936</t>
  </si>
  <si>
    <t>GSK210824AUX619</t>
  </si>
  <si>
    <t>GSK210824URB984</t>
  </si>
  <si>
    <t>GSK210824VXW841</t>
  </si>
  <si>
    <t>GSK210824WCN094</t>
  </si>
  <si>
    <t>GSK210824HOY398</t>
  </si>
  <si>
    <t>GSK210824DEA610</t>
  </si>
  <si>
    <t>GSK210824KRC203</t>
  </si>
  <si>
    <t>GSK210824NHK217</t>
  </si>
  <si>
    <t>GSK210824HOT425</t>
  </si>
  <si>
    <t>GSK210824AJZ401</t>
  </si>
  <si>
    <t>GSK210824HGI423</t>
  </si>
  <si>
    <t>GSK210824SYZ673</t>
  </si>
  <si>
    <t>GSK210824DHZ265</t>
  </si>
  <si>
    <t>GSK210824GUZ926</t>
  </si>
  <si>
    <t>GSK210824FXW289</t>
  </si>
  <si>
    <t>GSK210824FQJ721</t>
  </si>
  <si>
    <t>GSK210824NZI932</t>
  </si>
  <si>
    <t>GSK210824LZO870</t>
  </si>
  <si>
    <t>GSK210824NBA640</t>
  </si>
  <si>
    <t>GSK210824KJO183</t>
  </si>
  <si>
    <t>GSK210824QRD539</t>
  </si>
  <si>
    <t>GSK210824LVR759</t>
  </si>
  <si>
    <t>GSK210824ZPJ763</t>
  </si>
  <si>
    <t>GSK210824XED420</t>
  </si>
  <si>
    <t>GSK210824VPJ723</t>
  </si>
  <si>
    <t>GSK210824MZP237</t>
  </si>
  <si>
    <t>GSK210824DNA489</t>
  </si>
  <si>
    <t>GSK210824RJW957</t>
  </si>
  <si>
    <t>GSK210824GAQ702</t>
  </si>
  <si>
    <t>GSK210824IQL546</t>
  </si>
  <si>
    <t>GSK210824MIW354</t>
  </si>
  <si>
    <t>GSK210824BFS576</t>
  </si>
  <si>
    <t>GSK210824MJV627</t>
  </si>
  <si>
    <t>GSK210824HTU316</t>
  </si>
  <si>
    <t>GSK210824SXD845</t>
  </si>
  <si>
    <t>GSK210824NBK568</t>
  </si>
  <si>
    <t>GSK210824VWX814</t>
  </si>
  <si>
    <t>GSK210824BCQ421</t>
  </si>
  <si>
    <t>GSK210824JAR803</t>
  </si>
  <si>
    <t>GSK210824BJV012</t>
  </si>
  <si>
    <t>GSK210824QTH267</t>
  </si>
  <si>
    <t>GSK210824OWA394</t>
  </si>
  <si>
    <t>GSK210824SHU482</t>
  </si>
  <si>
    <t>GSK210824PNG246</t>
  </si>
  <si>
    <t>GSK210824YOG576</t>
  </si>
  <si>
    <t>GSK210824PNC957</t>
  </si>
  <si>
    <t>GSK210824FWZ846</t>
  </si>
  <si>
    <t>GSK210824VJC312</t>
  </si>
  <si>
    <t>GSK210824MIK610</t>
  </si>
  <si>
    <t>GSK210824JEI059</t>
  </si>
  <si>
    <t>GSK210824BAE267</t>
  </si>
  <si>
    <t>GSK210824IGR614</t>
  </si>
  <si>
    <t>GSK210824XJT794</t>
  </si>
  <si>
    <t>GSK210824ROY983</t>
  </si>
  <si>
    <t>GSK210824TKL514</t>
  </si>
  <si>
    <t>GSK210824JET479</t>
  </si>
  <si>
    <t>GSK210824DZX963</t>
  </si>
  <si>
    <t>GSK210824HNJ649</t>
  </si>
  <si>
    <t>GSK210824EYF807</t>
  </si>
  <si>
    <t>GSK210824BLS415</t>
  </si>
  <si>
    <t>GSK210824YAB867</t>
  </si>
  <si>
    <t>GSK210824LHC617</t>
  </si>
  <si>
    <t>GSK210824YZS719</t>
  </si>
  <si>
    <t>GSK210824UKE615</t>
  </si>
  <si>
    <t>GSK210824IFY753</t>
  </si>
  <si>
    <t>GSK210824NGL213</t>
  </si>
  <si>
    <t>GSK210824QOH706</t>
  </si>
  <si>
    <t>GSK210824TCS539</t>
  </si>
  <si>
    <t>GSK210824CSA913</t>
  </si>
  <si>
    <t>GSK210824UBX867</t>
  </si>
  <si>
    <t>GSK210824QSW495</t>
  </si>
  <si>
    <t>GSK210824RAQ214</t>
  </si>
  <si>
    <t>GSK210824MJU436</t>
  </si>
  <si>
    <t>GSK210824UNH950</t>
  </si>
  <si>
    <t>GSK210824YAI978</t>
  </si>
  <si>
    <t>GSK210824WNQ561</t>
  </si>
  <si>
    <t>GSK210824VQX693</t>
  </si>
  <si>
    <t>GSK210824JTC375</t>
  </si>
  <si>
    <t>GSK210824IJP125</t>
  </si>
  <si>
    <t>GSK210824LRA769</t>
  </si>
  <si>
    <t>GSK210824FCU058</t>
  </si>
  <si>
    <t>GSK210824WYQ573</t>
  </si>
  <si>
    <t>GSK210824QOK431</t>
  </si>
  <si>
    <t>GSK210824JMT147</t>
  </si>
  <si>
    <t>GSK210824YJB708</t>
  </si>
  <si>
    <t>GSK210824RTE021</t>
  </si>
  <si>
    <t>GSK210824MRK912</t>
  </si>
  <si>
    <t>GSK210824SAM217</t>
  </si>
  <si>
    <t>GSK210824ZVF954</t>
  </si>
  <si>
    <t>GSK210824PHB980</t>
  </si>
  <si>
    <t>GSK210824SWL026</t>
  </si>
  <si>
    <t>GSK210824RPI841</t>
  </si>
  <si>
    <t>GSK210824KTS269</t>
  </si>
  <si>
    <t>GSK210824VOQ548</t>
  </si>
  <si>
    <t>GSK210824QFA590</t>
  </si>
  <si>
    <t>GSK210824MTI963</t>
  </si>
  <si>
    <t>GSK210824GHF584</t>
  </si>
  <si>
    <t>GSK210824RSX416</t>
  </si>
  <si>
    <t>GSK210824XAO128</t>
  </si>
  <si>
    <t>GSK210824MZI491</t>
  </si>
  <si>
    <t>GSK210824BNO305</t>
  </si>
  <si>
    <t>GSK210824HRO204</t>
  </si>
  <si>
    <t>GSK210824MWX593</t>
  </si>
  <si>
    <t>GSK210824JCX612</t>
  </si>
  <si>
    <t>GSK210824AJR243</t>
  </si>
  <si>
    <t>GSK210824TFA652</t>
  </si>
  <si>
    <t>GSK210824IFM457</t>
  </si>
  <si>
    <t>GSK210824YNO621</t>
  </si>
  <si>
    <t>GSK210824QEK504</t>
  </si>
  <si>
    <t>GSK210824WJC243</t>
  </si>
  <si>
    <t>GSK210824PXE146</t>
  </si>
  <si>
    <t>GSK210824MVB235</t>
  </si>
  <si>
    <t>GSK210824VQJ903</t>
  </si>
  <si>
    <t>GSK210824DLW635</t>
  </si>
  <si>
    <t>GSK210824TND241</t>
  </si>
  <si>
    <t>GSK210824XWY043</t>
  </si>
  <si>
    <t>GSK210824XCH769</t>
  </si>
  <si>
    <t>GSK210824PVF274</t>
  </si>
  <si>
    <t>GSK210824NHE052</t>
  </si>
  <si>
    <t>GSK210824NMJ297</t>
  </si>
  <si>
    <t>GSK210824QKW652</t>
  </si>
  <si>
    <t>GSK210824MYF031</t>
  </si>
  <si>
    <t>GSK210824MYK842</t>
  </si>
  <si>
    <t>GSK210824FDS481</t>
  </si>
  <si>
    <t>GSK210824LYJ834</t>
  </si>
  <si>
    <t>GSK210824HZW168</t>
  </si>
  <si>
    <t>GSK210824HOA570</t>
  </si>
  <si>
    <t>GSK210824ANH967</t>
  </si>
  <si>
    <t>GSK210824OWM754</t>
  </si>
  <si>
    <t>GSK210824CFA681</t>
  </si>
  <si>
    <t>GSK210824ONP580</t>
  </si>
  <si>
    <t>GSK210824EBJ312</t>
  </si>
  <si>
    <t>GSK210824OMB896</t>
  </si>
  <si>
    <t>GSK210824WXI428</t>
  </si>
  <si>
    <t>GSK210824GEB684</t>
  </si>
  <si>
    <t>GSK210824TPM029</t>
  </si>
  <si>
    <t>GSK210824YQS416</t>
  </si>
  <si>
    <t>GSK210824NJO285</t>
  </si>
  <si>
    <t>GSK210824EVO614</t>
  </si>
  <si>
    <t>GSK210823TMU748</t>
  </si>
  <si>
    <t>GSK210824NUZ093</t>
  </si>
  <si>
    <t>GSK210824BOP130</t>
  </si>
  <si>
    <t>GSK210824JXD615</t>
  </si>
  <si>
    <t>GSK210824DBT503</t>
  </si>
  <si>
    <t>DMD/2108/25/TXUZ4682</t>
  </si>
  <si>
    <t>GSK210825QOD184</t>
  </si>
  <si>
    <t>GSK210825NCO315</t>
  </si>
  <si>
    <t>GSK210825OXN076</t>
  </si>
  <si>
    <t>GSK210825QAV178</t>
  </si>
  <si>
    <t>GSK210825XOG743</t>
  </si>
  <si>
    <t>DMD/2108/25/DVRN4829</t>
  </si>
  <si>
    <t>GSK210825TQL987</t>
  </si>
  <si>
    <t>GSK210825AMV248</t>
  </si>
  <si>
    <t>GSK210825OLP061</t>
  </si>
  <si>
    <t>GSK210825RKF876</t>
  </si>
  <si>
    <t>GSK210825CEN670</t>
  </si>
  <si>
    <t>GSK210825ADB168</t>
  </si>
  <si>
    <t>GSK210825QTH453</t>
  </si>
  <si>
    <t>GSK210825ANV819</t>
  </si>
  <si>
    <t>GSK210825IPB016</t>
  </si>
  <si>
    <t>GSK210825JHV236</t>
  </si>
  <si>
    <t>GSK210825WBE832</t>
  </si>
  <si>
    <t>GSK210825SMG618</t>
  </si>
  <si>
    <t>GSK210825OLS672</t>
  </si>
  <si>
    <t>GSK210825VTZ145</t>
  </si>
  <si>
    <t>GSK210825JTH051</t>
  </si>
  <si>
    <t>GSK210825ZOM059</t>
  </si>
  <si>
    <t>GSK210825CYK490</t>
  </si>
  <si>
    <t>GSK210825NRQ594</t>
  </si>
  <si>
    <t>GSK210825DFV372</t>
  </si>
  <si>
    <t>GSK210825QSU936</t>
  </si>
  <si>
    <t>GSK210825OBN079</t>
  </si>
  <si>
    <t>GSK210825RFZ406</t>
  </si>
  <si>
    <t>GSK210825SCM198</t>
  </si>
  <si>
    <t>GSK210825RGD597</t>
  </si>
  <si>
    <t>GSK210825DBX870</t>
  </si>
  <si>
    <t>GSK210825JVW204</t>
  </si>
  <si>
    <t>GSK210825NLI389</t>
  </si>
  <si>
    <t>GSK210825YJG578</t>
  </si>
  <si>
    <t>GSK210825BPW021</t>
  </si>
  <si>
    <t>GSK210825CDJ348</t>
  </si>
  <si>
    <t>GSK210825EAC796</t>
  </si>
  <si>
    <t>GSK210825JFP932</t>
  </si>
  <si>
    <t>GSK210825XAH956</t>
  </si>
  <si>
    <t>GSK210825ELS387</t>
  </si>
  <si>
    <t>GSK210825ALV652</t>
  </si>
  <si>
    <t>GSK210825TZF586</t>
  </si>
  <si>
    <t>GSK210825CKH074</t>
  </si>
  <si>
    <t>GSK210825GQM127</t>
  </si>
  <si>
    <t>GSK210825VLT257</t>
  </si>
  <si>
    <t>GSK210825XJK974</t>
  </si>
  <si>
    <t>GSK210825DXR925</t>
  </si>
  <si>
    <t>GSK210825RMO793</t>
  </si>
  <si>
    <t>GSK210825DCK541</t>
  </si>
  <si>
    <t>GSK210825NXM850</t>
  </si>
  <si>
    <t>GSK210825CDQ379</t>
  </si>
  <si>
    <t>GSK210825AWQ487</t>
  </si>
  <si>
    <t>GSK210825KBM397</t>
  </si>
  <si>
    <t>GSK210825ZXY958</t>
  </si>
  <si>
    <t>GSK210825RTH125</t>
  </si>
  <si>
    <t>GSK210825BKD793</t>
  </si>
  <si>
    <t>GSK210825FZW260</t>
  </si>
  <si>
    <t>GSK210825WDY541</t>
  </si>
  <si>
    <t>GSK210825HFK256</t>
  </si>
  <si>
    <t>GSK210825SJM564</t>
  </si>
  <si>
    <t>GSK210825BAL947</t>
  </si>
  <si>
    <t>GSK210825PDO846</t>
  </si>
  <si>
    <t>GSK210825FSA092</t>
  </si>
  <si>
    <t>GSK210825RVA084</t>
  </si>
  <si>
    <t>GSK210825MKV904</t>
  </si>
  <si>
    <t>GSK210825VWD403</t>
  </si>
  <si>
    <t>GSK210825VBJ649</t>
  </si>
  <si>
    <t>GSK210825MDO734</t>
  </si>
  <si>
    <t>GSK210825BXE274</t>
  </si>
  <si>
    <t>GSK210825RZT132</t>
  </si>
  <si>
    <t>GSK210825LTV814</t>
  </si>
  <si>
    <t>GSK210825KDU614</t>
  </si>
  <si>
    <t>GSK210825CPI125</t>
  </si>
  <si>
    <t>GSK210825MUG052</t>
  </si>
  <si>
    <t>GSK210825RKX713</t>
  </si>
  <si>
    <t>GSK210825AOH296</t>
  </si>
  <si>
    <t>GSK210825HJC715</t>
  </si>
  <si>
    <t>GSK210825ICQ741</t>
  </si>
  <si>
    <t>GSK210825FVX375</t>
  </si>
  <si>
    <t>GSK210825NIV287</t>
  </si>
  <si>
    <t>GSK210825VFH435</t>
  </si>
  <si>
    <t>GSK210825ETB015</t>
  </si>
  <si>
    <t>GSK210825DNZ957</t>
  </si>
  <si>
    <t>GSK210825YKP859</t>
  </si>
  <si>
    <t>GSK210825KOE610</t>
  </si>
  <si>
    <t>GSK210825CWA650</t>
  </si>
  <si>
    <t>DMD/2108/25/GKLA4917</t>
  </si>
  <si>
    <t>GSK210825KAH046</t>
  </si>
  <si>
    <t>GSK210825ZKC358</t>
  </si>
  <si>
    <t>GSK210825ZYT953</t>
  </si>
  <si>
    <t>GSK210825BFO261</t>
  </si>
  <si>
    <t>GSK210825QVH103</t>
  </si>
  <si>
    <t>GSK210825LXM981</t>
  </si>
  <si>
    <t>GSK210825LVX420</t>
  </si>
  <si>
    <t>GSK210825CIV485</t>
  </si>
  <si>
    <t>GSK210825UDL904</t>
  </si>
  <si>
    <t>GSK210825RMT564</t>
  </si>
  <si>
    <t>DMD/2108/26/ISHZ3715</t>
  </si>
  <si>
    <t>GSK210826ZIW453</t>
  </si>
  <si>
    <t>GSK210826ZCL975</t>
  </si>
  <si>
    <t>GSK210826LDR415</t>
  </si>
  <si>
    <t>GSK210826EYF018</t>
  </si>
  <si>
    <t>GSK210826XPU428</t>
  </si>
  <si>
    <t>GSK210826QCI935</t>
  </si>
  <si>
    <t>GSK210824FYS391</t>
  </si>
  <si>
    <t>GSK210826SBH576</t>
  </si>
  <si>
    <t>GSK210824QXR596</t>
  </si>
  <si>
    <t>GSK210825DVA029</t>
  </si>
  <si>
    <t>GSK210826BLA014</t>
  </si>
  <si>
    <t>GSK210825RZI637</t>
  </si>
  <si>
    <t>GSK210826ZTS702</t>
  </si>
  <si>
    <t>DMD/2108/26/VNJA4769</t>
  </si>
  <si>
    <t>GSK210826NIT179</t>
  </si>
  <si>
    <t>GSK210826ZRT098</t>
  </si>
  <si>
    <t>GSK210826FYP510</t>
  </si>
  <si>
    <t>GSK210826XLQ930</t>
  </si>
  <si>
    <t>GSK210826JOA457</t>
  </si>
  <si>
    <t>GSK210826JZA904</t>
  </si>
  <si>
    <t>GSK210826EVS056</t>
  </si>
  <si>
    <t>GSK210826ZRL713</t>
  </si>
  <si>
    <t>GSK210826MCY184</t>
  </si>
  <si>
    <t>GSK210826TBS894</t>
  </si>
  <si>
    <t>GSK210826MUW971</t>
  </si>
  <si>
    <t>GSK210826VYM097</t>
  </si>
  <si>
    <t>GSK210826GMJ784</t>
  </si>
  <si>
    <t>GSK210826NGA752</t>
  </si>
  <si>
    <t>GSK210826QHR419</t>
  </si>
  <si>
    <t>GSK210826JQL410</t>
  </si>
  <si>
    <t>GSK210826IHW469</t>
  </si>
  <si>
    <t>GSK210826RMB840</t>
  </si>
  <si>
    <t>GSK210826PYF291</t>
  </si>
  <si>
    <t>GSK210826IUK084</t>
  </si>
  <si>
    <t>GSK210826GRH492</t>
  </si>
  <si>
    <t>GSK210826UJO136</t>
  </si>
  <si>
    <t>GSK210826HSY678</t>
  </si>
  <si>
    <t>GSK210826WTJ368</t>
  </si>
  <si>
    <t>GSK210826KOP726</t>
  </si>
  <si>
    <t>GSK210826MHC245</t>
  </si>
  <si>
    <t>GSK210826EMF315</t>
  </si>
  <si>
    <t>GSK210826MKH598</t>
  </si>
  <si>
    <t>GSK210826ISO052</t>
  </si>
  <si>
    <t>GSK210826PNS693</t>
  </si>
  <si>
    <t>GSK210826HNB324</t>
  </si>
  <si>
    <t>GSK210826ZNL512</t>
  </si>
  <si>
    <t>GSK210826SON451</t>
  </si>
  <si>
    <t>GSK210826DGB687</t>
  </si>
  <si>
    <t>GSK210826TSY267</t>
  </si>
  <si>
    <t>GSK210826CJI837</t>
  </si>
  <si>
    <t>GSK210826NQP301</t>
  </si>
  <si>
    <t>GSK210826LOS810</t>
  </si>
  <si>
    <t>GSK210826BYD250</t>
  </si>
  <si>
    <t>GSK210826UDR086</t>
  </si>
  <si>
    <t>GSK210826CEI536</t>
  </si>
  <si>
    <t>GSK210826IVT960</t>
  </si>
  <si>
    <t>GSK210826QNJ582</t>
  </si>
  <si>
    <t>GSK210826VRA281</t>
  </si>
  <si>
    <t>GSK210826PNA621</t>
  </si>
  <si>
    <t>GSK210826STB365</t>
  </si>
  <si>
    <t>GSK210826NHC438</t>
  </si>
  <si>
    <t>GSK210826FQC081</t>
  </si>
  <si>
    <t>GSK210826RSA856</t>
  </si>
  <si>
    <t>GSK210826YJT047</t>
  </si>
  <si>
    <t>GSK210826QWE041</t>
  </si>
  <si>
    <t>GSK210826QRT380</t>
  </si>
  <si>
    <t>GSK210826OSM697</t>
  </si>
  <si>
    <t>GSK210826AZW023</t>
  </si>
  <si>
    <t>GSK210826UKZ612</t>
  </si>
  <si>
    <t>GSK210826QNT754</t>
  </si>
  <si>
    <t>GSK210826JWY758</t>
  </si>
  <si>
    <t>GSK210826PGD453</t>
  </si>
  <si>
    <t>GSK210826KNV759</t>
  </si>
  <si>
    <t>GSK210826GEY826</t>
  </si>
  <si>
    <t>GSK210826TWQ783</t>
  </si>
  <si>
    <t>GSK210826LZE892</t>
  </si>
  <si>
    <t>GSK210826VTR871</t>
  </si>
  <si>
    <t>GSK210826EUH690</t>
  </si>
  <si>
    <t>GSK210826IWM705</t>
  </si>
  <si>
    <t>GSK210826KOX657</t>
  </si>
  <si>
    <t>GSK210826WDF085</t>
  </si>
  <si>
    <t>GSK210826ASU108</t>
  </si>
  <si>
    <t>GSK210826PMX315</t>
  </si>
  <si>
    <t>GSK210826CSP107</t>
  </si>
  <si>
    <t>GSK210826VDJ638</t>
  </si>
  <si>
    <t>GSK210826QSB935</t>
  </si>
  <si>
    <t>GSK210826TEK401</t>
  </si>
  <si>
    <t>GSK210826JDU937</t>
  </si>
  <si>
    <t>GSK210826HTN094</t>
  </si>
  <si>
    <t>GSK210826BIR423</t>
  </si>
  <si>
    <t>GSK210826GSU236</t>
  </si>
  <si>
    <t>GSK210826SPR793</t>
  </si>
  <si>
    <t>GSK210826NLM748</t>
  </si>
  <si>
    <t>GSK210826BFU038</t>
  </si>
  <si>
    <t>GSK210826CKI962</t>
  </si>
  <si>
    <t>GSK210826VAI790</t>
  </si>
  <si>
    <t>GSK210826NUD026</t>
  </si>
  <si>
    <t>GSK210825BXK194</t>
  </si>
  <si>
    <t>GSK210826WEF340</t>
  </si>
  <si>
    <t>GSK210825ELV635</t>
  </si>
  <si>
    <t>GSK210826GOT769</t>
  </si>
  <si>
    <t>GSK210826LHU639</t>
  </si>
  <si>
    <t>GSK210826BCE309</t>
  </si>
  <si>
    <t>GSK210826DQR076</t>
  </si>
  <si>
    <t>GSK210826SNQ236</t>
  </si>
  <si>
    <t>GSK210826AOJ512</t>
  </si>
  <si>
    <t>GSK210826UOD853</t>
  </si>
  <si>
    <t>GSK210826DZF036</t>
  </si>
  <si>
    <t>GSK210825FIL674</t>
  </si>
  <si>
    <t>GSK210826KBQ403</t>
  </si>
  <si>
    <t>GSK210825EKL491</t>
  </si>
  <si>
    <t>GSK210826OGA825</t>
  </si>
  <si>
    <t>GSK210826WTX627</t>
  </si>
  <si>
    <t>GSK210825KJS521</t>
  </si>
  <si>
    <t>GSK210826JHU391</t>
  </si>
  <si>
    <t>GSK210826QAY714</t>
  </si>
  <si>
    <t>GSK210826NFO386</t>
  </si>
  <si>
    <t>GSK210826BVW023</t>
  </si>
  <si>
    <t>GSK210826NKU239</t>
  </si>
  <si>
    <t>GSK210826KPE740</t>
  </si>
  <si>
    <t>GSK210825RFX837</t>
  </si>
  <si>
    <t>GSK210826BKD531</t>
  </si>
  <si>
    <t>GSK210825AIM317</t>
  </si>
  <si>
    <t>GSK210825PCT680</t>
  </si>
  <si>
    <t>GSK210826SAE078</t>
  </si>
  <si>
    <t>GSK210826ZXE763</t>
  </si>
  <si>
    <t>GSK210826ZBH723</t>
  </si>
  <si>
    <t>GSK210826CBL790</t>
  </si>
  <si>
    <t>GSK210826XSR079</t>
  </si>
  <si>
    <t>GSK210826GVO062</t>
  </si>
  <si>
    <t>GSK210826QMJ149</t>
  </si>
  <si>
    <t>GSK210826RMI598</t>
  </si>
  <si>
    <t>GSK210825OWK106</t>
  </si>
  <si>
    <t>GSK210825KRT382</t>
  </si>
  <si>
    <t>GSK210826DAX451</t>
  </si>
  <si>
    <t>GSK210826OMU861</t>
  </si>
  <si>
    <t>GSK210826DBJ428</t>
  </si>
  <si>
    <t>GSK210825FTJ308</t>
  </si>
  <si>
    <t>GSK210826CPH289</t>
  </si>
  <si>
    <t>GSK210825IVZ496</t>
  </si>
  <si>
    <t>GSK210825IFM240</t>
  </si>
  <si>
    <t>GSK210826VJG640</t>
  </si>
  <si>
    <t>GSK210825GWF295</t>
  </si>
  <si>
    <t>GSK210826FKD514</t>
  </si>
  <si>
    <t>GSK210826UIG694</t>
  </si>
  <si>
    <t>GSK210826TXD267</t>
  </si>
  <si>
    <t>GSK210826OIL358</t>
  </si>
  <si>
    <t>GSK210826SUA657</t>
  </si>
  <si>
    <t>GSK210826FMY428</t>
  </si>
  <si>
    <t>DMD/2108/26/AGXR8530</t>
  </si>
  <si>
    <t>GSK210826CZN817</t>
  </si>
  <si>
    <t>DMD/2108/26/VLKG9524</t>
  </si>
  <si>
    <t>GSK210826SJB803</t>
  </si>
  <si>
    <t>GSK210826XQZ509</t>
  </si>
  <si>
    <t>GSK210826OAG473</t>
  </si>
  <si>
    <t>GSK210826JID703</t>
  </si>
  <si>
    <t>GSK210826CJQ527</t>
  </si>
  <si>
    <t>GSK210826KFE805</t>
  </si>
  <si>
    <t>GSK210826TWR750</t>
  </si>
  <si>
    <t>GSK210826RGM062</t>
  </si>
  <si>
    <t>GSK210826PWY468</t>
  </si>
  <si>
    <t>GSK210826MUZ536</t>
  </si>
  <si>
    <t>GSK210826TOM085</t>
  </si>
  <si>
    <t>GSK210826VQN387</t>
  </si>
  <si>
    <t>GSK210826ANX539</t>
  </si>
  <si>
    <t>GSK210826BLQ481</t>
  </si>
  <si>
    <t>GSK210826PBS364</t>
  </si>
  <si>
    <t>GSK210826WYI037</t>
  </si>
  <si>
    <t>GSK210826WKU192</t>
  </si>
  <si>
    <t>GSK210826WNA812</t>
  </si>
  <si>
    <t>GSK210826JOR014</t>
  </si>
  <si>
    <t>GSK210826RCD359</t>
  </si>
  <si>
    <t>GSK210826JHD679</t>
  </si>
  <si>
    <t>DMD/2108/26/FHED0658</t>
  </si>
  <si>
    <t>GSK210824EDS067</t>
  </si>
  <si>
    <t>GSK210826JLI349</t>
  </si>
  <si>
    <t>GSK210826ROP327</t>
  </si>
  <si>
    <t>GSK210824GCP432</t>
  </si>
  <si>
    <t>GSK210826FNQ041</t>
  </si>
  <si>
    <t>DMD/2108/27/SOAL3084</t>
  </si>
  <si>
    <t>GSK210827MST316</t>
  </si>
  <si>
    <t>GSK210827SBL587</t>
  </si>
  <si>
    <t>GSK210827LTS176</t>
  </si>
  <si>
    <t>GSK210827NLY367</t>
  </si>
  <si>
    <t>GSK210827ZFB493</t>
  </si>
  <si>
    <t>GSK210827MTA298</t>
  </si>
  <si>
    <t>DMD/2108/27/IEKR4025</t>
  </si>
  <si>
    <t>GSK210827UGH051</t>
  </si>
  <si>
    <t>GSK210827OEL735</t>
  </si>
  <si>
    <t>GSK210827BFY837</t>
  </si>
  <si>
    <t>GSK210827BAN206</t>
  </si>
  <si>
    <t>GSK210827ZOF710</t>
  </si>
  <si>
    <t>GSK210827XOU205</t>
  </si>
  <si>
    <t>GSK210827KTN617</t>
  </si>
  <si>
    <t>GSK210827XSM419</t>
  </si>
  <si>
    <t>GSK210827ULW207</t>
  </si>
  <si>
    <t>GSK210827LWH382</t>
  </si>
  <si>
    <t>GSK210827POY031</t>
  </si>
  <si>
    <t>DMD/2108/27/IFCP5312</t>
  </si>
  <si>
    <t>GSK210827RKS419</t>
  </si>
  <si>
    <t>GSK210827WVM925</t>
  </si>
  <si>
    <t>GSK210827UYT893</t>
  </si>
  <si>
    <t>GSK210827EJL875</t>
  </si>
  <si>
    <t>GSK210827ARZ685</t>
  </si>
  <si>
    <t>GSK210827IQS629</t>
  </si>
  <si>
    <t>GSK210827BLP273</t>
  </si>
  <si>
    <t>GSK210827ZPD908</t>
  </si>
  <si>
    <t>GSK210827SHF856</t>
  </si>
  <si>
    <t>GSK210827THZ189</t>
  </si>
  <si>
    <t>GSK210827AVM572</t>
  </si>
  <si>
    <t>GSK210827EPI973</t>
  </si>
  <si>
    <t>GSK210827ILQ029</t>
  </si>
  <si>
    <t>GSK210827GEN501</t>
  </si>
  <si>
    <t>GSK210827DFH783</t>
  </si>
  <si>
    <t>GSK210827RLM163</t>
  </si>
  <si>
    <t>GSK210827LIP986</t>
  </si>
  <si>
    <t>GSK210827VAW128</t>
  </si>
  <si>
    <t>GSK210827EVG746</t>
  </si>
  <si>
    <t>GSK210827FYW720</t>
  </si>
  <si>
    <t>GSK210827MXW135</t>
  </si>
  <si>
    <t>GSK210827DKN523</t>
  </si>
  <si>
    <t>GSK210827UGJ567</t>
  </si>
  <si>
    <t>GSK210827BHS327</t>
  </si>
  <si>
    <t>GSK210827ARQ085</t>
  </si>
  <si>
    <t>GSK210827VBG783</t>
  </si>
  <si>
    <t>GSK210827PKH327</t>
  </si>
  <si>
    <t>GSK210827TCN768</t>
  </si>
  <si>
    <t>GSK210827XSB143</t>
  </si>
  <si>
    <t>GSK210827FKE784</t>
  </si>
  <si>
    <t>GSK210827HJD943</t>
  </si>
  <si>
    <t>GSK210827KCW204</t>
  </si>
  <si>
    <t>GSK210827SNW352</t>
  </si>
  <si>
    <t>GSK210827WIB362</t>
  </si>
  <si>
    <t>GSK210827JAS051</t>
  </si>
  <si>
    <t>GSK210827WUX417</t>
  </si>
  <si>
    <t>GSK210827VYH198</t>
  </si>
  <si>
    <t>GSK210827JRK719</t>
  </si>
  <si>
    <t>GSK210827WKX106</t>
  </si>
  <si>
    <t>GSK210827DYP648</t>
  </si>
  <si>
    <t>GSK210827GPZ718</t>
  </si>
  <si>
    <t>GSK210827EZX674</t>
  </si>
  <si>
    <t>GSK210827PUZ548</t>
  </si>
  <si>
    <t>GSK210827BVR580</t>
  </si>
  <si>
    <t>GSK210827JGH784</t>
  </si>
  <si>
    <t>GSK210827LJI382</t>
  </si>
  <si>
    <t>GSK210827SPU310</t>
  </si>
  <si>
    <t>GSK210827XCL539</t>
  </si>
  <si>
    <t>GSK210826GPJ490</t>
  </si>
  <si>
    <t>GSK210827BDX316</t>
  </si>
  <si>
    <t>GSK210826WTB469</t>
  </si>
  <si>
    <t>GSK210827AGN691</t>
  </si>
  <si>
    <t>GSK210827EIZ158</t>
  </si>
  <si>
    <t>GSK210827EHJ523</t>
  </si>
  <si>
    <t>GSK210827OGN532</t>
  </si>
  <si>
    <t>GSK210827QZA021</t>
  </si>
  <si>
    <t>GSK210826UVH398</t>
  </si>
  <si>
    <t>GSK210827IJL563</t>
  </si>
  <si>
    <t>GSK210827AIK843</t>
  </si>
  <si>
    <t>GSK210827QOD935</t>
  </si>
  <si>
    <t>GSK210827YML324</t>
  </si>
  <si>
    <t>GSK210826PZR420</t>
  </si>
  <si>
    <t>GSK210827SPX625</t>
  </si>
  <si>
    <t>GSK210826QNO835</t>
  </si>
  <si>
    <t>GSK210826IXA495</t>
  </si>
  <si>
    <t>GSK210827XME651</t>
  </si>
  <si>
    <t>GSK210827EYW528</t>
  </si>
  <si>
    <t>GSK210827WDL906</t>
  </si>
  <si>
    <t>GSK210827PRF915</t>
  </si>
  <si>
    <t>GSK210827LWH542</t>
  </si>
  <si>
    <t>GSK210827FEA427</t>
  </si>
  <si>
    <t>GSK210827IDQ258</t>
  </si>
  <si>
    <t>GSK210827CZV187</t>
  </si>
  <si>
    <t>GSK210827GIP201</t>
  </si>
  <si>
    <t>GSK210827ODU654</t>
  </si>
  <si>
    <t>GSK210827HFB086</t>
  </si>
  <si>
    <t>GSK210827IYE318</t>
  </si>
  <si>
    <t>GSK210827FIR026</t>
  </si>
  <si>
    <t>GSK210826JOD486</t>
  </si>
  <si>
    <t>GSK210827WEM409</t>
  </si>
  <si>
    <t>GSK210827YNJ265</t>
  </si>
  <si>
    <t>GSK210827IFJ968</t>
  </si>
  <si>
    <t>GSK210827RMW569</t>
  </si>
  <si>
    <t>GSK210827BMD647</t>
  </si>
  <si>
    <t>GSK210827QKP695</t>
  </si>
  <si>
    <t>GSK210827XFQ214</t>
  </si>
  <si>
    <t>GSK210827HNJ108</t>
  </si>
  <si>
    <t>GSK210827IUV345</t>
  </si>
  <si>
    <t>GSK210827OYF076</t>
  </si>
  <si>
    <t>GSK210827MGH752</t>
  </si>
  <si>
    <t>GSK210827CAW672</t>
  </si>
  <si>
    <t>GSK210827NGB617</t>
  </si>
  <si>
    <t>GSK210827SJT243</t>
  </si>
  <si>
    <t>GSK210827RMX524</t>
  </si>
  <si>
    <t>GSK210827JDF943</t>
  </si>
  <si>
    <t>GSK210827WJZ834</t>
  </si>
  <si>
    <t>GSK210827TUS367</t>
  </si>
  <si>
    <t>GSK210827ETO260</t>
  </si>
  <si>
    <t>GSK210827PRF054</t>
  </si>
  <si>
    <t>GSK210827XMW129</t>
  </si>
  <si>
    <t>GSK210827ZSD471</t>
  </si>
  <si>
    <t>GSK210827DHP382</t>
  </si>
  <si>
    <t>GSK210827AVC531</t>
  </si>
  <si>
    <t>GSK210827DKZ649</t>
  </si>
  <si>
    <t>GSK210827BXI294</t>
  </si>
  <si>
    <t>GSK210827CXK067</t>
  </si>
  <si>
    <t>GSK210827QDA407</t>
  </si>
  <si>
    <t>GSK210827WAP476</t>
  </si>
  <si>
    <t>GSK210827WXD064</t>
  </si>
  <si>
    <t>GSK210827VAT379</t>
  </si>
  <si>
    <t>GSK210827SBP813</t>
  </si>
  <si>
    <t>GSK210827ZTI420</t>
  </si>
  <si>
    <t>GSK210827NCX968</t>
  </si>
  <si>
    <t>GSK210827UED731</t>
  </si>
  <si>
    <t>GSK210827CRB061</t>
  </si>
  <si>
    <t>GSK210827JBU739</t>
  </si>
  <si>
    <t>GSK210827LNT045</t>
  </si>
  <si>
    <t>GSK210827MVP485</t>
  </si>
  <si>
    <t>GSK210827UZE051</t>
  </si>
  <si>
    <t>GSK210827HKZ197</t>
  </si>
  <si>
    <t>GSK210827UWK042</t>
  </si>
  <si>
    <t>GSK210827MBZ538</t>
  </si>
  <si>
    <t>GSK210827DRE654</t>
  </si>
  <si>
    <t>GSK210827TLM685</t>
  </si>
  <si>
    <t>GSK210827YKO610</t>
  </si>
  <si>
    <t>GSK210827DPF205</t>
  </si>
  <si>
    <t>GSK210827YWZ793</t>
  </si>
  <si>
    <t>GSK210827HKV342</t>
  </si>
  <si>
    <t>GSK210827QFC691</t>
  </si>
  <si>
    <t>GSK210827PXT062</t>
  </si>
  <si>
    <t>GSK210827RZH397</t>
  </si>
  <si>
    <t>GSK210827OSQ123</t>
  </si>
  <si>
    <t>GSK210827PQJ485</t>
  </si>
  <si>
    <t>GSK210827EUZ076</t>
  </si>
  <si>
    <t>GSK210827FTD416</t>
  </si>
  <si>
    <t>GSK210827WYJ934</t>
  </si>
  <si>
    <t>GSK210827QZC369</t>
  </si>
  <si>
    <t>GSK210827STJ530</t>
  </si>
  <si>
    <t>GSK210827WZR491</t>
  </si>
  <si>
    <t>GSK210827PGD643</t>
  </si>
  <si>
    <t>GSK210827NXD893</t>
  </si>
  <si>
    <t>GSK210827YEP284</t>
  </si>
  <si>
    <t>GSK210827FTI749</t>
  </si>
  <si>
    <t>GSK210827VSZ591</t>
  </si>
  <si>
    <t>GSK210827FCZ106</t>
  </si>
  <si>
    <t>GSK210827COD360</t>
  </si>
  <si>
    <t>GSK210827HYB493</t>
  </si>
  <si>
    <t>GSK210827QYC278</t>
  </si>
  <si>
    <t>GSK210827SIB761</t>
  </si>
  <si>
    <t>GSK210827YEJ685</t>
  </si>
  <si>
    <t>DMD/2108/27/KWBR6029</t>
  </si>
  <si>
    <t>GSK210826KOX231</t>
  </si>
  <si>
    <t>GSK210826VQJ291</t>
  </si>
  <si>
    <t>GSK210825HIF834</t>
  </si>
  <si>
    <t>GSK210826XHM962</t>
  </si>
  <si>
    <t>GSK210827HDM503</t>
  </si>
  <si>
    <t>DMD/2108/27/JHEY3580</t>
  </si>
  <si>
    <t>GSK210825RUF179</t>
  </si>
  <si>
    <t>GSK210826YKE569</t>
  </si>
  <si>
    <t>GSK210825UTE871</t>
  </si>
  <si>
    <t>GSK210825FJS621</t>
  </si>
  <si>
    <t>GSK210826GFL235</t>
  </si>
  <si>
    <t>GSK210825YDN328</t>
  </si>
  <si>
    <t>GSK210825TOY539</t>
  </si>
  <si>
    <t>GSK210826DUV794</t>
  </si>
  <si>
    <t>GSK210825UNQ452</t>
  </si>
  <si>
    <t>GSK210825JVO710</t>
  </si>
  <si>
    <t>GSK210826CPH453</t>
  </si>
  <si>
    <t>GSK210826VKR473</t>
  </si>
  <si>
    <t>GSK210826ZOJ053</t>
  </si>
  <si>
    <t>GSK210826EHW851</t>
  </si>
  <si>
    <t>GSK210826XSY901</t>
  </si>
  <si>
    <t>GSK210827EJF791</t>
  </si>
  <si>
    <t>GSK210825WNQ391</t>
  </si>
  <si>
    <t>GSK210826XAT924</t>
  </si>
  <si>
    <t>04/09/2021 POD by Syarif Mohardi</t>
  </si>
  <si>
    <t>DMD/2108/27/QZTC8371</t>
  </si>
  <si>
    <t>GSK210827ZDI812</t>
  </si>
  <si>
    <t>GSK210827SIY610</t>
  </si>
  <si>
    <t>GSK210827BRI597</t>
  </si>
  <si>
    <t>GSK210827KJV420</t>
  </si>
  <si>
    <t>DMD/2108/27/IDHU9712</t>
  </si>
  <si>
    <t>GSK210827OMP614</t>
  </si>
  <si>
    <t>GSK210827ZYH238</t>
  </si>
  <si>
    <t>DMD/2108/27/IMET4209</t>
  </si>
  <si>
    <t>GSK210827IDE903</t>
  </si>
  <si>
    <t>GSK210827ELP024</t>
  </si>
  <si>
    <t>GSK210827FRA503</t>
  </si>
  <si>
    <t>DMD/2108/28/SCQU7590</t>
  </si>
  <si>
    <t>GSK210827PNW197</t>
  </si>
  <si>
    <t>GSK210828LTK436</t>
  </si>
  <si>
    <t>GSK210828AIX582</t>
  </si>
  <si>
    <t>GSK210828XAB680</t>
  </si>
  <si>
    <t>GSK210828FDX096</t>
  </si>
  <si>
    <t>DMD/2108/28/ELHI1683</t>
  </si>
  <si>
    <t>GSK210828HVE721</t>
  </si>
  <si>
    <t>DMD/2108/28/MXAF8016</t>
  </si>
  <si>
    <t>GSK210828JXW069</t>
  </si>
  <si>
    <t>GSK210828NHG831</t>
  </si>
  <si>
    <t>GSK210828CXB087</t>
  </si>
  <si>
    <t>GSK210828YHP451</t>
  </si>
  <si>
    <t>GSK210828LBI407</t>
  </si>
  <si>
    <t>GSK210828KAU946</t>
  </si>
  <si>
    <t>GSK210828GYM798</t>
  </si>
  <si>
    <t>GSK210828OXQ523</t>
  </si>
  <si>
    <t>GSK210828WKH590</t>
  </si>
  <si>
    <t>GSK210828GNR184</t>
  </si>
  <si>
    <t>GSK210828IDU142</t>
  </si>
  <si>
    <t>GSK210828EWF918</t>
  </si>
  <si>
    <t>GSK210828GWB209</t>
  </si>
  <si>
    <t>GSK210828OQZ890</t>
  </si>
  <si>
    <t>GSK210828LXV051</t>
  </si>
  <si>
    <t>GSK210828WCP973</t>
  </si>
  <si>
    <t>GSK210828XEL501</t>
  </si>
  <si>
    <t>GSK210828KMV293</t>
  </si>
  <si>
    <t>GSK210828SAI841</t>
  </si>
  <si>
    <t>GSK210828CBH309</t>
  </si>
  <si>
    <t>GSK210828JCY439</t>
  </si>
  <si>
    <t>GSK210828ROP924</t>
  </si>
  <si>
    <t>GSK210828SQW017</t>
  </si>
  <si>
    <t>GSK210828ZHT507</t>
  </si>
  <si>
    <t>GSK210828JTL207</t>
  </si>
  <si>
    <t>GSK210828VUW670</t>
  </si>
  <si>
    <t>GSK210828DNM497</t>
  </si>
  <si>
    <t>GSK210828FXV841</t>
  </si>
  <si>
    <t>GSK210828WRU398</t>
  </si>
  <si>
    <t>GSK210828KUC857</t>
  </si>
  <si>
    <t>GSK210828TBC062</t>
  </si>
  <si>
    <t>GSK210828LWF368</t>
  </si>
  <si>
    <t>GSK210828MGJ361</t>
  </si>
  <si>
    <t>GSK210828XBY864</t>
  </si>
  <si>
    <t>GSK210828HMT635</t>
  </si>
  <si>
    <t>GSK210828WMI693</t>
  </si>
  <si>
    <t>GSK210828VCJ961</t>
  </si>
  <si>
    <t>GSK210828RCD651</t>
  </si>
  <si>
    <t>GSK210828ZHG601</t>
  </si>
  <si>
    <t>GSK210828BML217</t>
  </si>
  <si>
    <t>GSK210828ZYW627</t>
  </si>
  <si>
    <t>GSK210828KZE235</t>
  </si>
  <si>
    <t>GSK210828DBP589</t>
  </si>
  <si>
    <t>GSK210828ICG931</t>
  </si>
  <si>
    <t>GSK210828NZD859</t>
  </si>
  <si>
    <t>GSK210828ZPK107</t>
  </si>
  <si>
    <t>GSK210828QXR923</t>
  </si>
  <si>
    <t>GSK210828QGM301</t>
  </si>
  <si>
    <t>GSK210828NTW237</t>
  </si>
  <si>
    <t>GSK210828TFA321</t>
  </si>
  <si>
    <t>GSK210828DTV641</t>
  </si>
  <si>
    <t>GSK210828LYU514</t>
  </si>
  <si>
    <t>GSK210828SDC174</t>
  </si>
  <si>
    <t>GSK210828WMS290</t>
  </si>
  <si>
    <t>GSK210828CGX047</t>
  </si>
  <si>
    <t>GSK210828DBX245</t>
  </si>
  <si>
    <t>GSK210828UWF671</t>
  </si>
  <si>
    <t>GSK210828NFB710</t>
  </si>
  <si>
    <t>GSK210828WPD028</t>
  </si>
  <si>
    <t>GSK210828YET541</t>
  </si>
  <si>
    <t>GSK210828HER095</t>
  </si>
  <si>
    <t>GSK210828BMV214</t>
  </si>
  <si>
    <t>GSK210828RUN510</t>
  </si>
  <si>
    <t>GSK210828DFJ426</t>
  </si>
  <si>
    <t>GSK210828BZP629</t>
  </si>
  <si>
    <t>GSK210828GQK063</t>
  </si>
  <si>
    <t>GSK210828MGH154</t>
  </si>
  <si>
    <t>GSK210828XGY439</t>
  </si>
  <si>
    <t>DMD/2108/28/GRPU6981</t>
  </si>
  <si>
    <t>GSK210828VMR149</t>
  </si>
  <si>
    <t>DMD/2108/28/DRTB7360</t>
  </si>
  <si>
    <t>GSK210828DQO542</t>
  </si>
  <si>
    <t>GSK210828NLZ264</t>
  </si>
  <si>
    <t>DMD/2108/29/SHFZ2891</t>
  </si>
  <si>
    <t>GSK210828QXZ378</t>
  </si>
  <si>
    <t>GSK210829HSO074</t>
  </si>
  <si>
    <t>GSK210828TVF257</t>
  </si>
  <si>
    <t>GSK210828MAG561</t>
  </si>
  <si>
    <t>GSK210829FQT254</t>
  </si>
  <si>
    <t>DMD/2108/29/NKRW2671</t>
  </si>
  <si>
    <t>GSK210827TGR390</t>
  </si>
  <si>
    <t>GSK210829BYF619</t>
  </si>
  <si>
    <t>GSK210829KHY074</t>
  </si>
  <si>
    <t>GSK210829VYC391</t>
  </si>
  <si>
    <t>GSK210827EDG927</t>
  </si>
  <si>
    <t>GSK210827PJY061</t>
  </si>
  <si>
    <t>GSK210828BDL425</t>
  </si>
  <si>
    <t>GSK210827MEW176</t>
  </si>
  <si>
    <t>GSK210827TGF217</t>
  </si>
  <si>
    <t>GSK210827OKI025</t>
  </si>
  <si>
    <t>GSK210829JOE178</t>
  </si>
  <si>
    <t>GSK210829KVX724</t>
  </si>
  <si>
    <t>GSK210827OGI893</t>
  </si>
  <si>
    <t>GSK210828SMA018</t>
  </si>
  <si>
    <t>GSK210829KCJ084</t>
  </si>
  <si>
    <t>GSK210829HAT368</t>
  </si>
  <si>
    <t>GSK210829PED730</t>
  </si>
  <si>
    <t>GSK210829RFD034</t>
  </si>
  <si>
    <t>GSK210828RGB298</t>
  </si>
  <si>
    <t>GSK210829QPK764</t>
  </si>
  <si>
    <t>GSK210829SHV741</t>
  </si>
  <si>
    <t>GSK210828LNY524</t>
  </si>
  <si>
    <t>GSK210827SIY604</t>
  </si>
  <si>
    <t>GSK210829KJF105</t>
  </si>
  <si>
    <t>GSK210827CMO417</t>
  </si>
  <si>
    <t>GSK210828ESV029</t>
  </si>
  <si>
    <t>GSK210828ADE375</t>
  </si>
  <si>
    <t>GSK210827UFL643</t>
  </si>
  <si>
    <t>GSK210828HND654</t>
  </si>
  <si>
    <t>GSK210829ZJW861</t>
  </si>
  <si>
    <t>GSK210828ZTX694</t>
  </si>
  <si>
    <t>GSK210829QNV178</t>
  </si>
  <si>
    <t>GSK210829FPK374</t>
  </si>
  <si>
    <t>GSK210829FXG642</t>
  </si>
  <si>
    <t>GSK210829LPN435</t>
  </si>
  <si>
    <t>GSK210828XYH230</t>
  </si>
  <si>
    <t>GSK210829RGV642</t>
  </si>
  <si>
    <t>GSK210829JFH983</t>
  </si>
  <si>
    <t>GSK210829RHQ236</t>
  </si>
  <si>
    <t>GSK210829FES109</t>
  </si>
  <si>
    <t>GSK210829OVA310</t>
  </si>
  <si>
    <t>GSK210829FQN704</t>
  </si>
  <si>
    <t>GSK210829AKV906</t>
  </si>
  <si>
    <t>GSK210829BRM389</t>
  </si>
  <si>
    <t>GSK210829LBG472</t>
  </si>
  <si>
    <t>GSK210829HTG247</t>
  </si>
  <si>
    <t>GSK210829UQW815</t>
  </si>
  <si>
    <t>GSK210829QSF061</t>
  </si>
  <si>
    <t>GSK210829ULV175</t>
  </si>
  <si>
    <t>GSK210829RCH057</t>
  </si>
  <si>
    <t>GSK210829QKS824</t>
  </si>
  <si>
    <t>GSK210829DVE128</t>
  </si>
  <si>
    <t>GSK210829AOJ195</t>
  </si>
  <si>
    <t>GSK210829SPK217</t>
  </si>
  <si>
    <t>GSK210829ZXH890</t>
  </si>
  <si>
    <t>GSK210829VCS149</t>
  </si>
  <si>
    <t>GSK210829ZJN429</t>
  </si>
  <si>
    <t>GSK210829DBH951</t>
  </si>
  <si>
    <t>GSK210829PGX138</t>
  </si>
  <si>
    <t>GSK210829ZTB259</t>
  </si>
  <si>
    <t>GSK210829OGT764</t>
  </si>
  <si>
    <t>GSK210829WXA485</t>
  </si>
  <si>
    <t>GSK210829ZMP460</t>
  </si>
  <si>
    <t>GSK210829XMU237</t>
  </si>
  <si>
    <t>GSK210826VTL718</t>
  </si>
  <si>
    <t>GSK210828YWG017</t>
  </si>
  <si>
    <t>GSK210829HAJ851</t>
  </si>
  <si>
    <t>GSK210829ELT581</t>
  </si>
  <si>
    <t>GSK210829DUY345</t>
  </si>
  <si>
    <t>GSK210829DJG389</t>
  </si>
  <si>
    <t>GSK210829XOF431</t>
  </si>
  <si>
    <t>GSK210829UJX509</t>
  </si>
  <si>
    <t>GSK210829PQB197</t>
  </si>
  <si>
    <t>GSK210829NEG152</t>
  </si>
  <si>
    <t>GSK210829CMQ810</t>
  </si>
  <si>
    <t>GSK210829GLS850</t>
  </si>
  <si>
    <t>GSK210829GRA910</t>
  </si>
  <si>
    <t>GSK210829NBV697</t>
  </si>
  <si>
    <t>GSK210829GAU497</t>
  </si>
  <si>
    <t>GSK210829TFS657</t>
  </si>
  <si>
    <t>GSK210829RZC812</t>
  </si>
  <si>
    <t>GSK210829WIR134</t>
  </si>
  <si>
    <t>GSK210829XJN954</t>
  </si>
  <si>
    <t>GSK210829EAN985</t>
  </si>
  <si>
    <t>GSK210829FBR986</t>
  </si>
  <si>
    <t>GSK210828KLR412</t>
  </si>
  <si>
    <t>GSK210829LGZ029</t>
  </si>
  <si>
    <t>GSK210829MKN041</t>
  </si>
  <si>
    <t>GSK210829NLU682</t>
  </si>
  <si>
    <t>GSK210829NKY589</t>
  </si>
  <si>
    <t>GSK210829LDJ085</t>
  </si>
  <si>
    <t>GSK210829JOA038</t>
  </si>
  <si>
    <t>GSK210829RXT708</t>
  </si>
  <si>
    <t>GSK210829JEO921</t>
  </si>
  <si>
    <t>GSK210829KWY703</t>
  </si>
  <si>
    <t>GSK210829QCZ283</t>
  </si>
  <si>
    <t>GSK210829TPB923</t>
  </si>
  <si>
    <t>GSK210829KPD065</t>
  </si>
  <si>
    <t>GSK210829GBP708</t>
  </si>
  <si>
    <t>GSK210829CGH703</t>
  </si>
  <si>
    <t>GSK210829WYB612</t>
  </si>
  <si>
    <t>GSK210829RIF823</t>
  </si>
  <si>
    <t>GSK210829TGH394</t>
  </si>
  <si>
    <t>GSK210829FJH405</t>
  </si>
  <si>
    <t>GSK210829TRC310</t>
  </si>
  <si>
    <t>GSK210829DCS418</t>
  </si>
  <si>
    <t>GSK210829BYN894</t>
  </si>
  <si>
    <t>GSK210829IFR073</t>
  </si>
  <si>
    <t>GSK210829KMZ735</t>
  </si>
  <si>
    <t>GSK210829GKV012</t>
  </si>
  <si>
    <t>GSK210829MEL781</t>
  </si>
  <si>
    <t>GSK210829AEH257</t>
  </si>
  <si>
    <t>GSK210829MBS724</t>
  </si>
  <si>
    <t>GSK210827JIY053</t>
  </si>
  <si>
    <t>GSK210828VMB862</t>
  </si>
  <si>
    <t>GSK210829TUA893</t>
  </si>
  <si>
    <t>GSK210829NOX893</t>
  </si>
  <si>
    <t>GSK210829HYT098</t>
  </si>
  <si>
    <t>GSK210829NLT104</t>
  </si>
  <si>
    <t>GSK210829KQD790</t>
  </si>
  <si>
    <t>GSK210829PCM194</t>
  </si>
  <si>
    <t>GSK210829ETU384</t>
  </si>
  <si>
    <t>GSK210829AUT365</t>
  </si>
  <si>
    <t>GSK210829HYK490</t>
  </si>
  <si>
    <t>GSK210829YOT108</t>
  </si>
  <si>
    <t>GSK210829VIH079</t>
  </si>
  <si>
    <t>GSK210829EIC543</t>
  </si>
  <si>
    <t>GSK210829YEI932</t>
  </si>
  <si>
    <t>GSK210829PJN129</t>
  </si>
  <si>
    <t>GSK210828ERB146</t>
  </si>
  <si>
    <t>DMD/2108/29/EBGJ1285</t>
  </si>
  <si>
    <t>GSK210829YGV742</t>
  </si>
  <si>
    <t>GSK210829GYL368</t>
  </si>
  <si>
    <t>GSK210829QTM961</t>
  </si>
  <si>
    <t>GSK210829ZUO720</t>
  </si>
  <si>
    <t>GSK210829OBF236</t>
  </si>
  <si>
    <t>GSK210829DGX901</t>
  </si>
  <si>
    <t>GSK210829OXF253</t>
  </si>
  <si>
    <t>GSK210829UWI934</t>
  </si>
  <si>
    <t>GSK210829XEM209</t>
  </si>
  <si>
    <t>GSK210829VJC597</t>
  </si>
  <si>
    <t>GSK210829MSE927</t>
  </si>
  <si>
    <t>GSK210829QBW360</t>
  </si>
  <si>
    <t>GSK210829VDU720</t>
  </si>
  <si>
    <t>DMD/2108/30/SPTK8794</t>
  </si>
  <si>
    <t>GSK210830OBZ215</t>
  </si>
  <si>
    <t>GSK210830MVP814</t>
  </si>
  <si>
    <t>GSK210830QPA238</t>
  </si>
  <si>
    <t>GSK210830YQH837</t>
  </si>
  <si>
    <t>GSK210830YLV067</t>
  </si>
  <si>
    <t>GSK210830NTV127</t>
  </si>
  <si>
    <t>GSK210830WJO982</t>
  </si>
  <si>
    <t>GSK210830FDM640</t>
  </si>
  <si>
    <t>DMD/2108/30/SEVZ6328</t>
  </si>
  <si>
    <t>GSK210830LBI458</t>
  </si>
  <si>
    <t>GSK210830HDE950</t>
  </si>
  <si>
    <t>GSK210830OIW953</t>
  </si>
  <si>
    <t>GSK210830VLU296</t>
  </si>
  <si>
    <t>GSK210829FDO510</t>
  </si>
  <si>
    <t>GSK210829UNM397</t>
  </si>
  <si>
    <t>GSK210829JGQ790</t>
  </si>
  <si>
    <t>GSK210830YKB489</t>
  </si>
  <si>
    <t>GSK210830SDZ905</t>
  </si>
  <si>
    <t>GSK210829HWT504</t>
  </si>
  <si>
    <t>GSK210830YCE947</t>
  </si>
  <si>
    <t>GSK210829CNZ485</t>
  </si>
  <si>
    <t>GSK210829XCV867</t>
  </si>
  <si>
    <t>GSK210830DJI021</t>
  </si>
  <si>
    <t>GSK210829OAG975</t>
  </si>
  <si>
    <t>GSK210830LOF602</t>
  </si>
  <si>
    <t>GSK210830KDQ109</t>
  </si>
  <si>
    <t>GSK210830QLB079</t>
  </si>
  <si>
    <t>GSK210830TPI896</t>
  </si>
  <si>
    <t>GSK210830WCB345</t>
  </si>
  <si>
    <t>GSK210830SXW310</t>
  </si>
  <si>
    <t>GSK210830CGI403</t>
  </si>
  <si>
    <t>GSK210830ANV802</t>
  </si>
  <si>
    <t>GSK210830IPX972</t>
  </si>
  <si>
    <t>GSK210830WFN935</t>
  </si>
  <si>
    <t>GSK210830MJO354</t>
  </si>
  <si>
    <t>GSK210830EPN806</t>
  </si>
  <si>
    <t>GSK210830LTN649</t>
  </si>
  <si>
    <t>GSK210830UPC946</t>
  </si>
  <si>
    <t>GSK210830KUB679</t>
  </si>
  <si>
    <t>GSK210830PCV387</t>
  </si>
  <si>
    <t>GSK210830WOM986</t>
  </si>
  <si>
    <t>GSK210830ZKE302</t>
  </si>
  <si>
    <t>GSK210830KQC986</t>
  </si>
  <si>
    <t>GSK210830TEM054</t>
  </si>
  <si>
    <t>GSK210830ZRE091</t>
  </si>
  <si>
    <t>GSK210830YAL437</t>
  </si>
  <si>
    <t>GSK210830NAW948</t>
  </si>
  <si>
    <t>GSK210830OFX075</t>
  </si>
  <si>
    <t>GSK210830FLI812</t>
  </si>
  <si>
    <t>GSK210830CFH746</t>
  </si>
  <si>
    <t>GSK210830KLE602</t>
  </si>
  <si>
    <t>GSK210830QBX067</t>
  </si>
  <si>
    <t>GSK210830SGU705</t>
  </si>
  <si>
    <t>GSK210830VKO483</t>
  </si>
  <si>
    <t>GSK210830HBO053</t>
  </si>
  <si>
    <t>GSK210830FYZ172</t>
  </si>
  <si>
    <t>GSK210830OZD175</t>
  </si>
  <si>
    <t>GSK210830VXL382</t>
  </si>
  <si>
    <t>GSK210830BLC719</t>
  </si>
  <si>
    <t>GSK210830GCN548</t>
  </si>
  <si>
    <t>GSK210830HOG918</t>
  </si>
  <si>
    <t>GSK210830YJE136</t>
  </si>
  <si>
    <t>GSK210830MUR219</t>
  </si>
  <si>
    <t>GSK210830KXJ026</t>
  </si>
  <si>
    <t>GSK210830XVN268</t>
  </si>
  <si>
    <t>GSK210830BCY879</t>
  </si>
  <si>
    <t>GSK210830OHN196</t>
  </si>
  <si>
    <t>GSK210830LJK293</t>
  </si>
  <si>
    <t>GSK210830TIW592</t>
  </si>
  <si>
    <t>GSK210830QIF436</t>
  </si>
  <si>
    <t>GSK210830PBU145</t>
  </si>
  <si>
    <t>GSK210829TNR831</t>
  </si>
  <si>
    <t>GSK210830OZQ625</t>
  </si>
  <si>
    <t>GSK210830RLH739</t>
  </si>
  <si>
    <t>GSK210829YSN874</t>
  </si>
  <si>
    <t>DMD/2108/31/NAQV9163</t>
  </si>
  <si>
    <t>GSK210831ZYQ014</t>
  </si>
  <si>
    <t>GSK210831CWZ032</t>
  </si>
  <si>
    <t>GSK210831JTL453</t>
  </si>
  <si>
    <t>GSK210831IDS573</t>
  </si>
  <si>
    <t>GSK210831PLO250</t>
  </si>
  <si>
    <t>GSK210831TMO930</t>
  </si>
  <si>
    <t>GSK210831AMY804</t>
  </si>
  <si>
    <t>GSK210830WVI475</t>
  </si>
  <si>
    <t>GSK210830QFD094</t>
  </si>
  <si>
    <t>GSK210830RSF621</t>
  </si>
  <si>
    <t>GSK210831FVC609</t>
  </si>
  <si>
    <t>GSK210831IMV578</t>
  </si>
  <si>
    <t>GSK210831WJP736</t>
  </si>
  <si>
    <t>GSK210831YPD937</t>
  </si>
  <si>
    <t>GSK210831EBX283</t>
  </si>
  <si>
    <t>GSK210830MZK369</t>
  </si>
  <si>
    <t>GSK210831EUT836</t>
  </si>
  <si>
    <t>GSK210831KGO780</t>
  </si>
  <si>
    <t>GSK210830AIO541</t>
  </si>
  <si>
    <t>GSK210830IBS064</t>
  </si>
  <si>
    <t>GSK210831JBG981</t>
  </si>
  <si>
    <t>GSK210831JSC438</t>
  </si>
  <si>
    <t>GSK210831GOA305</t>
  </si>
  <si>
    <t>GSK210830BAP074</t>
  </si>
  <si>
    <t>GSK210831YPD034</t>
  </si>
  <si>
    <t>GSK210831UJQ052</t>
  </si>
  <si>
    <t>GSK210831BPQ756</t>
  </si>
  <si>
    <t>GSK210831UDT073</t>
  </si>
  <si>
    <t>DMD/2108/31/CGQJ7031</t>
  </si>
  <si>
    <t>GSK210831ZNC392</t>
  </si>
  <si>
    <t>GSK210831HLI907</t>
  </si>
  <si>
    <t>GSK210831UVR803</t>
  </si>
  <si>
    <t>DMD/2108/31/FHRZ2935</t>
  </si>
  <si>
    <t>GSK210831TXO648</t>
  </si>
  <si>
    <t>GSK210831TXN712</t>
  </si>
  <si>
    <t>DMD/2108/31/DPXV3582</t>
  </si>
  <si>
    <t>GSK210831HZX325</t>
  </si>
  <si>
    <t>GSK210831OWD403</t>
  </si>
  <si>
    <t>GSK210831WIE904</t>
  </si>
  <si>
    <t>GSK210831RAD483</t>
  </si>
  <si>
    <t>DMD/2108/31/BUAE5192</t>
  </si>
  <si>
    <t>GSK210831KUO295</t>
  </si>
  <si>
    <t>GSK210831LMK032</t>
  </si>
  <si>
    <t>GSK210831HWA942</t>
  </si>
  <si>
    <t>GSK210831HMZ160</t>
  </si>
  <si>
    <t>GSK210831XWQ795</t>
  </si>
  <si>
    <t>GSK210831XOZ514</t>
  </si>
  <si>
    <t>GSK210831AWP183</t>
  </si>
  <si>
    <t>GSK210831RJL895</t>
  </si>
  <si>
    <t>GSK210831OHY182</t>
  </si>
  <si>
    <t>GSK210830RIO025</t>
  </si>
  <si>
    <t>GSK210831FOB796</t>
  </si>
  <si>
    <t>GSK210830KQL076</t>
  </si>
  <si>
    <t>GSK210828NOX591</t>
  </si>
  <si>
    <t>GSK210831TWS913</t>
  </si>
  <si>
    <t>DMD/2108/31/IZPF9023</t>
  </si>
  <si>
    <t>GSK210831FTL654</t>
  </si>
  <si>
    <t>GSK210831ATJ108</t>
  </si>
  <si>
    <t>GSK210831EMK817</t>
  </si>
  <si>
    <t>GSK210831STR658</t>
  </si>
  <si>
    <t>GSK210831DJS182</t>
  </si>
  <si>
    <t>GSK210831UME184</t>
  </si>
  <si>
    <t>GSK210831IMW167</t>
  </si>
  <si>
    <t>GSK210831BNR631</t>
  </si>
  <si>
    <t>GSK210829JTI958</t>
  </si>
  <si>
    <t>GSK210829MFC250</t>
  </si>
  <si>
    <t>GSK210829KQG174</t>
  </si>
  <si>
    <t>GSK210831EKY965</t>
  </si>
  <si>
    <t>GSK210831JTK648</t>
  </si>
  <si>
    <t>GSK210831XAI156</t>
  </si>
  <si>
    <t>GSK210831MDU685</t>
  </si>
  <si>
    <t>GSK210831SJX356</t>
  </si>
  <si>
    <t>GSK210831USW960</t>
  </si>
  <si>
    <t>GSK210831ZAK726</t>
  </si>
  <si>
    <t>GSK210829YEC672</t>
  </si>
  <si>
    <t>GSK210831RCQ593</t>
  </si>
  <si>
    <t>GSK210831YDP953</t>
  </si>
  <si>
    <t>GSK210831EIZ130</t>
  </si>
  <si>
    <t>GSK210831ATK657</t>
  </si>
  <si>
    <t>GSK210831EKP913</t>
  </si>
  <si>
    <t>GSK210831ZUH153</t>
  </si>
  <si>
    <t>GSK210831KQF835</t>
  </si>
  <si>
    <t>GSK210831YLM752</t>
  </si>
  <si>
    <t>GSK210831HKZ645</t>
  </si>
  <si>
    <t>GSK210831OPZ906</t>
  </si>
  <si>
    <t>GSK210831KQJ348</t>
  </si>
  <si>
    <t>GSK210831KTN671</t>
  </si>
  <si>
    <t>GSK210831MWV879</t>
  </si>
  <si>
    <t>GSK210829XKM245</t>
  </si>
  <si>
    <t>GSK210831OZB091</t>
  </si>
  <si>
    <t>GSK210829XDQ136</t>
  </si>
  <si>
    <t>GSK210831BIP865</t>
  </si>
  <si>
    <t>GSK210831GRT043</t>
  </si>
  <si>
    <t>GSK210829EID054</t>
  </si>
  <si>
    <t>GSK210829ELF150</t>
  </si>
  <si>
    <t>GSK210831WRT976</t>
  </si>
  <si>
    <t>GSK210831PLS835</t>
  </si>
  <si>
    <t>GSK210831AHB180</t>
  </si>
  <si>
    <t>GSK210831TAN169</t>
  </si>
  <si>
    <t>GSK210831OZU967</t>
  </si>
  <si>
    <t>GSK210829IXP894</t>
  </si>
  <si>
    <t>GSK210830BLV902</t>
  </si>
  <si>
    <t>GSK210831EIO167</t>
  </si>
  <si>
    <t>GSK210831BHP760</t>
  </si>
  <si>
    <t>GSK210831ZQF743</t>
  </si>
  <si>
    <t>GSK210831XWT136</t>
  </si>
  <si>
    <t>GSK210829JVA237</t>
  </si>
  <si>
    <t>GSK210831CVN045</t>
  </si>
  <si>
    <t>GSK210831JZO263</t>
  </si>
  <si>
    <t>GSK210831OVF491</t>
  </si>
  <si>
    <t>GSK210831GYM947</t>
  </si>
  <si>
    <t>GSK210831GVW912</t>
  </si>
  <si>
    <t>GSK210831YDA043</t>
  </si>
  <si>
    <t>GSK210831OMF057</t>
  </si>
  <si>
    <t>GSK210831MZI793</t>
  </si>
  <si>
    <t>GSK210831TGZ471</t>
  </si>
  <si>
    <t>GSK210831XRW619</t>
  </si>
  <si>
    <t>GSK210831THN065</t>
  </si>
  <si>
    <t>GSK210831LFP139</t>
  </si>
  <si>
    <t>GSK210831JAC813</t>
  </si>
  <si>
    <t>GSK210831MSJ724</t>
  </si>
  <si>
    <t>GSK210831QBT098</t>
  </si>
  <si>
    <t>GSK210831KHY731</t>
  </si>
  <si>
    <t>GSK210831HGK978</t>
  </si>
  <si>
    <t>GSK210831QKS136</t>
  </si>
  <si>
    <t>GSK210831QNL726</t>
  </si>
  <si>
    <t>GSK210831JMF013</t>
  </si>
  <si>
    <t>GSK210831RMG826</t>
  </si>
  <si>
    <t>GSK210831OIJ203</t>
  </si>
  <si>
    <t>GSK210831ISQ928</t>
  </si>
  <si>
    <t>GSK210831SVI673</t>
  </si>
  <si>
    <t>GSK210831GMK531</t>
  </si>
  <si>
    <t>GSK210831COG032</t>
  </si>
  <si>
    <t>GSK210831WRE706</t>
  </si>
  <si>
    <t>GSK210831CRO618</t>
  </si>
  <si>
    <t>GSK210831XJD923</t>
  </si>
  <si>
    <t>GSK210831TLY831</t>
  </si>
  <si>
    <t>GSK210831FWH362</t>
  </si>
  <si>
    <t>GSK210831SGK760</t>
  </si>
  <si>
    <t>GSK210831NTF504</t>
  </si>
  <si>
    <t>GSK210831LDK791</t>
  </si>
  <si>
    <t>GSK210831EWN381</t>
  </si>
  <si>
    <t>GSK210831FKT564</t>
  </si>
  <si>
    <t>GSK210831MCO543</t>
  </si>
  <si>
    <t>GSK210831RKV385</t>
  </si>
  <si>
    <t>GSK210831PZC791</t>
  </si>
  <si>
    <t>GSK210831AXR204</t>
  </si>
  <si>
    <t>GSK210831GYK493</t>
  </si>
  <si>
    <t>GSK210831FOJ579</t>
  </si>
  <si>
    <t>GSK210831MEW421</t>
  </si>
  <si>
    <t>GSK210831LXG168</t>
  </si>
  <si>
    <t>GSK210831LSW264</t>
  </si>
  <si>
    <t>GSK210831TME962</t>
  </si>
  <si>
    <t>GSK210831WXE614</t>
  </si>
  <si>
    <t>GSK210831ZFO980</t>
  </si>
  <si>
    <t>GSK210831NZM146</t>
  </si>
  <si>
    <t>GSK210831LFO603</t>
  </si>
  <si>
    <t>GSK210831LWV605</t>
  </si>
  <si>
    <t>GSK210831NVX975</t>
  </si>
  <si>
    <t>GSK210831DLJ682</t>
  </si>
  <si>
    <t>GSK210831XZO391</t>
  </si>
  <si>
    <t>GSK210831UEX953</t>
  </si>
  <si>
    <t>GSK210831CDT913</t>
  </si>
  <si>
    <t>GSK210831AID129</t>
  </si>
  <si>
    <t>GSK210831UAI937</t>
  </si>
  <si>
    <t>GSK210831TQW867</t>
  </si>
  <si>
    <t>GSK210831ZOI396</t>
  </si>
  <si>
    <t>GSK210831HRK108</t>
  </si>
  <si>
    <t>GSK210831IWM170</t>
  </si>
  <si>
    <t>GSK210831GCT368</t>
  </si>
  <si>
    <t>GSK210831OVP021</t>
  </si>
  <si>
    <t>GSK210831XDM297</t>
  </si>
  <si>
    <t>GSK210830DAZ781</t>
  </si>
  <si>
    <t>GSK210831WSN864</t>
  </si>
  <si>
    <t>GSK210831DOK086</t>
  </si>
  <si>
    <t>GSK210831GEI941</t>
  </si>
  <si>
    <t>GSK210831GEJ163</t>
  </si>
  <si>
    <t>GSK210831EIK208</t>
  </si>
  <si>
    <t>GSK210831WLQ058</t>
  </si>
  <si>
    <t>GSK210831UCD872</t>
  </si>
  <si>
    <t>GSK210831KZY725</t>
  </si>
  <si>
    <t>GSK210831YTN032</t>
  </si>
  <si>
    <t>GSK210831PED478</t>
  </si>
  <si>
    <t>GSK210831JFC236</t>
  </si>
  <si>
    <t>GSK210831UNH109</t>
  </si>
  <si>
    <t>GSK210830VCL691</t>
  </si>
  <si>
    <t>GSK210831IXG503</t>
  </si>
  <si>
    <t>GSK210831ZOR802</t>
  </si>
  <si>
    <t>GSK210831JPD413</t>
  </si>
  <si>
    <t>GSK210831BKV572</t>
  </si>
  <si>
    <t>GSK210831RPK750</t>
  </si>
  <si>
    <t>GSK210831GWX280</t>
  </si>
  <si>
    <t>GSK210831ZGJ928</t>
  </si>
  <si>
    <t>GSK210831GHM479</t>
  </si>
  <si>
    <t>GSK210831AMK809</t>
  </si>
  <si>
    <t>GSK210831IDY945</t>
  </si>
  <si>
    <t>GSK210831BRS987</t>
  </si>
  <si>
    <t>GSK210831ABL208</t>
  </si>
  <si>
    <t>GSK210831TME712</t>
  </si>
  <si>
    <t>GSK210831XCV659</t>
  </si>
  <si>
    <t>GSK210831VUC739</t>
  </si>
  <si>
    <t>GSK210831TVJ534</t>
  </si>
  <si>
    <t>GSK210831SPM245</t>
  </si>
  <si>
    <t>GSK210831OHL981</t>
  </si>
  <si>
    <t>GSK210831SFG509</t>
  </si>
  <si>
    <t>GSK210831RDH467</t>
  </si>
  <si>
    <t>GSK210831QFH405</t>
  </si>
  <si>
    <t>GSK210831LPM625</t>
  </si>
  <si>
    <t>GSK210831WLB236</t>
  </si>
  <si>
    <t>GSK210831FZI367</t>
  </si>
  <si>
    <t>GSK210831QFO316</t>
  </si>
  <si>
    <t>GSK210831MLN873</t>
  </si>
  <si>
    <t>GSK210831IZK805</t>
  </si>
  <si>
    <t>GSK210831QKG682</t>
  </si>
  <si>
    <t>GSK210831LWG846</t>
  </si>
  <si>
    <t>GSK210831VZO285</t>
  </si>
  <si>
    <t>GSK210831IHG316</t>
  </si>
  <si>
    <t>GSK210831CNJ508</t>
  </si>
  <si>
    <t>GSK210831HOX540</t>
  </si>
  <si>
    <t>GSK210831SOC402</t>
  </si>
  <si>
    <t>GSK210831GFV032</t>
  </si>
  <si>
    <t>GSK210831WMO025</t>
  </si>
  <si>
    <t>GSK210831NJA213</t>
  </si>
  <si>
    <t>GSK210831XPA210</t>
  </si>
  <si>
    <t>GSK210830SQR170</t>
  </si>
  <si>
    <t>GSK210831LJF247</t>
  </si>
  <si>
    <t>GSK210831FBS139</t>
  </si>
  <si>
    <t>GSK210831JNE324</t>
  </si>
  <si>
    <t>GSK210831HZQ793</t>
  </si>
  <si>
    <t>GSK210831PQF910</t>
  </si>
  <si>
    <t>GSK210831LQG986</t>
  </si>
  <si>
    <t>GSK210831REH603</t>
  </si>
  <si>
    <t>GSK210831BHJ431</t>
  </si>
  <si>
    <t>GSK210831LXQ652</t>
  </si>
  <si>
    <t>GSK210831ARB867</t>
  </si>
  <si>
    <t>GSK210831NTK408</t>
  </si>
  <si>
    <t>GSK210831DMB385</t>
  </si>
  <si>
    <t>GSK210831ZDC350</t>
  </si>
  <si>
    <t>GSK210831RNF706</t>
  </si>
  <si>
    <t>GSK210831DZK457</t>
  </si>
  <si>
    <t>GSK210831ZTO419</t>
  </si>
  <si>
    <t>GSK210831YKF962</t>
  </si>
  <si>
    <t>GSK210831WVT569</t>
  </si>
  <si>
    <t>GSK210831JFG409</t>
  </si>
  <si>
    <t>GSK210831TLF298</t>
  </si>
  <si>
    <t>GSK210831MQP916</t>
  </si>
  <si>
    <t>GSK210831UQX485</t>
  </si>
  <si>
    <t>GSK210831YEZ986</t>
  </si>
  <si>
    <t>GSK210831ESL954</t>
  </si>
  <si>
    <t>GSK210831UPH564</t>
  </si>
  <si>
    <t>GSK210831APO473</t>
  </si>
  <si>
    <t>GSK210831EGB280</t>
  </si>
  <si>
    <t>GSK210831OBI041</t>
  </si>
  <si>
    <t>GSK210831XKJ175</t>
  </si>
  <si>
    <t>GSK210831RKN067</t>
  </si>
  <si>
    <t>GSK210831QJL317</t>
  </si>
  <si>
    <t>GSK210831TVR795</t>
  </si>
  <si>
    <t>GSK210831NFS697</t>
  </si>
  <si>
    <t>GSK210831LZO975</t>
  </si>
  <si>
    <t>GSK210831PZG547</t>
  </si>
  <si>
    <t>GSK210831FRO623</t>
  </si>
  <si>
    <t>GSK210831WJS653</t>
  </si>
  <si>
    <t>GSK210831USX810</t>
  </si>
  <si>
    <t>GSK210831SVG065</t>
  </si>
  <si>
    <t>GSK210831UFJ803</t>
  </si>
  <si>
    <t>GSK210831NUA150</t>
  </si>
  <si>
    <t>GSK210831ZYQ630</t>
  </si>
  <si>
    <t>GSK210831XIE531</t>
  </si>
  <si>
    <t>GSK210831ZPF452</t>
  </si>
  <si>
    <t>GSK210831MRQ915</t>
  </si>
  <si>
    <t>GSK210831QRF874</t>
  </si>
  <si>
    <t>GSK210831MNP014</t>
  </si>
  <si>
    <t>GSK210831MGJ471</t>
  </si>
  <si>
    <t>GSK210831QEW147</t>
  </si>
  <si>
    <t>GSK210831YSV803</t>
  </si>
  <si>
    <t>GSK210831BOD370</t>
  </si>
  <si>
    <t>GSK210831QVC892</t>
  </si>
  <si>
    <t>DMD/2108/21/WZKR4567</t>
  </si>
  <si>
    <t>GSK210821KST587</t>
  </si>
  <si>
    <t>GSK210821SJQ819</t>
  </si>
  <si>
    <t>DMD/2108/21/VDZA1296</t>
  </si>
  <si>
    <t>GSK210821TFR681</t>
  </si>
  <si>
    <t>GSK210821NEJ852</t>
  </si>
  <si>
    <t>DMD/2108/21/KXHB1840</t>
  </si>
  <si>
    <t>GSK210821DUT751</t>
  </si>
  <si>
    <t>GSK210820MGA750</t>
  </si>
  <si>
    <t>GSK210821YCH476</t>
  </si>
  <si>
    <t>GSK210821CBK403</t>
  </si>
  <si>
    <t>GSK210820CFS798</t>
  </si>
  <si>
    <t>GSK210821AOT503</t>
  </si>
  <si>
    <t>GSK210820KDI615</t>
  </si>
  <si>
    <t>GSK210821OKD628</t>
  </si>
  <si>
    <t>GSK210821YOD768</t>
  </si>
  <si>
    <t>GSK210820GKE560</t>
  </si>
  <si>
    <t>GSK210821OCV143</t>
  </si>
  <si>
    <t>GSK210820HZG792</t>
  </si>
  <si>
    <t>GSK210820ZBM507</t>
  </si>
  <si>
    <t>GSK210820MDI120</t>
  </si>
  <si>
    <t>GSK210820NIW516</t>
  </si>
  <si>
    <t>GSK210820LYI985</t>
  </si>
  <si>
    <t>GSK210821PRL527</t>
  </si>
  <si>
    <t>GSK210820CUZ029</t>
  </si>
  <si>
    <t>GSK210821VCJ472</t>
  </si>
  <si>
    <t>GSK210821KTW376</t>
  </si>
  <si>
    <t>GSK210821HJR913</t>
  </si>
  <si>
    <t>GSK210820FRJ017</t>
  </si>
  <si>
    <t>GSK210820AXD623</t>
  </si>
  <si>
    <t>DMD/2108/21/UZAO7028</t>
  </si>
  <si>
    <t>GSK210821ODW412</t>
  </si>
  <si>
    <t>GSK210821ZRD790</t>
  </si>
  <si>
    <t>GSK210821IYN652</t>
  </si>
  <si>
    <t>GSK210821FWX780</t>
  </si>
  <si>
    <t>GSK210821IHN725</t>
  </si>
  <si>
    <t>GSK210821DHX179</t>
  </si>
  <si>
    <t>GSK210821VBR514</t>
  </si>
  <si>
    <t>GSK210821GVN032</t>
  </si>
  <si>
    <t>GSK210821HWP970</t>
  </si>
  <si>
    <t>GSK210821RXK504</t>
  </si>
  <si>
    <t>GSK210821FCX801</t>
  </si>
  <si>
    <t>GSK210821UKI812</t>
  </si>
  <si>
    <t>GSK210821EGJ043</t>
  </si>
  <si>
    <t>GSK210821QLH180</t>
  </si>
  <si>
    <t>GSK210821GNQ893</t>
  </si>
  <si>
    <t>GSK210821IAE798</t>
  </si>
  <si>
    <t>GSK210821ABO659</t>
  </si>
  <si>
    <t>GSK210821MEA284</t>
  </si>
  <si>
    <t>GSK210821VEW650</t>
  </si>
  <si>
    <t>GSK210821RBZ895</t>
  </si>
  <si>
    <t>GSK210821OLJ853</t>
  </si>
  <si>
    <t>GSK210821IJW847</t>
  </si>
  <si>
    <t>GSK210821NAW895</t>
  </si>
  <si>
    <t>GSK210821UGD187</t>
  </si>
  <si>
    <t>GSK210821MZK750</t>
  </si>
  <si>
    <t>GSK210821PIO102</t>
  </si>
  <si>
    <t>GSK210821TSN389</t>
  </si>
  <si>
    <t>GSK210821RHB873</t>
  </si>
  <si>
    <t>GSK210821DNH698</t>
  </si>
  <si>
    <t>GSK210821KYG918</t>
  </si>
  <si>
    <t>GSK210821KFT073</t>
  </si>
  <si>
    <t>GSK210821WYN027</t>
  </si>
  <si>
    <t>GSK210821HXB253</t>
  </si>
  <si>
    <t>GSK210821JHE264</t>
  </si>
  <si>
    <t>GSK210821CDS489</t>
  </si>
  <si>
    <t>GSK210821FDX389</t>
  </si>
  <si>
    <t>GSK210821MOA695</t>
  </si>
  <si>
    <t>GSK210821DNZ091</t>
  </si>
  <si>
    <t>GSK210821HYR209</t>
  </si>
  <si>
    <t>GSK210821HLF605</t>
  </si>
  <si>
    <t>GSK210821OHG526</t>
  </si>
  <si>
    <t>GSK210821QRI079</t>
  </si>
  <si>
    <t>GSK210821QOL176</t>
  </si>
  <si>
    <t>GSK210821ZJT790</t>
  </si>
  <si>
    <t>GSK210821NQL045</t>
  </si>
  <si>
    <t>GSK210821PDJ863</t>
  </si>
  <si>
    <t>GSK210821BEX482</t>
  </si>
  <si>
    <t>GSK210821OMU647</t>
  </si>
  <si>
    <t>GSK210821QBG704</t>
  </si>
  <si>
    <t>GSK210821XFT906</t>
  </si>
  <si>
    <t>GSK210821EUV859</t>
  </si>
  <si>
    <t>GSK210821OMU091</t>
  </si>
  <si>
    <t>GSK210821YKD071</t>
  </si>
  <si>
    <t>GSK210821DWA480</t>
  </si>
  <si>
    <t>GSK210821KEW920</t>
  </si>
  <si>
    <t>GSK210821JSF307</t>
  </si>
  <si>
    <t>GSK210821GWU042</t>
  </si>
  <si>
    <t>GSK210821LJG428</t>
  </si>
  <si>
    <t>GSK210821IGT178</t>
  </si>
  <si>
    <t>GSK210821ENC453</t>
  </si>
  <si>
    <t>GSK210821ANP063</t>
  </si>
  <si>
    <t>GSK210821NPI908</t>
  </si>
  <si>
    <t>GSK210821JZN812</t>
  </si>
  <si>
    <t>GSK210821TCE308</t>
  </si>
  <si>
    <t>GSK210821AYG946</t>
  </si>
  <si>
    <t>GSK210821DCO526</t>
  </si>
  <si>
    <t>GSK210821RWB486</t>
  </si>
  <si>
    <t>GSK210821BEZ562</t>
  </si>
  <si>
    <t>GSK210821JGN142</t>
  </si>
  <si>
    <t>GSK210821WDJ412</t>
  </si>
  <si>
    <t>GSK210821ROL476</t>
  </si>
  <si>
    <t>GSK210821PZI619</t>
  </si>
  <si>
    <t>GSK210821XYJ697</t>
  </si>
  <si>
    <t>GSK210821WKD561</t>
  </si>
  <si>
    <t>GSK210821XSO572</t>
  </si>
  <si>
    <t>GSK210821HVZ751</t>
  </si>
  <si>
    <t>GSK210821BSW475</t>
  </si>
  <si>
    <t>GSK210821VJY426</t>
  </si>
  <si>
    <t>GSK210821TMJ978</t>
  </si>
  <si>
    <t>GSK210821KEZ928</t>
  </si>
  <si>
    <t>GSK210821GJI186</t>
  </si>
  <si>
    <t>GSK210821OLU857</t>
  </si>
  <si>
    <t>GSK210821PWH680</t>
  </si>
  <si>
    <t>GSK210821QAF653</t>
  </si>
  <si>
    <t>GSK210821RNZ315</t>
  </si>
  <si>
    <t>GSK210821HJQ702</t>
  </si>
  <si>
    <t>GSK210821RFP627</t>
  </si>
  <si>
    <t>GSK210821VUE890</t>
  </si>
  <si>
    <t>GSK210821XIA579</t>
  </si>
  <si>
    <t>GSK210821TUJ328</t>
  </si>
  <si>
    <t>GSK210821VOR413</t>
  </si>
  <si>
    <t>GSK210821XOU541</t>
  </si>
  <si>
    <t>GSK210821LDO238</t>
  </si>
  <si>
    <t>GSK210821TIR460</t>
  </si>
  <si>
    <t>GSK210821PSI031</t>
  </si>
  <si>
    <t>GSK210821JYL950</t>
  </si>
  <si>
    <t>GSK210821XET645</t>
  </si>
  <si>
    <t>GSK210821EAW451</t>
  </si>
  <si>
    <t>GSK210821VGD905</t>
  </si>
  <si>
    <t>GSK210821MOZ487</t>
  </si>
  <si>
    <t>GSK210821WRN129</t>
  </si>
  <si>
    <t>GSK210821WIJ375</t>
  </si>
  <si>
    <t>GSK210821LUX659</t>
  </si>
  <si>
    <t>GSK210821GPH120</t>
  </si>
  <si>
    <t>GSK210821UWY390</t>
  </si>
  <si>
    <t>GSK210821TIJ248</t>
  </si>
  <si>
    <t>GSK210821QXS625</t>
  </si>
  <si>
    <t>GSK210821NAR940</t>
  </si>
  <si>
    <t>GSK210821KZS197</t>
  </si>
  <si>
    <t>GSK210821DFK390</t>
  </si>
  <si>
    <t>GSK210821PLC743</t>
  </si>
  <si>
    <t>GSK210821LQO827</t>
  </si>
  <si>
    <t>GSK210821AYI754</t>
  </si>
  <si>
    <t>GSK210821SAT605</t>
  </si>
  <si>
    <t>GSK210821MED193</t>
  </si>
  <si>
    <t>GSK210821ICX862</t>
  </si>
  <si>
    <t>GSK210821GOX598</t>
  </si>
  <si>
    <t>GSK210821ETG695</t>
  </si>
  <si>
    <t>DMD/2108/21/RKWH3295</t>
  </si>
  <si>
    <t>GSK210821NUA108</t>
  </si>
  <si>
    <t>GSK210821QSM650</t>
  </si>
  <si>
    <t>GSK210821UVD962</t>
  </si>
  <si>
    <t>GSK210821NRW406</t>
  </si>
  <si>
    <t>GSK210821GBW057</t>
  </si>
  <si>
    <t>GSK210821OUP923</t>
  </si>
  <si>
    <t>GSK210821CWA571</t>
  </si>
  <si>
    <t>GSK210821LXC823</t>
  </si>
  <si>
    <t>GSK210821PRO104</t>
  </si>
  <si>
    <t>GSK210821NJQ372</t>
  </si>
  <si>
    <t>Periode</t>
  </si>
  <si>
    <t>PONTIANAK</t>
  </si>
  <si>
    <t>19-31 Agustus 21</t>
  </si>
  <si>
    <t>Pengirimn Barang Tujuan Sicepat 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</si>
  <si>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Enam Juta Enam Ratus Empat Puluh Ribu Delapan Ratus Lima Puluh Sembilan Rupiah.</t>
    </r>
  </si>
  <si>
    <t>BKI032210034108</t>
  </si>
  <si>
    <t>BKI032210034116</t>
  </si>
  <si>
    <t>BKI032210034124</t>
  </si>
  <si>
    <t>BKI032210034132</t>
  </si>
  <si>
    <t>BKI032210034140</t>
  </si>
  <si>
    <t>BKI032210034157</t>
  </si>
  <si>
    <t>BKI032210034173</t>
  </si>
  <si>
    <t>BKI032210034181</t>
  </si>
  <si>
    <t>BKI032210034215</t>
  </si>
  <si>
    <t>BKI032210034223</t>
  </si>
  <si>
    <t>BKI032210034249</t>
  </si>
  <si>
    <t>BKI032210034256</t>
  </si>
  <si>
    <t>BKI032210035048</t>
  </si>
  <si>
    <t>BKI032210034264</t>
  </si>
  <si>
    <t>BKI032210034272</t>
  </si>
  <si>
    <t>BKI032210034280</t>
  </si>
  <si>
    <t>BKI032210034298</t>
  </si>
  <si>
    <t>BKI032210034306</t>
  </si>
  <si>
    <t>BKI032210034314</t>
  </si>
  <si>
    <t>BKI032210034330</t>
  </si>
  <si>
    <t>BKI032210034348</t>
  </si>
  <si>
    <t>BKI03221003455</t>
  </si>
  <si>
    <t>BKI032210034363</t>
  </si>
  <si>
    <t>BKI032210034371</t>
  </si>
  <si>
    <t>BKI032210034397</t>
  </si>
  <si>
    <t xml:space="preserve"> 01 Oktober 2021</t>
  </si>
  <si>
    <t xml:space="preserve"> 020/PCI/K1/X/21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</si>
</sst>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167" fontId="9" fillId="0" borderId="0" xfId="1" applyNumberFormat="1" applyFont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167" fontId="8" fillId="0" borderId="0" xfId="3" applyNumberFormat="1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9" fillId="4" borderId="1" xfId="0" quotePrefix="1" applyNumberFormat="1" applyFont="1" applyFill="1" applyBorder="1" applyAlignment="1">
      <alignment horizontal="center" vertical="center" wrapText="1"/>
    </xf>
    <xf numFmtId="169" fontId="8" fillId="0" borderId="0" xfId="0" applyNumberFormat="1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45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200025</xdr:colOff>
      <xdr:row>60</xdr:row>
      <xdr:rowOff>153704</xdr:rowOff>
    </xdr:from>
    <xdr:to>
      <xdr:col>10</xdr:col>
      <xdr:colOff>285750</xdr:colOff>
      <xdr:row>66</xdr:row>
      <xdr:rowOff>200024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898337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2245" displayName="Table2245" ref="C2:N33" totalsRowShown="0" headerRowDxfId="448" dataDxfId="446" headerRowBorderDxfId="447">
  <tableColumns count="12">
    <tableColumn id="1" name="NOMOR" dataDxfId="445" dataCellStyle="Normal"/>
    <tableColumn id="3" name="TUJUAN" dataDxfId="444" dataCellStyle="Normal"/>
    <tableColumn id="16" name="Pick Up" dataDxfId="443"/>
    <tableColumn id="14" name="KAPAL" dataDxfId="442"/>
    <tableColumn id="15" name="ETD Kapal" dataDxfId="441"/>
    <tableColumn id="10" name="KETERANGAN" dataDxfId="440" dataCellStyle="Normal"/>
    <tableColumn id="5" name="P" dataDxfId="439" dataCellStyle="Normal"/>
    <tableColumn id="6" name="L" dataDxfId="438" dataCellStyle="Normal"/>
    <tableColumn id="7" name="T" dataDxfId="437" dataCellStyle="Normal"/>
    <tableColumn id="4" name="ACT KG" dataDxfId="436" dataCellStyle="Normal"/>
    <tableColumn id="8" name="KG VOLUME" dataDxfId="435" dataCellStyle="Normal"/>
    <tableColumn id="19" name="PEMBULATAN" dataDxfId="434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234678911" displayName="Table2245234678911" ref="C2:N21" totalsRowShown="0" headerRowDxfId="292" dataDxfId="290" headerRowBorderDxfId="291">
  <tableColumns count="12">
    <tableColumn id="1" name="NOMOR" dataDxfId="289" dataCellStyle="Normal"/>
    <tableColumn id="3" name="TUJUAN" dataDxfId="288" dataCellStyle="Normal"/>
    <tableColumn id="16" name="Pick Up" dataDxfId="287"/>
    <tableColumn id="14" name="KAPAL" dataDxfId="286"/>
    <tableColumn id="15" name="ETD Kapal" dataDxfId="285"/>
    <tableColumn id="10" name="KETERANGAN" dataDxfId="284" dataCellStyle="Normal"/>
    <tableColumn id="5" name="P" dataDxfId="283" dataCellStyle="Normal"/>
    <tableColumn id="6" name="L" dataDxfId="282" dataCellStyle="Normal"/>
    <tableColumn id="7" name="T" dataDxfId="281" dataCellStyle="Normal"/>
    <tableColumn id="4" name="ACT KG" dataDxfId="280" dataCellStyle="Normal"/>
    <tableColumn id="8" name="KG VOLUME" dataDxfId="279" dataCellStyle="Normal"/>
    <tableColumn id="19" name="PEMBULATAN" dataDxfId="278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23467891112" displayName="Table224523467891112" ref="C2:N14" totalsRowShown="0" headerRowDxfId="275" dataDxfId="273" headerRowBorderDxfId="274">
  <tableColumns count="12">
    <tableColumn id="1" name="NOMOR" dataDxfId="272" dataCellStyle="Normal"/>
    <tableColumn id="3" name="TUJUAN" dataDxfId="271" dataCellStyle="Normal"/>
    <tableColumn id="16" name="Pick Up" dataDxfId="270"/>
    <tableColumn id="14" name="KAPAL" dataDxfId="269"/>
    <tableColumn id="15" name="ETD Kapal" dataDxfId="268"/>
    <tableColumn id="10" name="KETERANGAN" dataDxfId="267" dataCellStyle="Normal"/>
    <tableColumn id="5" name="P" dataDxfId="266" dataCellStyle="Normal"/>
    <tableColumn id="6" name="L" dataDxfId="265" dataCellStyle="Normal"/>
    <tableColumn id="7" name="T" dataDxfId="264" dataCellStyle="Normal"/>
    <tableColumn id="4" name="ACT KG" dataDxfId="263" dataCellStyle="Normal"/>
    <tableColumn id="8" name="KG VOLUME" dataDxfId="262" dataCellStyle="Normal"/>
    <tableColumn id="19" name="PEMBULATAN" dataDxfId="261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2346789111213" displayName="Table22452346789111213" ref="C2:N164" totalsRowShown="0" headerRowDxfId="257" dataDxfId="255" headerRowBorderDxfId="256">
  <tableColumns count="12">
    <tableColumn id="1" name="NOMOR" dataDxfId="254" dataCellStyle="Normal"/>
    <tableColumn id="3" name="TUJUAN" dataDxfId="253" dataCellStyle="Normal"/>
    <tableColumn id="16" name="Pick Up" dataDxfId="252"/>
    <tableColumn id="14" name="KAPAL" dataDxfId="251"/>
    <tableColumn id="15" name="ETD Kapal" dataDxfId="250"/>
    <tableColumn id="10" name="KETERANGAN" dataDxfId="249" dataCellStyle="Normal"/>
    <tableColumn id="5" name="P" dataDxfId="248" dataCellStyle="Normal"/>
    <tableColumn id="6" name="L" dataDxfId="247" dataCellStyle="Normal"/>
    <tableColumn id="7" name="T" dataDxfId="246" dataCellStyle="Normal"/>
    <tableColumn id="4" name="ACT KG" dataDxfId="245" dataCellStyle="Normal"/>
    <tableColumn id="8" name="KG VOLUME" dataDxfId="244" dataCellStyle="Normal"/>
    <tableColumn id="19" name="PEMBULATAN" dataDxfId="243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234678911121314" displayName="Table2245234678911121314" ref="C2:N97" totalsRowShown="0" headerRowDxfId="239" dataDxfId="237" headerRowBorderDxfId="238">
  <tableColumns count="12">
    <tableColumn id="1" name="NOMOR" dataDxfId="236" dataCellStyle="Normal"/>
    <tableColumn id="3" name="TUJUAN" dataDxfId="235" dataCellStyle="Normal"/>
    <tableColumn id="16" name="Pick Up" dataDxfId="234"/>
    <tableColumn id="14" name="KAPAL" dataDxfId="233"/>
    <tableColumn id="15" name="ETD Kapal" dataDxfId="232"/>
    <tableColumn id="10" name="KETERANGAN" dataDxfId="231" dataCellStyle="Normal"/>
    <tableColumn id="5" name="P" dataDxfId="230" dataCellStyle="Normal"/>
    <tableColumn id="6" name="L" dataDxfId="229" dataCellStyle="Normal"/>
    <tableColumn id="7" name="T" dataDxfId="228" dataCellStyle="Normal"/>
    <tableColumn id="4" name="ACT KG" dataDxfId="227" dataCellStyle="Normal"/>
    <tableColumn id="8" name="KG VOLUME" dataDxfId="226" dataCellStyle="Normal"/>
    <tableColumn id="19" name="PEMBULATAN" dataDxfId="225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23467891112131415" displayName="Table224523467891112131415" ref="C2:N172" totalsRowShown="0" headerRowDxfId="221" dataDxfId="219" headerRowBorderDxfId="220">
  <tableColumns count="12">
    <tableColumn id="1" name="NOMOR" dataDxfId="218" dataCellStyle="Normal"/>
    <tableColumn id="3" name="TUJUAN" dataDxfId="217" dataCellStyle="Normal"/>
    <tableColumn id="16" name="Pick Up" dataDxfId="216"/>
    <tableColumn id="14" name="KAPAL" dataDxfId="215"/>
    <tableColumn id="15" name="ETD Kapal" dataDxfId="214"/>
    <tableColumn id="10" name="KETERANGAN" dataDxfId="213" dataCellStyle="Normal"/>
    <tableColumn id="5" name="P" dataDxfId="212" dataCellStyle="Normal"/>
    <tableColumn id="6" name="L" dataDxfId="211" dataCellStyle="Normal"/>
    <tableColumn id="7" name="T" dataDxfId="210" dataCellStyle="Normal"/>
    <tableColumn id="4" name="ACT KG" dataDxfId="209" dataCellStyle="Normal"/>
    <tableColumn id="8" name="KG VOLUME" dataDxfId="208" dataCellStyle="Normal"/>
    <tableColumn id="19" name="PEMBULATAN" dataDxfId="207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2346789111213141516" displayName="Table22452346789111213141516" ref="C2:N7" totalsRowShown="0" headerRowDxfId="204" dataDxfId="202" headerRowBorderDxfId="203">
  <tableColumns count="12">
    <tableColumn id="1" name="NOMOR" dataDxfId="201" dataCellStyle="Normal"/>
    <tableColumn id="3" name="TUJUAN" dataDxfId="200" dataCellStyle="Normal"/>
    <tableColumn id="16" name="Pick Up" dataDxfId="199"/>
    <tableColumn id="14" name="KAPAL" dataDxfId="198"/>
    <tableColumn id="15" name="ETD Kapal" dataDxfId="197"/>
    <tableColumn id="10" name="KETERANGAN" dataDxfId="196" dataCellStyle="Normal"/>
    <tableColumn id="5" name="P" dataDxfId="195" dataCellStyle="Normal"/>
    <tableColumn id="6" name="L" dataDxfId="194" dataCellStyle="Normal"/>
    <tableColumn id="7" name="T" dataDxfId="193" dataCellStyle="Normal"/>
    <tableColumn id="4" name="ACT KG" dataDxfId="192" dataCellStyle="Normal"/>
    <tableColumn id="8" name="KG VOLUME" dataDxfId="191" dataCellStyle="Normal"/>
    <tableColumn id="19" name="PEMBULATAN" dataDxfId="190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234678911121314151617" displayName="Table2245234678911121314151617" ref="C2:N169" totalsRowShown="0" headerRowDxfId="186" dataDxfId="184" headerRowBorderDxfId="185">
  <tableColumns count="12">
    <tableColumn id="1" name="NOMOR" dataDxfId="183" dataCellStyle="Normal"/>
    <tableColumn id="3" name="TUJUAN" dataDxfId="182" dataCellStyle="Normal"/>
    <tableColumn id="16" name="Pick Up" dataDxfId="181"/>
    <tableColumn id="14" name="KAPAL" dataDxfId="180"/>
    <tableColumn id="15" name="ETD Kapal" dataDxfId="179"/>
    <tableColumn id="10" name="KETERANGAN" dataDxfId="178" dataCellStyle="Normal"/>
    <tableColumn id="5" name="P" dataDxfId="177" dataCellStyle="Normal"/>
    <tableColumn id="6" name="L" dataDxfId="176" dataCellStyle="Normal"/>
    <tableColumn id="7" name="T" dataDxfId="175" dataCellStyle="Normal"/>
    <tableColumn id="4" name="ACT KG" dataDxfId="174" dataCellStyle="Normal"/>
    <tableColumn id="8" name="KG VOLUME" dataDxfId="173" dataCellStyle="Normal"/>
    <tableColumn id="19" name="PEMBULATAN" dataDxfId="172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23467891112131415161718" displayName="Table224523467891112131415161718" ref="C2:N25" totalsRowShown="0" headerRowDxfId="169" dataDxfId="167" headerRowBorderDxfId="168">
  <tableColumns count="12">
    <tableColumn id="1" name="NOMOR" dataDxfId="166" dataCellStyle="Normal"/>
    <tableColumn id="3" name="TUJUAN" dataDxfId="165" dataCellStyle="Normal"/>
    <tableColumn id="16" name="Pick Up" dataDxfId="164"/>
    <tableColumn id="14" name="KAPAL" dataDxfId="163"/>
    <tableColumn id="15" name="ETD Kapal" dataDxfId="162"/>
    <tableColumn id="10" name="KETERANGAN" dataDxfId="161" dataCellStyle="Normal"/>
    <tableColumn id="5" name="P" dataDxfId="160" dataCellStyle="Normal"/>
    <tableColumn id="6" name="L" dataDxfId="159" dataCellStyle="Normal"/>
    <tableColumn id="7" name="T" dataDxfId="158" dataCellStyle="Normal"/>
    <tableColumn id="4" name="ACT KG" dataDxfId="157" dataCellStyle="Normal"/>
    <tableColumn id="8" name="KG VOLUME" dataDxfId="156" dataCellStyle="Normal"/>
    <tableColumn id="19" name="PEMBULATAN" dataDxfId="155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8" name="Table22452346789111213141516171819" displayName="Table22452346789111213141516171819" ref="C2:N11" totalsRowShown="0" headerRowDxfId="152" dataDxfId="150" headerRowBorderDxfId="151">
  <tableColumns count="12">
    <tableColumn id="1" name="NOMOR" dataDxfId="149" dataCellStyle="Normal"/>
    <tableColumn id="3" name="TUJUAN" dataDxfId="148" dataCellStyle="Normal"/>
    <tableColumn id="16" name="Pick Up" dataDxfId="147"/>
    <tableColumn id="14" name="KAPAL" dataDxfId="146"/>
    <tableColumn id="15" name="ETD Kapal" dataDxfId="145"/>
    <tableColumn id="10" name="KETERANGAN" dataDxfId="144" dataCellStyle="Normal"/>
    <tableColumn id="5" name="P" dataDxfId="143" dataCellStyle="Normal"/>
    <tableColumn id="6" name="L" dataDxfId="142" dataCellStyle="Normal"/>
    <tableColumn id="7" name="T" dataDxfId="141" dataCellStyle="Normal"/>
    <tableColumn id="4" name="ACT KG" dataDxfId="140" dataCellStyle="Normal"/>
    <tableColumn id="8" name="KG VOLUME" dataDxfId="139" dataCellStyle="Normal"/>
    <tableColumn id="19" name="PEMBULATAN" dataDxfId="138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9" name="Table2245234678911121314151617181920" displayName="Table2245234678911121314151617181920" ref="C2:N76" totalsRowShown="0" headerRowDxfId="135" dataDxfId="133" headerRowBorderDxfId="134">
  <tableColumns count="12">
    <tableColumn id="1" name="NOMOR" dataDxfId="132" dataCellStyle="Normal"/>
    <tableColumn id="3" name="TUJUAN" dataDxfId="131" dataCellStyle="Normal"/>
    <tableColumn id="16" name="Pick Up" dataDxfId="130"/>
    <tableColumn id="14" name="KAPAL" dataDxfId="129"/>
    <tableColumn id="15" name="ETD Kapal" dataDxfId="128"/>
    <tableColumn id="10" name="KETERANGAN" dataDxfId="127" dataCellStyle="Normal"/>
    <tableColumn id="5" name="P" dataDxfId="126" dataCellStyle="Normal"/>
    <tableColumn id="6" name="L" dataDxfId="125" dataCellStyle="Normal"/>
    <tableColumn id="7" name="T" dataDxfId="124" dataCellStyle="Normal"/>
    <tableColumn id="4" name="ACT KG" dataDxfId="123" dataCellStyle="Normal"/>
    <tableColumn id="8" name="KG VOLUME" dataDxfId="122" dataCellStyle="Normal"/>
    <tableColumn id="19" name="PEMBULATAN" dataDxfId="12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2" displayName="Table22452" ref="C2:N276" totalsRowShown="0" headerRowDxfId="430" dataDxfId="428" headerRowBorderDxfId="429">
  <tableColumns count="12">
    <tableColumn id="1" name="NOMOR" dataDxfId="427" dataCellStyle="Normal"/>
    <tableColumn id="3" name="TUJUAN" dataDxfId="426" dataCellStyle="Normal"/>
    <tableColumn id="16" name="Pick Up" dataDxfId="425"/>
    <tableColumn id="14" name="KAPAL" dataDxfId="424"/>
    <tableColumn id="15" name="ETD Kapal" dataDxfId="423"/>
    <tableColumn id="10" name="KETERANGAN" dataDxfId="422" dataCellStyle="Normal"/>
    <tableColumn id="5" name="P" dataDxfId="421" dataCellStyle="Normal"/>
    <tableColumn id="6" name="L" dataDxfId="420" dataCellStyle="Normal"/>
    <tableColumn id="7" name="T" dataDxfId="419" dataCellStyle="Normal"/>
    <tableColumn id="4" name="ACT KG" dataDxfId="418" dataCellStyle="Normal"/>
    <tableColumn id="8" name="KG VOLUME" dataDxfId="417" dataCellStyle="Normal"/>
    <tableColumn id="19" name="PEMBULATAN" dataDxfId="416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0" name="Table224523467891112131415161718192021" displayName="Table224523467891112131415161718192021" ref="C2:N5" totalsRowShown="0" headerRowDxfId="118" dataDxfId="116" headerRowBorderDxfId="117">
  <tableColumns count="12">
    <tableColumn id="1" name="NOMOR" dataDxfId="115" dataCellStyle="Normal"/>
    <tableColumn id="3" name="TUJUAN" dataDxfId="114" dataCellStyle="Normal"/>
    <tableColumn id="16" name="Pick Up" dataDxfId="113"/>
    <tableColumn id="14" name="KAPAL" dataDxfId="112"/>
    <tableColumn id="15" name="ETD Kapal" dataDxfId="111"/>
    <tableColumn id="10" name="KETERANGAN" dataDxfId="110" dataCellStyle="Normal"/>
    <tableColumn id="5" name="P" dataDxfId="109" dataCellStyle="Normal"/>
    <tableColumn id="6" name="L" dataDxfId="108" dataCellStyle="Normal"/>
    <tableColumn id="7" name="T" dataDxfId="107" dataCellStyle="Normal"/>
    <tableColumn id="4" name="ACT KG" dataDxfId="106" dataCellStyle="Normal"/>
    <tableColumn id="8" name="KG VOLUME" dataDxfId="105" dataCellStyle="Normal"/>
    <tableColumn id="19" name="PEMBULATAN" dataDxfId="104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1" name="Table22452346789111213141516171819202122" displayName="Table22452346789111213141516171819202122" ref="C2:N137" totalsRowShown="0" headerRowDxfId="100" dataDxfId="98" headerRowBorderDxfId="99">
  <tableColumns count="12">
    <tableColumn id="1" name="NOMOR" dataDxfId="97" dataCellStyle="Normal"/>
    <tableColumn id="3" name="TUJUAN" dataDxfId="96" dataCellStyle="Normal"/>
    <tableColumn id="16" name="Pick Up" dataDxfId="95"/>
    <tableColumn id="14" name="KAPAL" dataDxfId="94"/>
    <tableColumn id="15" name="ETD Kapal" dataDxfId="93"/>
    <tableColumn id="10" name="KETERANGAN" dataDxfId="92" dataCellStyle="Normal"/>
    <tableColumn id="5" name="P" dataDxfId="91" dataCellStyle="Normal"/>
    <tableColumn id="6" name="L" dataDxfId="90" dataCellStyle="Normal"/>
    <tableColumn id="7" name="T" dataDxfId="89" dataCellStyle="Normal"/>
    <tableColumn id="4" name="ACT KG" dataDxfId="88" dataCellStyle="Normal"/>
    <tableColumn id="8" name="KG VOLUME" dataDxfId="87" dataCellStyle="Normal"/>
    <tableColumn id="19" name="PEMBULATAN" dataDxfId="86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2" name="Table2245234678911121314151617181920212223" displayName="Table2245234678911121314151617181920212223" ref="C2:N15" totalsRowShown="0" headerRowDxfId="83" dataDxfId="81" headerRowBorderDxfId="82">
  <tableColumns count="12">
    <tableColumn id="1" name="NOMOR" dataDxfId="80" dataCellStyle="Normal"/>
    <tableColumn id="3" name="TUJUAN" dataDxfId="79" dataCellStyle="Normal"/>
    <tableColumn id="16" name="Pick Up" dataDxfId="78"/>
    <tableColumn id="14" name="KAPAL" dataDxfId="77"/>
    <tableColumn id="15" name="ETD Kapal" dataDxfId="76"/>
    <tableColumn id="10" name="KETERANGAN" dataDxfId="75" dataCellStyle="Normal"/>
    <tableColumn id="5" name="P" dataDxfId="74" dataCellStyle="Normal"/>
    <tableColumn id="6" name="L" dataDxfId="73" dataCellStyle="Normal"/>
    <tableColumn id="7" name="T" dataDxfId="72" dataCellStyle="Normal"/>
    <tableColumn id="4" name="ACT KG" dataDxfId="71" dataCellStyle="Normal"/>
    <tableColumn id="8" name="KG VOLUME" dataDxfId="70" dataCellStyle="Normal"/>
    <tableColumn id="19" name="PEMBULATAN" dataDxfId="69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3" name="Table224523467891112131415161718192021222324" displayName="Table224523467891112131415161718192021222324" ref="C2:N76" totalsRowShown="0" headerRowDxfId="66" dataDxfId="64" headerRowBorderDxfId="65">
  <tableColumns count="12">
    <tableColumn id="1" name="NOMOR" dataDxfId="63" dataCellStyle="Normal"/>
    <tableColumn id="3" name="TUJUAN" dataDxfId="62" dataCellStyle="Normal"/>
    <tableColumn id="16" name="Pick Up" dataDxfId="61"/>
    <tableColumn id="14" name="KAPAL" dataDxfId="60"/>
    <tableColumn id="15" name="ETD Kapal" dataDxfId="59"/>
    <tableColumn id="10" name="KETERANGAN" dataDxfId="58" dataCellStyle="Normal"/>
    <tableColumn id="5" name="P" dataDxfId="57" dataCellStyle="Normal"/>
    <tableColumn id="6" name="L" dataDxfId="56" dataCellStyle="Normal"/>
    <tableColumn id="7" name="T" dataDxfId="55" dataCellStyle="Normal"/>
    <tableColumn id="4" name="ACT KG" dataDxfId="54" dataCellStyle="Normal"/>
    <tableColumn id="8" name="KG VOLUME" dataDxfId="53" dataCellStyle="Normal"/>
    <tableColumn id="19" name="PEMBULATAN" dataDxfId="52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4" name="Table22452346789111213141516171819202122232425" displayName="Table22452346789111213141516171819202122232425" ref="C2:N30" totalsRowShown="0" headerRowDxfId="49" dataDxfId="47" headerRowBorderDxfId="48">
  <tableColumns count="12">
    <tableColumn id="1" name="NOMOR" dataDxfId="46" dataCellStyle="Normal"/>
    <tableColumn id="3" name="TUJUAN" dataDxfId="45" dataCellStyle="Normal"/>
    <tableColumn id="16" name="Pick Up" dataDxfId="44"/>
    <tableColumn id="14" name="KAPAL" dataDxfId="43"/>
    <tableColumn id="15" name="ETD Kapal" dataDxfId="42"/>
    <tableColumn id="10" name="KETERANGAN" dataDxfId="41" dataCellStyle="Normal"/>
    <tableColumn id="5" name="P" dataDxfId="40" dataCellStyle="Normal"/>
    <tableColumn id="6" name="L" dataDxfId="39" dataCellStyle="Normal"/>
    <tableColumn id="7" name="T" dataDxfId="38" dataCellStyle="Normal"/>
    <tableColumn id="4" name="ACT KG" dataDxfId="37" dataCellStyle="Normal"/>
    <tableColumn id="8" name="KG VOLUME" dataDxfId="36" dataCellStyle="Normal"/>
    <tableColumn id="19" name="PEMBULATAN" dataDxfId="35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5" name="Table2245234678911121314151617181920212223242526" displayName="Table2245234678911121314151617181920212223242526" ref="C2:N5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6" name="Table224523467891112131415161718192021222324252627" displayName="Table224523467891112131415161718192021222324252627" ref="C2:N24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23" displayName="Table224523" ref="C2:N6" totalsRowShown="0" headerRowDxfId="413" dataDxfId="411" headerRowBorderDxfId="412">
  <tableColumns count="12">
    <tableColumn id="1" name="NOMOR" dataDxfId="410" dataCellStyle="Normal"/>
    <tableColumn id="3" name="TUJUAN" dataDxfId="409" dataCellStyle="Normal"/>
    <tableColumn id="16" name="Pick Up" dataDxfId="408"/>
    <tableColumn id="14" name="KAPAL" dataDxfId="407"/>
    <tableColumn id="15" name="ETD Kapal" dataDxfId="406"/>
    <tableColumn id="10" name="KETERANGAN" dataDxfId="405" dataCellStyle="Normal"/>
    <tableColumn id="5" name="P" dataDxfId="404" dataCellStyle="Normal"/>
    <tableColumn id="6" name="L" dataDxfId="403" dataCellStyle="Normal"/>
    <tableColumn id="7" name="T" dataDxfId="402" dataCellStyle="Normal"/>
    <tableColumn id="4" name="ACT KG" dataDxfId="401" dataCellStyle="Normal"/>
    <tableColumn id="8" name="KG VOLUME" dataDxfId="400" dataCellStyle="Normal"/>
    <tableColumn id="19" name="PEMBULATAN" dataDxfId="399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5234" displayName="Table2245234" ref="C2:N208" totalsRowShown="0" headerRowDxfId="396" dataDxfId="394" headerRowBorderDxfId="395">
  <tableColumns count="12">
    <tableColumn id="1" name="NOMOR" dataDxfId="393" dataCellStyle="Normal"/>
    <tableColumn id="3" name="TUJUAN" dataDxfId="392" dataCellStyle="Normal"/>
    <tableColumn id="16" name="Pick Up" dataDxfId="391"/>
    <tableColumn id="14" name="KAPAL" dataDxfId="390"/>
    <tableColumn id="15" name="ETD Kapal" dataDxfId="389"/>
    <tableColumn id="10" name="KETERANGAN" dataDxfId="388" dataCellStyle="Normal"/>
    <tableColumn id="5" name="P" dataDxfId="387" dataCellStyle="Normal"/>
    <tableColumn id="6" name="L" dataDxfId="386" dataCellStyle="Normal"/>
    <tableColumn id="7" name="T" dataDxfId="385" dataCellStyle="Normal"/>
    <tableColumn id="4" name="ACT KG" dataDxfId="384" dataCellStyle="Normal"/>
    <tableColumn id="8" name="KG VOLUME" dataDxfId="383" dataCellStyle="Normal"/>
    <tableColumn id="19" name="PEMBULATAN" dataDxfId="382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2346" displayName="Table22452346" ref="C2:N16" totalsRowShown="0" headerRowDxfId="379" dataDxfId="377" headerRowBorderDxfId="378">
  <tableColumns count="12">
    <tableColumn id="1" name="NOMOR" dataDxfId="376" dataCellStyle="Normal"/>
    <tableColumn id="3" name="TUJUAN" dataDxfId="375" dataCellStyle="Normal"/>
    <tableColumn id="16" name="Pick Up" dataDxfId="374"/>
    <tableColumn id="14" name="KAPAL" dataDxfId="373"/>
    <tableColumn id="15" name="ETD Kapal" dataDxfId="372"/>
    <tableColumn id="10" name="KETERANGAN" dataDxfId="371" dataCellStyle="Normal"/>
    <tableColumn id="5" name="P" dataDxfId="370" dataCellStyle="Normal"/>
    <tableColumn id="6" name="L" dataDxfId="369" dataCellStyle="Normal"/>
    <tableColumn id="7" name="T" dataDxfId="368" dataCellStyle="Normal"/>
    <tableColumn id="4" name="ACT KG" dataDxfId="367" dataCellStyle="Normal"/>
    <tableColumn id="8" name="KG VOLUME" dataDxfId="366" dataCellStyle="Normal"/>
    <tableColumn id="19" name="PEMBULATAN" dataDxfId="365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23467" displayName="Table224523467" ref="C2:N29" totalsRowShown="0" headerRowDxfId="362" dataDxfId="360" headerRowBorderDxfId="361">
  <tableColumns count="12">
    <tableColumn id="1" name="NOMOR" dataDxfId="359" dataCellStyle="Normal"/>
    <tableColumn id="3" name="TUJUAN" dataDxfId="358" dataCellStyle="Normal"/>
    <tableColumn id="16" name="Pick Up" dataDxfId="357"/>
    <tableColumn id="14" name="KAPAL" dataDxfId="356"/>
    <tableColumn id="15" name="ETD Kapal" dataDxfId="355"/>
    <tableColumn id="10" name="KETERANGAN" dataDxfId="354" dataCellStyle="Normal"/>
    <tableColumn id="5" name="P" dataDxfId="353" dataCellStyle="Normal"/>
    <tableColumn id="6" name="L" dataDxfId="352" dataCellStyle="Normal"/>
    <tableColumn id="7" name="T" dataDxfId="351" dataCellStyle="Normal"/>
    <tableColumn id="4" name="ACT KG" dataDxfId="350" dataCellStyle="Normal"/>
    <tableColumn id="8" name="KG VOLUME" dataDxfId="349" dataCellStyle="Normal"/>
    <tableColumn id="19" name="PEMBULATAN" dataDxfId="348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234678" displayName="Table2245234678" ref="C2:N130" totalsRowShown="0" headerRowDxfId="344" dataDxfId="342" headerRowBorderDxfId="343">
  <tableColumns count="12">
    <tableColumn id="1" name="NOMOR" dataDxfId="341" dataCellStyle="Normal"/>
    <tableColumn id="3" name="TUJUAN" dataDxfId="340" dataCellStyle="Normal"/>
    <tableColumn id="16" name="Pick Up" dataDxfId="339"/>
    <tableColumn id="14" name="KAPAL" dataDxfId="338"/>
    <tableColumn id="15" name="ETD Kapal" dataDxfId="337"/>
    <tableColumn id="10" name="KETERANGAN" dataDxfId="336" dataCellStyle="Normal"/>
    <tableColumn id="5" name="P" dataDxfId="335" dataCellStyle="Normal"/>
    <tableColumn id="6" name="L" dataDxfId="334" dataCellStyle="Normal"/>
    <tableColumn id="7" name="T" dataDxfId="333" dataCellStyle="Normal"/>
    <tableColumn id="4" name="ACT KG" dataDxfId="332" dataCellStyle="Normal"/>
    <tableColumn id="8" name="KG VOLUME" dataDxfId="331" dataCellStyle="Normal"/>
    <tableColumn id="19" name="PEMBULATAN" dataDxfId="33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23467810" displayName="Table224523467810" ref="C2:N124" totalsRowShown="0" headerRowDxfId="326" dataDxfId="324" headerRowBorderDxfId="325">
  <tableColumns count="12">
    <tableColumn id="1" name="NOMOR" dataDxfId="323" dataCellStyle="Normal"/>
    <tableColumn id="3" name="TUJUAN" dataDxfId="322" dataCellStyle="Normal"/>
    <tableColumn id="16" name="Pick Up" dataDxfId="321"/>
    <tableColumn id="14" name="KAPAL" dataDxfId="320"/>
    <tableColumn id="15" name="ETD Kapal" dataDxfId="319"/>
    <tableColumn id="10" name="KETERANGAN" dataDxfId="318" dataCellStyle="Normal"/>
    <tableColumn id="5" name="P" dataDxfId="317" dataCellStyle="Normal"/>
    <tableColumn id="6" name="L" dataDxfId="316" dataCellStyle="Normal"/>
    <tableColumn id="7" name="T" dataDxfId="315" dataCellStyle="Normal"/>
    <tableColumn id="4" name="ACT KG" dataDxfId="314" dataCellStyle="Normal"/>
    <tableColumn id="8" name="KG VOLUME" dataDxfId="313" dataCellStyle="Normal"/>
    <tableColumn id="19" name="PEMBULATAN" dataDxfId="312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22452346789" displayName="Table22452346789" ref="C2:N8" totalsRowShown="0" headerRowDxfId="309" dataDxfId="307" headerRowBorderDxfId="308">
  <tableColumns count="12">
    <tableColumn id="1" name="NOMOR" dataDxfId="306" dataCellStyle="Normal"/>
    <tableColumn id="3" name="TUJUAN" dataDxfId="305" dataCellStyle="Normal"/>
    <tableColumn id="16" name="Pick Up" dataDxfId="304"/>
    <tableColumn id="14" name="KAPAL" dataDxfId="303"/>
    <tableColumn id="15" name="ETD Kapal" dataDxfId="302"/>
    <tableColumn id="10" name="KETERANGAN" dataDxfId="301" dataCellStyle="Normal"/>
    <tableColumn id="5" name="P" dataDxfId="300" dataCellStyle="Normal"/>
    <tableColumn id="6" name="L" dataDxfId="299" dataCellStyle="Normal"/>
    <tableColumn id="7" name="T" dataDxfId="298" dataCellStyle="Normal"/>
    <tableColumn id="4" name="ACT KG" dataDxfId="297" dataCellStyle="Normal"/>
    <tableColumn id="8" name="KG VOLUME" dataDxfId="296" dataCellStyle="Normal"/>
    <tableColumn id="19" name="PEMBULATAN" dataDxfId="295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68"/>
  <sheetViews>
    <sheetView tabSelected="1" topLeftCell="A40" zoomScaleNormal="100" workbookViewId="0">
      <selection activeCell="L42" sqref="L42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9.140625" style="18" customWidth="1"/>
    <col min="5" max="5" width="13.85546875" style="18" customWidth="1"/>
    <col min="6" max="6" width="6.85546875" style="18" bestFit="1" customWidth="1"/>
    <col min="7" max="7" width="6.28515625" style="18" customWidth="1"/>
    <col min="8" max="8" width="14.140625" style="19" bestFit="1" customWidth="1"/>
    <col min="9" max="9" width="1.5703125" style="19" customWidth="1"/>
    <col min="10" max="10" width="18.140625" style="18" customWidth="1"/>
    <col min="11" max="11" width="9.140625" style="18"/>
    <col min="12" max="12" width="16.855468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8" t="s">
        <v>14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18" t="s">
        <v>15</v>
      </c>
      <c r="B12" s="18" t="s">
        <v>16</v>
      </c>
      <c r="H12" s="19" t="s">
        <v>17</v>
      </c>
      <c r="I12" s="23" t="s">
        <v>18</v>
      </c>
      <c r="J12" s="24" t="s">
        <v>2200</v>
      </c>
    </row>
    <row r="13" spans="1:10" x14ac:dyDescent="0.25">
      <c r="H13" s="19" t="s">
        <v>19</v>
      </c>
      <c r="I13" s="23" t="s">
        <v>18</v>
      </c>
      <c r="J13" s="25" t="s">
        <v>2199</v>
      </c>
    </row>
    <row r="14" spans="1:10" x14ac:dyDescent="0.25">
      <c r="H14" s="19" t="s">
        <v>2169</v>
      </c>
      <c r="I14" s="23" t="s">
        <v>18</v>
      </c>
      <c r="J14" s="18" t="s">
        <v>2170</v>
      </c>
    </row>
    <row r="15" spans="1:10" x14ac:dyDescent="0.25">
      <c r="A15" s="18" t="s">
        <v>20</v>
      </c>
      <c r="B15" s="24" t="s">
        <v>21</v>
      </c>
      <c r="C15" s="24"/>
      <c r="I15" s="23"/>
      <c r="J15" s="18" t="s">
        <v>2171</v>
      </c>
    </row>
    <row r="16" spans="1:10" ht="16.5" thickBot="1" x14ac:dyDescent="0.3"/>
    <row r="17" spans="1:12" ht="26.25" customHeight="1" x14ac:dyDescent="0.25">
      <c r="A17" s="26" t="s">
        <v>22</v>
      </c>
      <c r="B17" s="27" t="s">
        <v>23</v>
      </c>
      <c r="C17" s="27" t="s">
        <v>24</v>
      </c>
      <c r="D17" s="27" t="s">
        <v>25</v>
      </c>
      <c r="E17" s="27" t="s">
        <v>26</v>
      </c>
      <c r="F17" s="28" t="s">
        <v>27</v>
      </c>
      <c r="G17" s="28" t="s">
        <v>28</v>
      </c>
      <c r="H17" s="111" t="s">
        <v>29</v>
      </c>
      <c r="I17" s="112"/>
      <c r="J17" s="29" t="s">
        <v>30</v>
      </c>
    </row>
    <row r="18" spans="1:12" ht="61.5" customHeight="1" x14ac:dyDescent="0.25">
      <c r="A18" s="30">
        <v>1</v>
      </c>
      <c r="B18" s="31">
        <v>44427</v>
      </c>
      <c r="C18" s="32" t="str">
        <f>BKI032210030908!A3</f>
        <v>BKI032210030908</v>
      </c>
      <c r="D18" s="33" t="s">
        <v>2172</v>
      </c>
      <c r="E18" s="33" t="s">
        <v>50</v>
      </c>
      <c r="F18" s="34">
        <v>31</v>
      </c>
      <c r="G18" s="35">
        <f>BKI032210030908!N34</f>
        <v>623</v>
      </c>
      <c r="H18" s="113">
        <v>2530</v>
      </c>
      <c r="I18" s="114"/>
      <c r="J18" s="36">
        <f>G18*H18</f>
        <v>1576190</v>
      </c>
      <c r="L18"/>
    </row>
    <row r="19" spans="1:12" ht="61.5" customHeight="1" x14ac:dyDescent="0.25">
      <c r="A19" s="30">
        <f>A18+1</f>
        <v>2</v>
      </c>
      <c r="B19" s="31">
        <v>44427</v>
      </c>
      <c r="C19" s="32" t="str">
        <f>BKI032210034108!A3</f>
        <v>BKI032210034108</v>
      </c>
      <c r="D19" s="33" t="s">
        <v>2172</v>
      </c>
      <c r="E19" s="33" t="s">
        <v>50</v>
      </c>
      <c r="F19" s="34">
        <v>274</v>
      </c>
      <c r="G19" s="34">
        <f>BKI032210034108!N277</f>
        <v>5699</v>
      </c>
      <c r="H19" s="113">
        <v>2530</v>
      </c>
      <c r="I19" s="114"/>
      <c r="J19" s="36">
        <f t="shared" ref="J19:J34" si="0">G19*H19</f>
        <v>14418470</v>
      </c>
      <c r="L19"/>
    </row>
    <row r="20" spans="1:12" ht="61.5" customHeight="1" x14ac:dyDescent="0.25">
      <c r="A20" s="30">
        <f t="shared" ref="A20:A43" si="1">A19+1</f>
        <v>3</v>
      </c>
      <c r="B20" s="31">
        <v>44428</v>
      </c>
      <c r="C20" s="103" t="str">
        <f>BKI032210034116!A3</f>
        <v>BKI032210034116</v>
      </c>
      <c r="D20" s="33" t="s">
        <v>2172</v>
      </c>
      <c r="E20" s="33" t="s">
        <v>50</v>
      </c>
      <c r="F20" s="34">
        <v>4</v>
      </c>
      <c r="G20" s="34">
        <f>BKI032210034116!N7</f>
        <v>182</v>
      </c>
      <c r="H20" s="113">
        <v>2530</v>
      </c>
      <c r="I20" s="114"/>
      <c r="J20" s="36">
        <f t="shared" si="0"/>
        <v>460460</v>
      </c>
      <c r="L20"/>
    </row>
    <row r="21" spans="1:12" ht="61.5" customHeight="1" x14ac:dyDescent="0.25">
      <c r="A21" s="30">
        <f t="shared" si="1"/>
        <v>4</v>
      </c>
      <c r="B21" s="31">
        <v>44428</v>
      </c>
      <c r="C21" s="103" t="str">
        <f>BKI032210034124!A3</f>
        <v>BKI032210034124</v>
      </c>
      <c r="D21" s="33" t="s">
        <v>2172</v>
      </c>
      <c r="E21" s="33" t="s">
        <v>50</v>
      </c>
      <c r="F21" s="34">
        <v>206</v>
      </c>
      <c r="G21" s="34">
        <f>BKI032210034124!N209</f>
        <v>4910</v>
      </c>
      <c r="H21" s="113">
        <v>2530</v>
      </c>
      <c r="I21" s="114"/>
      <c r="J21" s="36">
        <f t="shared" si="0"/>
        <v>12422300</v>
      </c>
      <c r="L21"/>
    </row>
    <row r="22" spans="1:12" ht="61.5" customHeight="1" x14ac:dyDescent="0.25">
      <c r="A22" s="30">
        <f t="shared" si="1"/>
        <v>5</v>
      </c>
      <c r="B22" s="31">
        <v>44429</v>
      </c>
      <c r="C22" s="103" t="str">
        <f>BKI032210034132!A3</f>
        <v>BKI032210034132</v>
      </c>
      <c r="D22" s="33" t="s">
        <v>2172</v>
      </c>
      <c r="E22" s="33" t="s">
        <v>50</v>
      </c>
      <c r="F22" s="34">
        <v>14</v>
      </c>
      <c r="G22" s="34">
        <f>BKI032210034132!N17</f>
        <v>287</v>
      </c>
      <c r="H22" s="113">
        <v>2530</v>
      </c>
      <c r="I22" s="114"/>
      <c r="J22" s="36">
        <f t="shared" si="0"/>
        <v>726110</v>
      </c>
      <c r="L22"/>
    </row>
    <row r="23" spans="1:12" ht="61.5" customHeight="1" x14ac:dyDescent="0.25">
      <c r="A23" s="30">
        <f t="shared" si="1"/>
        <v>6</v>
      </c>
      <c r="B23" s="31">
        <v>44429</v>
      </c>
      <c r="C23" s="103" t="str">
        <f>BKI032210034140!A3</f>
        <v>BKI032210034140</v>
      </c>
      <c r="D23" s="33" t="s">
        <v>2172</v>
      </c>
      <c r="E23" s="33" t="s">
        <v>50</v>
      </c>
      <c r="F23" s="34">
        <v>27</v>
      </c>
      <c r="G23" s="34">
        <f>BKI032210034140!N30</f>
        <v>396</v>
      </c>
      <c r="H23" s="113">
        <v>2530</v>
      </c>
      <c r="I23" s="114"/>
      <c r="J23" s="36">
        <f t="shared" si="0"/>
        <v>1001880</v>
      </c>
      <c r="L23"/>
    </row>
    <row r="24" spans="1:12" ht="61.5" customHeight="1" x14ac:dyDescent="0.25">
      <c r="A24" s="30">
        <f t="shared" si="1"/>
        <v>7</v>
      </c>
      <c r="B24" s="31">
        <v>44429</v>
      </c>
      <c r="C24" s="103" t="str">
        <f>BKI032210034157!A3</f>
        <v>BKI032210034157</v>
      </c>
      <c r="D24" s="33" t="s">
        <v>2172</v>
      </c>
      <c r="E24" s="33" t="s">
        <v>50</v>
      </c>
      <c r="F24" s="34">
        <v>128</v>
      </c>
      <c r="G24" s="34">
        <f>BKI032210034157!N131</f>
        <v>2486</v>
      </c>
      <c r="H24" s="113">
        <v>2530</v>
      </c>
      <c r="I24" s="114"/>
      <c r="J24" s="36">
        <f t="shared" si="0"/>
        <v>6289580</v>
      </c>
      <c r="L24"/>
    </row>
    <row r="25" spans="1:12" ht="61.5" customHeight="1" x14ac:dyDescent="0.25">
      <c r="A25" s="30">
        <f t="shared" si="1"/>
        <v>8</v>
      </c>
      <c r="B25" s="31">
        <v>44430</v>
      </c>
      <c r="C25" s="103" t="str">
        <f>BKI032210034173!A3</f>
        <v>BKI032210034173</v>
      </c>
      <c r="D25" s="33" t="s">
        <v>2172</v>
      </c>
      <c r="E25" s="33" t="s">
        <v>50</v>
      </c>
      <c r="F25" s="34">
        <v>122</v>
      </c>
      <c r="G25" s="34">
        <f>BKI032210034173!N125</f>
        <v>3139</v>
      </c>
      <c r="H25" s="113">
        <v>2530</v>
      </c>
      <c r="I25" s="114"/>
      <c r="J25" s="36">
        <f t="shared" si="0"/>
        <v>7941670</v>
      </c>
      <c r="L25"/>
    </row>
    <row r="26" spans="1:12" ht="61.5" customHeight="1" x14ac:dyDescent="0.25">
      <c r="A26" s="30">
        <f t="shared" si="1"/>
        <v>9</v>
      </c>
      <c r="B26" s="31">
        <v>44430</v>
      </c>
      <c r="C26" s="103" t="str">
        <f>BKI032210034181!A3</f>
        <v>BKI032210034181</v>
      </c>
      <c r="D26" s="33" t="s">
        <v>2172</v>
      </c>
      <c r="E26" s="33" t="s">
        <v>50</v>
      </c>
      <c r="F26" s="34">
        <v>6</v>
      </c>
      <c r="G26" s="34">
        <f>BKI032210034181!N9</f>
        <v>173</v>
      </c>
      <c r="H26" s="113">
        <v>2530</v>
      </c>
      <c r="I26" s="114"/>
      <c r="J26" s="36">
        <f t="shared" si="0"/>
        <v>437690</v>
      </c>
      <c r="L26"/>
    </row>
    <row r="27" spans="1:12" ht="61.5" customHeight="1" x14ac:dyDescent="0.25">
      <c r="A27" s="30">
        <f t="shared" si="1"/>
        <v>10</v>
      </c>
      <c r="B27" s="31">
        <v>44431</v>
      </c>
      <c r="C27" s="103" t="str">
        <f>BKI032210034215!A3</f>
        <v>BKI032210034215</v>
      </c>
      <c r="D27" s="33" t="s">
        <v>2172</v>
      </c>
      <c r="E27" s="33" t="s">
        <v>50</v>
      </c>
      <c r="F27" s="34">
        <v>19</v>
      </c>
      <c r="G27" s="34">
        <f>BKI032210034215!N22</f>
        <v>353</v>
      </c>
      <c r="H27" s="113">
        <v>2530</v>
      </c>
      <c r="I27" s="114"/>
      <c r="J27" s="36">
        <f t="shared" si="0"/>
        <v>893090</v>
      </c>
      <c r="L27"/>
    </row>
    <row r="28" spans="1:12" ht="61.5" customHeight="1" x14ac:dyDescent="0.25">
      <c r="A28" s="30">
        <f t="shared" si="1"/>
        <v>11</v>
      </c>
      <c r="B28" s="31">
        <v>44432</v>
      </c>
      <c r="C28" s="103" t="str">
        <f>BKI032210034223!A3</f>
        <v>BKI032210034223</v>
      </c>
      <c r="D28" s="33" t="s">
        <v>2172</v>
      </c>
      <c r="E28" s="33" t="s">
        <v>50</v>
      </c>
      <c r="F28" s="34">
        <v>12</v>
      </c>
      <c r="G28" s="34">
        <f>BKI032210034223!N15</f>
        <v>319</v>
      </c>
      <c r="H28" s="113">
        <v>2530</v>
      </c>
      <c r="I28" s="114"/>
      <c r="J28" s="36">
        <f t="shared" si="0"/>
        <v>807070</v>
      </c>
      <c r="L28"/>
    </row>
    <row r="29" spans="1:12" ht="61.5" customHeight="1" x14ac:dyDescent="0.25">
      <c r="A29" s="30">
        <f t="shared" si="1"/>
        <v>12</v>
      </c>
      <c r="B29" s="31">
        <v>44432</v>
      </c>
      <c r="C29" s="103" t="str">
        <f>BKI032210035048!A3</f>
        <v>BKI032210035048</v>
      </c>
      <c r="D29" s="33" t="s">
        <v>2172</v>
      </c>
      <c r="E29" s="33" t="s">
        <v>50</v>
      </c>
      <c r="F29" s="34">
        <v>162</v>
      </c>
      <c r="G29" s="34">
        <f>BKI032210035048!N165</f>
        <v>3886</v>
      </c>
      <c r="H29" s="113">
        <v>2530</v>
      </c>
      <c r="I29" s="114"/>
      <c r="J29" s="36">
        <f t="shared" si="0"/>
        <v>9831580</v>
      </c>
      <c r="L29"/>
    </row>
    <row r="30" spans="1:12" ht="61.5" customHeight="1" x14ac:dyDescent="0.25">
      <c r="A30" s="30">
        <f t="shared" si="1"/>
        <v>13</v>
      </c>
      <c r="B30" s="31">
        <v>44433</v>
      </c>
      <c r="C30" s="103" t="str">
        <f>BKI032210034249!A3</f>
        <v>BKI032210034249</v>
      </c>
      <c r="D30" s="33" t="s">
        <v>2172</v>
      </c>
      <c r="E30" s="33" t="s">
        <v>50</v>
      </c>
      <c r="F30" s="34">
        <v>95</v>
      </c>
      <c r="G30" s="34">
        <f>BKI032210034249!N98</f>
        <v>2333</v>
      </c>
      <c r="H30" s="113">
        <v>2530</v>
      </c>
      <c r="I30" s="114"/>
      <c r="J30" s="36">
        <f t="shared" si="0"/>
        <v>5902490</v>
      </c>
      <c r="L30"/>
    </row>
    <row r="31" spans="1:12" ht="61.5" customHeight="1" x14ac:dyDescent="0.25">
      <c r="A31" s="30">
        <f t="shared" si="1"/>
        <v>14</v>
      </c>
      <c r="B31" s="31">
        <v>44434</v>
      </c>
      <c r="C31" s="103" t="str">
        <f>BKI032210034256!A3</f>
        <v>BKI032210034256</v>
      </c>
      <c r="D31" s="33" t="s">
        <v>2172</v>
      </c>
      <c r="E31" s="33" t="s">
        <v>50</v>
      </c>
      <c r="F31" s="34">
        <v>170</v>
      </c>
      <c r="G31" s="34">
        <f>BKI032210034256!N173</f>
        <v>3690</v>
      </c>
      <c r="H31" s="113">
        <v>2530</v>
      </c>
      <c r="I31" s="114"/>
      <c r="J31" s="36">
        <f t="shared" si="0"/>
        <v>9335700</v>
      </c>
      <c r="L31"/>
    </row>
    <row r="32" spans="1:12" ht="61.5" customHeight="1" x14ac:dyDescent="0.25">
      <c r="A32" s="30">
        <f t="shared" si="1"/>
        <v>15</v>
      </c>
      <c r="B32" s="31">
        <v>44434</v>
      </c>
      <c r="C32" s="103" t="str">
        <f>BKI032210034264!A3</f>
        <v>BKI032210034264</v>
      </c>
      <c r="D32" s="33" t="s">
        <v>2172</v>
      </c>
      <c r="E32" s="33" t="s">
        <v>50</v>
      </c>
      <c r="F32" s="34">
        <v>5</v>
      </c>
      <c r="G32" s="34">
        <f>BKI032210034264!N8</f>
        <v>110</v>
      </c>
      <c r="H32" s="113">
        <v>2530</v>
      </c>
      <c r="I32" s="114"/>
      <c r="J32" s="36">
        <f t="shared" si="0"/>
        <v>278300</v>
      </c>
      <c r="L32"/>
    </row>
    <row r="33" spans="1:12" ht="61.5" customHeight="1" x14ac:dyDescent="0.25">
      <c r="A33" s="30">
        <f t="shared" si="1"/>
        <v>16</v>
      </c>
      <c r="B33" s="31">
        <v>44435</v>
      </c>
      <c r="C33" s="103" t="str">
        <f>BKI032210034272!A3</f>
        <v>BKI032210034272</v>
      </c>
      <c r="D33" s="33" t="s">
        <v>2172</v>
      </c>
      <c r="E33" s="33" t="s">
        <v>50</v>
      </c>
      <c r="F33" s="34">
        <v>167</v>
      </c>
      <c r="G33" s="34">
        <f>BKI032210034272!N170</f>
        <v>3586</v>
      </c>
      <c r="H33" s="113">
        <v>2530</v>
      </c>
      <c r="I33" s="114"/>
      <c r="J33" s="36">
        <f t="shared" si="0"/>
        <v>9072580</v>
      </c>
      <c r="L33"/>
    </row>
    <row r="34" spans="1:12" ht="61.5" customHeight="1" x14ac:dyDescent="0.25">
      <c r="A34" s="30">
        <f t="shared" si="1"/>
        <v>17</v>
      </c>
      <c r="B34" s="31">
        <v>44435</v>
      </c>
      <c r="C34" s="103" t="str">
        <f>BKI032210034280!A3</f>
        <v>BKI032210034280</v>
      </c>
      <c r="D34" s="33" t="s">
        <v>2172</v>
      </c>
      <c r="E34" s="33" t="s">
        <v>50</v>
      </c>
      <c r="F34" s="34">
        <v>23</v>
      </c>
      <c r="G34" s="34">
        <f>BKI032210034280!N26</f>
        <v>838</v>
      </c>
      <c r="H34" s="113">
        <v>2530</v>
      </c>
      <c r="I34" s="114"/>
      <c r="J34" s="36">
        <f t="shared" si="0"/>
        <v>2120140</v>
      </c>
      <c r="L34"/>
    </row>
    <row r="35" spans="1:12" ht="61.5" customHeight="1" x14ac:dyDescent="0.25">
      <c r="A35" s="30">
        <f t="shared" si="1"/>
        <v>18</v>
      </c>
      <c r="B35" s="31">
        <v>44435</v>
      </c>
      <c r="C35" s="103" t="str">
        <f>BKI032210034298!A3</f>
        <v>BKI032210034298</v>
      </c>
      <c r="D35" s="33" t="s">
        <v>2172</v>
      </c>
      <c r="E35" s="33" t="s">
        <v>50</v>
      </c>
      <c r="F35" s="34">
        <v>9</v>
      </c>
      <c r="G35" s="34">
        <f>BKI032210034298!N12</f>
        <v>347</v>
      </c>
      <c r="H35" s="113">
        <v>2530</v>
      </c>
      <c r="I35" s="114"/>
      <c r="J35" s="36">
        <f t="shared" ref="J35:J36" si="2">G35*H35</f>
        <v>877910</v>
      </c>
      <c r="L35"/>
    </row>
    <row r="36" spans="1:12" ht="61.5" customHeight="1" x14ac:dyDescent="0.25">
      <c r="A36" s="30">
        <f t="shared" si="1"/>
        <v>19</v>
      </c>
      <c r="B36" s="31">
        <v>44436</v>
      </c>
      <c r="C36" s="103" t="str">
        <f>BKI032210034306!A3</f>
        <v>BKI032210034306</v>
      </c>
      <c r="D36" s="33" t="s">
        <v>2172</v>
      </c>
      <c r="E36" s="33" t="s">
        <v>50</v>
      </c>
      <c r="F36" s="34">
        <v>74</v>
      </c>
      <c r="G36" s="34">
        <f>BKI032210034306!N77</f>
        <v>2198</v>
      </c>
      <c r="H36" s="113">
        <v>2530</v>
      </c>
      <c r="I36" s="114"/>
      <c r="J36" s="36">
        <f t="shared" si="2"/>
        <v>5560940</v>
      </c>
      <c r="L36"/>
    </row>
    <row r="37" spans="1:12" ht="61.5" customHeight="1" x14ac:dyDescent="0.25">
      <c r="A37" s="30">
        <f t="shared" si="1"/>
        <v>20</v>
      </c>
      <c r="B37" s="31">
        <v>44436</v>
      </c>
      <c r="C37" s="103" t="str">
        <f>BKI032210034314!A3</f>
        <v>BKI032210034314</v>
      </c>
      <c r="D37" s="33" t="s">
        <v>2172</v>
      </c>
      <c r="E37" s="33" t="s">
        <v>50</v>
      </c>
      <c r="F37" s="34">
        <v>3</v>
      </c>
      <c r="G37" s="34">
        <f>BKI032210034314!N6</f>
        <v>44</v>
      </c>
      <c r="H37" s="113">
        <v>2530</v>
      </c>
      <c r="I37" s="114"/>
      <c r="J37" s="36">
        <f t="shared" ref="J37" si="3">G37*H37</f>
        <v>111320</v>
      </c>
      <c r="L37"/>
    </row>
    <row r="38" spans="1:12" ht="61.5" customHeight="1" x14ac:dyDescent="0.25">
      <c r="A38" s="30">
        <f t="shared" si="1"/>
        <v>21</v>
      </c>
      <c r="B38" s="31">
        <v>44437</v>
      </c>
      <c r="C38" s="103" t="str">
        <f>BKI032210034330!A3</f>
        <v>BKI032210034330</v>
      </c>
      <c r="D38" s="33" t="s">
        <v>2172</v>
      </c>
      <c r="E38" s="33" t="s">
        <v>50</v>
      </c>
      <c r="F38" s="34">
        <v>135</v>
      </c>
      <c r="G38" s="34">
        <f>BKI032210034330!N138</f>
        <v>3431</v>
      </c>
      <c r="H38" s="113">
        <v>2530</v>
      </c>
      <c r="I38" s="114"/>
      <c r="J38" s="36">
        <f t="shared" ref="J38:J43" si="4">G38*H38</f>
        <v>8680430</v>
      </c>
      <c r="L38"/>
    </row>
    <row r="39" spans="1:12" ht="61.5" customHeight="1" x14ac:dyDescent="0.25">
      <c r="A39" s="30">
        <f t="shared" si="1"/>
        <v>22</v>
      </c>
      <c r="B39" s="31">
        <v>44437</v>
      </c>
      <c r="C39" s="103" t="str">
        <f>BKI032210034348!A3</f>
        <v>BKI032210034348</v>
      </c>
      <c r="D39" s="33" t="s">
        <v>2172</v>
      </c>
      <c r="E39" s="33" t="s">
        <v>50</v>
      </c>
      <c r="F39" s="34">
        <v>13</v>
      </c>
      <c r="G39" s="34">
        <f>BKI032210034348!N16</f>
        <v>423</v>
      </c>
      <c r="H39" s="113">
        <v>2530</v>
      </c>
      <c r="I39" s="114"/>
      <c r="J39" s="36">
        <f t="shared" si="4"/>
        <v>1070190</v>
      </c>
      <c r="L39"/>
    </row>
    <row r="40" spans="1:12" ht="61.5" customHeight="1" x14ac:dyDescent="0.25">
      <c r="A40" s="30">
        <f t="shared" si="1"/>
        <v>23</v>
      </c>
      <c r="B40" s="31">
        <v>44438</v>
      </c>
      <c r="C40" s="103" t="str">
        <f>BKI03221003455!A3</f>
        <v>BKI03221003455</v>
      </c>
      <c r="D40" s="33" t="s">
        <v>2172</v>
      </c>
      <c r="E40" s="33" t="s">
        <v>50</v>
      </c>
      <c r="F40" s="34">
        <v>74</v>
      </c>
      <c r="G40" s="34">
        <f>BKI03221003455!N77</f>
        <v>1142</v>
      </c>
      <c r="H40" s="113">
        <v>2530</v>
      </c>
      <c r="I40" s="114"/>
      <c r="J40" s="36">
        <f t="shared" si="4"/>
        <v>2889260</v>
      </c>
      <c r="L40"/>
    </row>
    <row r="41" spans="1:12" ht="61.5" customHeight="1" x14ac:dyDescent="0.25">
      <c r="A41" s="30">
        <f t="shared" si="1"/>
        <v>24</v>
      </c>
      <c r="B41" s="31">
        <v>44439</v>
      </c>
      <c r="C41" s="103" t="str">
        <f>BKI032210034363!A3</f>
        <v>BKI032210034363</v>
      </c>
      <c r="D41" s="33" t="s">
        <v>2172</v>
      </c>
      <c r="E41" s="33" t="s">
        <v>50</v>
      </c>
      <c r="F41" s="34">
        <v>28</v>
      </c>
      <c r="G41" s="34">
        <f>BKI032210034363!N31</f>
        <v>597</v>
      </c>
      <c r="H41" s="113">
        <v>2530</v>
      </c>
      <c r="I41" s="114"/>
      <c r="J41" s="36">
        <f t="shared" si="4"/>
        <v>1510410</v>
      </c>
      <c r="L41"/>
    </row>
    <row r="42" spans="1:12" ht="61.5" customHeight="1" x14ac:dyDescent="0.25">
      <c r="A42" s="30">
        <f t="shared" si="1"/>
        <v>25</v>
      </c>
      <c r="B42" s="31">
        <v>44439</v>
      </c>
      <c r="C42" s="103" t="str">
        <f>BKI032210034371!A3</f>
        <v>BKI032210034371</v>
      </c>
      <c r="D42" s="33" t="s">
        <v>2172</v>
      </c>
      <c r="E42" s="33" t="s">
        <v>50</v>
      </c>
      <c r="F42" s="34">
        <v>3</v>
      </c>
      <c r="G42" s="34">
        <f>BKI032210034371!N6</f>
        <v>27</v>
      </c>
      <c r="H42" s="113">
        <v>2530</v>
      </c>
      <c r="I42" s="114"/>
      <c r="J42" s="36">
        <f t="shared" si="4"/>
        <v>68310</v>
      </c>
      <c r="L42"/>
    </row>
    <row r="43" spans="1:12" ht="61.5" customHeight="1" x14ac:dyDescent="0.25">
      <c r="A43" s="30">
        <f t="shared" si="1"/>
        <v>26</v>
      </c>
      <c r="B43" s="31">
        <v>44439</v>
      </c>
      <c r="C43" s="103" t="str">
        <f>BKI032210034397!A3</f>
        <v>BKI032210034397</v>
      </c>
      <c r="D43" s="33" t="s">
        <v>2172</v>
      </c>
      <c r="E43" s="33" t="s">
        <v>50</v>
      </c>
      <c r="F43" s="34">
        <v>241</v>
      </c>
      <c r="G43" s="34">
        <f>BKI032210034397!N244</f>
        <v>6088</v>
      </c>
      <c r="H43" s="113">
        <v>2530</v>
      </c>
      <c r="I43" s="114"/>
      <c r="J43" s="36">
        <f t="shared" si="4"/>
        <v>15402640</v>
      </c>
      <c r="L43"/>
    </row>
    <row r="44" spans="1:12" ht="32.25" customHeight="1" thickBot="1" x14ac:dyDescent="0.3">
      <c r="A44" s="115" t="s">
        <v>31</v>
      </c>
      <c r="B44" s="116"/>
      <c r="C44" s="116"/>
      <c r="D44" s="116"/>
      <c r="E44" s="116"/>
      <c r="F44" s="116"/>
      <c r="G44" s="116"/>
      <c r="H44" s="116"/>
      <c r="I44" s="117"/>
      <c r="J44" s="37">
        <f>SUM(J18:J43)</f>
        <v>119686710</v>
      </c>
      <c r="L44" s="89">
        <f>BKI032210030908!P39+BKI032210034108!P282+BKI032210034116!P12+BKI032210034124!P214+BKI032210034132!P22+BKI032210034140!P35+BKI032210034157!P136+BKI032210034173!P130+BKI032210034181!P14+BKI032210034215!P27+BKI032210034223!P20+BKI032210035048!P170+BKI032210034249!P103+BKI032210034256!P178+BKI032210034264!P13+BKI032210034272!P175+BKI032210034280!P31+BKI032210034298!P17+BKI032210034306!P82+BKI032210034314!P11+BKI032210034330!P143+BKI032210034348!P21+BKI03221003455!P82+BKI032210034363!P36+BKI032210034371!P11+BKI032210034397!P249</f>
        <v>106640858.61</v>
      </c>
    </row>
    <row r="45" spans="1:12" x14ac:dyDescent="0.25">
      <c r="A45" s="118"/>
      <c r="B45" s="118"/>
      <c r="C45" s="38"/>
      <c r="D45" s="38"/>
      <c r="E45" s="38"/>
      <c r="F45" s="38"/>
      <c r="G45" s="38"/>
      <c r="H45" s="39"/>
      <c r="I45" s="39"/>
      <c r="J45" s="40"/>
      <c r="L45" s="89"/>
    </row>
    <row r="46" spans="1:12" x14ac:dyDescent="0.25">
      <c r="A46" s="82"/>
      <c r="B46" s="82"/>
      <c r="C46" s="82"/>
      <c r="D46" s="82"/>
      <c r="E46" s="82"/>
      <c r="F46" s="41" t="s">
        <v>51</v>
      </c>
      <c r="G46" s="82"/>
      <c r="H46" s="41"/>
      <c r="I46" s="39"/>
      <c r="J46" s="40">
        <f>J44*10%</f>
        <v>11968671</v>
      </c>
      <c r="L46" s="42"/>
    </row>
    <row r="47" spans="1:12" x14ac:dyDescent="0.25">
      <c r="A47" s="94"/>
      <c r="B47" s="94"/>
      <c r="C47" s="94"/>
      <c r="D47" s="94"/>
      <c r="E47" s="94"/>
      <c r="F47" s="95" t="s">
        <v>53</v>
      </c>
      <c r="G47" s="94"/>
      <c r="H47" s="95"/>
      <c r="I47" s="95"/>
      <c r="J47" s="104">
        <f>J44-J46</f>
        <v>107718039</v>
      </c>
      <c r="L47" s="42"/>
    </row>
    <row r="48" spans="1:12" x14ac:dyDescent="0.25">
      <c r="A48" s="38"/>
      <c r="B48" s="38"/>
      <c r="C48" s="38"/>
      <c r="D48" s="38"/>
      <c r="E48" s="38"/>
      <c r="F48" s="41" t="s">
        <v>32</v>
      </c>
      <c r="G48" s="38"/>
      <c r="H48" s="41"/>
      <c r="I48" s="42" t="e">
        <f>#REF!*1%</f>
        <v>#REF!</v>
      </c>
      <c r="J48" s="40">
        <f>J47*1%</f>
        <v>1077180.3900000001</v>
      </c>
    </row>
    <row r="49" spans="1:12" ht="16.5" thickBot="1" x14ac:dyDescent="0.3">
      <c r="A49" s="38"/>
      <c r="B49" s="38"/>
      <c r="C49" s="38"/>
      <c r="D49" s="38"/>
      <c r="E49" s="38"/>
      <c r="F49" s="101" t="s">
        <v>55</v>
      </c>
      <c r="G49" s="102"/>
      <c r="H49" s="101"/>
      <c r="I49" s="43">
        <f>I45*10%</f>
        <v>0</v>
      </c>
      <c r="J49" s="43">
        <f>J47*2%</f>
        <v>2154360.7800000003</v>
      </c>
    </row>
    <row r="50" spans="1:12" x14ac:dyDescent="0.25">
      <c r="E50" s="17"/>
      <c r="F50" s="44" t="s">
        <v>33</v>
      </c>
      <c r="G50" s="17"/>
      <c r="H50" s="44"/>
      <c r="I50" s="45" t="e">
        <f>I44+I48</f>
        <v>#REF!</v>
      </c>
      <c r="J50" s="45">
        <f>J47+J48-J49</f>
        <v>106640858.61</v>
      </c>
    </row>
    <row r="51" spans="1:12" x14ac:dyDescent="0.25">
      <c r="E51" s="17"/>
      <c r="F51" s="17"/>
      <c r="G51" s="17"/>
      <c r="H51" s="44"/>
      <c r="I51" s="45"/>
      <c r="J51" s="45"/>
      <c r="L51" s="89"/>
    </row>
    <row r="52" spans="1:12" x14ac:dyDescent="0.25">
      <c r="A52" s="17" t="s">
        <v>2173</v>
      </c>
      <c r="D52" s="17"/>
      <c r="E52" s="17"/>
      <c r="F52" s="17"/>
      <c r="G52" s="17"/>
      <c r="H52" s="44"/>
      <c r="I52" s="44"/>
      <c r="J52" s="45"/>
    </row>
    <row r="53" spans="1:12" x14ac:dyDescent="0.25">
      <c r="A53" s="46"/>
      <c r="D53" s="17"/>
      <c r="E53" s="17"/>
      <c r="F53" s="17"/>
      <c r="G53" s="17"/>
      <c r="H53" s="44"/>
      <c r="I53" s="44"/>
      <c r="J53" s="45"/>
    </row>
    <row r="54" spans="1:12" x14ac:dyDescent="0.25">
      <c r="D54" s="17"/>
      <c r="E54" s="17"/>
      <c r="F54" s="17"/>
      <c r="G54" s="17"/>
      <c r="H54" s="44"/>
      <c r="I54" s="44"/>
      <c r="J54" s="45"/>
    </row>
    <row r="55" spans="1:12" x14ac:dyDescent="0.25">
      <c r="A55" s="47" t="s">
        <v>34</v>
      </c>
    </row>
    <row r="56" spans="1:12" x14ac:dyDescent="0.25">
      <c r="A56" s="48" t="s">
        <v>35</v>
      </c>
      <c r="B56" s="49"/>
      <c r="C56" s="49"/>
      <c r="D56" s="50"/>
      <c r="E56" s="50"/>
      <c r="F56" s="50"/>
      <c r="G56" s="50"/>
    </row>
    <row r="57" spans="1:12" x14ac:dyDescent="0.25">
      <c r="A57" s="48" t="s">
        <v>36</v>
      </c>
      <c r="B57" s="49"/>
      <c r="C57" s="49"/>
      <c r="D57" s="50"/>
      <c r="E57" s="50"/>
      <c r="F57" s="50"/>
      <c r="G57" s="50"/>
    </row>
    <row r="58" spans="1:12" x14ac:dyDescent="0.25">
      <c r="A58" s="51" t="s">
        <v>37</v>
      </c>
      <c r="B58" s="52"/>
      <c r="C58" s="52"/>
      <c r="D58" s="50"/>
      <c r="E58" s="50"/>
      <c r="F58" s="50"/>
      <c r="G58" s="50"/>
    </row>
    <row r="59" spans="1:12" x14ac:dyDescent="0.25">
      <c r="A59" s="53" t="s">
        <v>8</v>
      </c>
      <c r="B59" s="54"/>
      <c r="C59" s="54"/>
      <c r="D59" s="50"/>
      <c r="E59" s="50"/>
      <c r="F59" s="50"/>
      <c r="G59" s="50"/>
    </row>
    <row r="60" spans="1:12" x14ac:dyDescent="0.25">
      <c r="A60" s="55"/>
      <c r="B60" s="55"/>
      <c r="C60" s="55"/>
    </row>
    <row r="61" spans="1:12" x14ac:dyDescent="0.25">
      <c r="H61" s="56" t="s">
        <v>38</v>
      </c>
      <c r="I61" s="105" t="str">
        <f>+J13</f>
        <v xml:space="preserve"> 01 Oktober 2021</v>
      </c>
      <c r="J61" s="106"/>
    </row>
    <row r="65" spans="8:10" ht="18" customHeight="1" x14ac:dyDescent="0.25"/>
    <row r="66" spans="8:10" ht="17.25" customHeight="1" x14ac:dyDescent="0.25"/>
    <row r="68" spans="8:10" x14ac:dyDescent="0.25">
      <c r="H68" s="107" t="s">
        <v>39</v>
      </c>
      <c r="I68" s="107"/>
      <c r="J68" s="107"/>
    </row>
  </sheetData>
  <mergeCells count="32">
    <mergeCell ref="H43:I43"/>
    <mergeCell ref="H38:I38"/>
    <mergeCell ref="H39:I39"/>
    <mergeCell ref="H40:I40"/>
    <mergeCell ref="H41:I41"/>
    <mergeCell ref="H42:I42"/>
    <mergeCell ref="H32:I32"/>
    <mergeCell ref="H33:I33"/>
    <mergeCell ref="H34:I34"/>
    <mergeCell ref="H36:I36"/>
    <mergeCell ref="H35:I35"/>
    <mergeCell ref="H27:I27"/>
    <mergeCell ref="H28:I28"/>
    <mergeCell ref="H29:I29"/>
    <mergeCell ref="H30:I30"/>
    <mergeCell ref="H31:I31"/>
    <mergeCell ref="I61:J61"/>
    <mergeCell ref="H68:J68"/>
    <mergeCell ref="A10:J10"/>
    <mergeCell ref="H17:I17"/>
    <mergeCell ref="H18:I18"/>
    <mergeCell ref="A44:I44"/>
    <mergeCell ref="A45:B45"/>
    <mergeCell ref="H19:I19"/>
    <mergeCell ref="H20:I20"/>
    <mergeCell ref="H21:I21"/>
    <mergeCell ref="H22:I22"/>
    <mergeCell ref="H23:I23"/>
    <mergeCell ref="H24:I24"/>
    <mergeCell ref="H25:I25"/>
    <mergeCell ref="H26:I26"/>
    <mergeCell ref="H37:I3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activeCell="H118" sqref="H118"/>
      <selection pane="topRight" activeCell="H118" sqref="H118"/>
      <selection pane="bottomLeft" activeCell="H118" sqref="H118"/>
      <selection pane="bottomRight" activeCell="J8" sqref="J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8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1.5" customHeight="1" x14ac:dyDescent="0.2">
      <c r="A3" s="97" t="s">
        <v>2181</v>
      </c>
      <c r="B3" s="76" t="s">
        <v>725</v>
      </c>
      <c r="C3" s="9" t="s">
        <v>726</v>
      </c>
      <c r="D3" s="78" t="s">
        <v>50</v>
      </c>
      <c r="E3" s="13">
        <v>44430</v>
      </c>
      <c r="F3" s="78" t="s">
        <v>599</v>
      </c>
      <c r="G3" s="13">
        <v>44433</v>
      </c>
      <c r="H3" s="10" t="s">
        <v>600</v>
      </c>
      <c r="I3" s="1">
        <v>90</v>
      </c>
      <c r="J3" s="1">
        <v>55</v>
      </c>
      <c r="K3" s="1">
        <v>22</v>
      </c>
      <c r="L3" s="1">
        <v>12</v>
      </c>
      <c r="M3" s="83">
        <v>27.225000000000001</v>
      </c>
      <c r="N3" s="8">
        <v>27</v>
      </c>
      <c r="O3" s="66">
        <v>2530</v>
      </c>
      <c r="P3" s="67">
        <f>Table22452346789[[#This Row],[PEMBULATAN]]*O3</f>
        <v>68310</v>
      </c>
    </row>
    <row r="4" spans="1:16" ht="31.5" customHeight="1" x14ac:dyDescent="0.2">
      <c r="A4" s="98"/>
      <c r="B4" s="77"/>
      <c r="C4" s="9" t="s">
        <v>727</v>
      </c>
      <c r="D4" s="78" t="s">
        <v>50</v>
      </c>
      <c r="E4" s="13">
        <v>44430</v>
      </c>
      <c r="F4" s="78" t="s">
        <v>599</v>
      </c>
      <c r="G4" s="13">
        <v>44433</v>
      </c>
      <c r="H4" s="10" t="s">
        <v>600</v>
      </c>
      <c r="I4" s="1">
        <v>80</v>
      </c>
      <c r="J4" s="1">
        <v>60</v>
      </c>
      <c r="K4" s="1">
        <v>25</v>
      </c>
      <c r="L4" s="1">
        <v>12</v>
      </c>
      <c r="M4" s="83">
        <v>30</v>
      </c>
      <c r="N4" s="8">
        <v>30</v>
      </c>
      <c r="O4" s="66">
        <v>2530</v>
      </c>
      <c r="P4" s="67">
        <f>Table22452346789[[#This Row],[PEMBULATAN]]*O4</f>
        <v>75900</v>
      </c>
    </row>
    <row r="5" spans="1:16" ht="31.5" customHeight="1" x14ac:dyDescent="0.2">
      <c r="A5" s="96"/>
      <c r="B5" s="77"/>
      <c r="C5" s="75" t="s">
        <v>728</v>
      </c>
      <c r="D5" s="80" t="s">
        <v>50</v>
      </c>
      <c r="E5" s="13">
        <v>44430</v>
      </c>
      <c r="F5" s="78" t="s">
        <v>599</v>
      </c>
      <c r="G5" s="13">
        <v>44433</v>
      </c>
      <c r="H5" s="79" t="s">
        <v>600</v>
      </c>
      <c r="I5" s="16">
        <v>61</v>
      </c>
      <c r="J5" s="16">
        <v>50</v>
      </c>
      <c r="K5" s="16">
        <v>26</v>
      </c>
      <c r="L5" s="16">
        <v>8</v>
      </c>
      <c r="M5" s="84">
        <v>19.824999999999999</v>
      </c>
      <c r="N5" s="74">
        <v>20</v>
      </c>
      <c r="O5" s="66">
        <v>2530</v>
      </c>
      <c r="P5" s="67">
        <f>Table22452346789[[#This Row],[PEMBULATAN]]*O5</f>
        <v>50600</v>
      </c>
    </row>
    <row r="6" spans="1:16" ht="31.5" customHeight="1" x14ac:dyDescent="0.2">
      <c r="A6" s="96"/>
      <c r="B6" s="77"/>
      <c r="C6" s="75" t="s">
        <v>729</v>
      </c>
      <c r="D6" s="80" t="s">
        <v>50</v>
      </c>
      <c r="E6" s="13">
        <v>44430</v>
      </c>
      <c r="F6" s="78" t="s">
        <v>599</v>
      </c>
      <c r="G6" s="13">
        <v>44433</v>
      </c>
      <c r="H6" s="79" t="s">
        <v>600</v>
      </c>
      <c r="I6" s="16">
        <v>70</v>
      </c>
      <c r="J6" s="16">
        <v>60</v>
      </c>
      <c r="K6" s="16">
        <v>26</v>
      </c>
      <c r="L6" s="16">
        <v>10</v>
      </c>
      <c r="M6" s="84">
        <v>27.3</v>
      </c>
      <c r="N6" s="74">
        <v>27</v>
      </c>
      <c r="O6" s="66">
        <v>2530</v>
      </c>
      <c r="P6" s="67">
        <f>Table22452346789[[#This Row],[PEMBULATAN]]*O6</f>
        <v>68310</v>
      </c>
    </row>
    <row r="7" spans="1:16" ht="31.5" customHeight="1" x14ac:dyDescent="0.2">
      <c r="A7" s="96"/>
      <c r="B7" s="77"/>
      <c r="C7" s="75" t="s">
        <v>730</v>
      </c>
      <c r="D7" s="80" t="s">
        <v>50</v>
      </c>
      <c r="E7" s="13">
        <v>44430</v>
      </c>
      <c r="F7" s="78" t="s">
        <v>599</v>
      </c>
      <c r="G7" s="13">
        <v>44433</v>
      </c>
      <c r="H7" s="79" t="s">
        <v>600</v>
      </c>
      <c r="I7" s="16">
        <v>90</v>
      </c>
      <c r="J7" s="16">
        <v>56</v>
      </c>
      <c r="K7" s="16">
        <v>32</v>
      </c>
      <c r="L7" s="16">
        <v>12</v>
      </c>
      <c r="M7" s="84">
        <v>40.32</v>
      </c>
      <c r="N7" s="74">
        <v>40</v>
      </c>
      <c r="O7" s="66">
        <v>2530</v>
      </c>
      <c r="P7" s="67">
        <f>Table22452346789[[#This Row],[PEMBULATAN]]*O7</f>
        <v>101200</v>
      </c>
    </row>
    <row r="8" spans="1:16" ht="31.5" customHeight="1" x14ac:dyDescent="0.2">
      <c r="A8" s="96"/>
      <c r="B8" s="77"/>
      <c r="C8" s="75" t="s">
        <v>731</v>
      </c>
      <c r="D8" s="80" t="s">
        <v>50</v>
      </c>
      <c r="E8" s="13">
        <v>44430</v>
      </c>
      <c r="F8" s="78" t="s">
        <v>599</v>
      </c>
      <c r="G8" s="13">
        <v>44433</v>
      </c>
      <c r="H8" s="79" t="s">
        <v>600</v>
      </c>
      <c r="I8" s="16">
        <v>85</v>
      </c>
      <c r="J8" s="16">
        <v>62</v>
      </c>
      <c r="K8" s="16">
        <v>22</v>
      </c>
      <c r="L8" s="16">
        <v>25</v>
      </c>
      <c r="M8" s="84">
        <v>28.984999999999999</v>
      </c>
      <c r="N8" s="74">
        <v>29</v>
      </c>
      <c r="O8" s="66">
        <v>2530</v>
      </c>
      <c r="P8" s="67">
        <f>Table22452346789[[#This Row],[PEMBULATAN]]*O8</f>
        <v>73370</v>
      </c>
    </row>
    <row r="9" spans="1:16" ht="22.5" customHeight="1" x14ac:dyDescent="0.2">
      <c r="A9" s="119" t="s">
        <v>31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1"/>
      <c r="M9" s="81">
        <f>SUBTOTAL(109,Table22452346789[KG VOLUME])</f>
        <v>173.65499999999997</v>
      </c>
      <c r="N9" s="70">
        <f>SUM(N3:N8)</f>
        <v>173</v>
      </c>
      <c r="O9" s="122">
        <f>SUM(P3:P8)</f>
        <v>437690</v>
      </c>
      <c r="P9" s="123"/>
    </row>
    <row r="10" spans="1:16" ht="22.5" customHeight="1" x14ac:dyDescent="0.2">
      <c r="A10" s="85"/>
      <c r="B10" s="58" t="s">
        <v>43</v>
      </c>
      <c r="C10" s="57"/>
      <c r="D10" s="59" t="s">
        <v>44</v>
      </c>
      <c r="E10" s="85"/>
      <c r="F10" s="85"/>
      <c r="G10" s="85"/>
      <c r="H10" s="85"/>
      <c r="I10" s="85"/>
      <c r="J10" s="85"/>
      <c r="K10" s="85"/>
      <c r="L10" s="85"/>
      <c r="M10" s="86"/>
      <c r="N10" s="88" t="s">
        <v>51</v>
      </c>
      <c r="O10" s="87"/>
      <c r="P10" s="87">
        <f>O9*10%</f>
        <v>43769</v>
      </c>
    </row>
    <row r="11" spans="1:16" ht="22.5" customHeight="1" thickBot="1" x14ac:dyDescent="0.25">
      <c r="A11" s="85"/>
      <c r="B11" s="58"/>
      <c r="C11" s="57"/>
      <c r="D11" s="59"/>
      <c r="E11" s="85"/>
      <c r="F11" s="85"/>
      <c r="G11" s="85"/>
      <c r="H11" s="85"/>
      <c r="I11" s="85"/>
      <c r="J11" s="85"/>
      <c r="K11" s="85"/>
      <c r="L11" s="85"/>
      <c r="M11" s="86"/>
      <c r="N11" s="99" t="s">
        <v>53</v>
      </c>
      <c r="O11" s="100"/>
      <c r="P11" s="100">
        <f>O9-P10</f>
        <v>393921</v>
      </c>
    </row>
    <row r="12" spans="1:16" x14ac:dyDescent="0.2">
      <c r="A12" s="11"/>
      <c r="H12" s="65"/>
      <c r="N12" s="64" t="s">
        <v>32</v>
      </c>
      <c r="P12" s="71">
        <f>P11*1%</f>
        <v>3939.21</v>
      </c>
    </row>
    <row r="13" spans="1:16" ht="15.75" thickBot="1" x14ac:dyDescent="0.25">
      <c r="A13" s="11"/>
      <c r="H13" s="65"/>
      <c r="N13" s="64" t="s">
        <v>54</v>
      </c>
      <c r="P13" s="73">
        <f>P11*2%</f>
        <v>7878.42</v>
      </c>
    </row>
    <row r="14" spans="1:16" x14ac:dyDescent="0.2">
      <c r="A14" s="11"/>
      <c r="H14" s="65"/>
      <c r="N14" s="68" t="s">
        <v>33</v>
      </c>
      <c r="O14" s="69"/>
      <c r="P14" s="72">
        <f>P11+P12-P13</f>
        <v>389981.79000000004</v>
      </c>
    </row>
    <row r="15" spans="1:16" x14ac:dyDescent="0.2">
      <c r="A15" s="11"/>
      <c r="H15" s="65"/>
      <c r="P15" s="73"/>
    </row>
    <row r="16" spans="1:16" x14ac:dyDescent="0.2">
      <c r="A16" s="11"/>
      <c r="H16" s="65"/>
      <c r="O16" s="60"/>
      <c r="P16" s="73"/>
    </row>
    <row r="17" spans="1:16" s="3" customFormat="1" x14ac:dyDescent="0.25">
      <c r="A17" s="11"/>
      <c r="B17" s="2"/>
      <c r="C17" s="2"/>
      <c r="E17" s="12"/>
      <c r="H17" s="6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5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5"/>
      <c r="N28" s="15"/>
      <c r="O28" s="15"/>
      <c r="P28" s="15"/>
    </row>
  </sheetData>
  <mergeCells count="2">
    <mergeCell ref="A9:L9"/>
    <mergeCell ref="O9:P9"/>
  </mergeCells>
  <conditionalFormatting sqref="B3">
    <cfRule type="duplicateValues" dxfId="311" priority="2"/>
  </conditionalFormatting>
  <conditionalFormatting sqref="B4:B8">
    <cfRule type="duplicateValues" dxfId="310" priority="3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1"/>
  <sheetViews>
    <sheetView zoomScale="110" zoomScaleNormal="110" workbookViewId="0">
      <pane xSplit="3" ySplit="2" topLeftCell="D19" activePane="bottomRight" state="frozen"/>
      <selection activeCell="H118" sqref="H118"/>
      <selection pane="topRight" activeCell="H118" sqref="H118"/>
      <selection pane="bottomLeft" activeCell="H118" sqref="H118"/>
      <selection pane="bottomRight" activeCell="A3" sqref="A3:XFD2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7.140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23.25" customHeight="1" x14ac:dyDescent="0.2">
      <c r="A3" s="97" t="s">
        <v>2182</v>
      </c>
      <c r="B3" s="76" t="s">
        <v>732</v>
      </c>
      <c r="C3" s="9" t="s">
        <v>733</v>
      </c>
      <c r="D3" s="78" t="s">
        <v>50</v>
      </c>
      <c r="E3" s="13">
        <v>44431</v>
      </c>
      <c r="F3" s="78" t="s">
        <v>753</v>
      </c>
      <c r="G3" s="13">
        <v>44433</v>
      </c>
      <c r="H3" s="10" t="s">
        <v>754</v>
      </c>
      <c r="I3" s="1">
        <v>36</v>
      </c>
      <c r="J3" s="1">
        <v>39</v>
      </c>
      <c r="K3" s="1">
        <v>10</v>
      </c>
      <c r="L3" s="1">
        <v>4</v>
      </c>
      <c r="M3" s="83">
        <v>3.51</v>
      </c>
      <c r="N3" s="8">
        <v>4</v>
      </c>
      <c r="O3" s="66">
        <v>2530</v>
      </c>
      <c r="P3" s="67">
        <f>Table2245234678911[[#This Row],[PEMBULATAN]]*O3</f>
        <v>10120</v>
      </c>
    </row>
    <row r="4" spans="1:16" ht="23.25" customHeight="1" x14ac:dyDescent="0.2">
      <c r="A4" s="98"/>
      <c r="B4" s="77"/>
      <c r="C4" s="9" t="s">
        <v>734</v>
      </c>
      <c r="D4" s="78" t="s">
        <v>50</v>
      </c>
      <c r="E4" s="13">
        <v>44431</v>
      </c>
      <c r="F4" s="78" t="s">
        <v>753</v>
      </c>
      <c r="G4" s="13">
        <v>44433</v>
      </c>
      <c r="H4" s="10" t="s">
        <v>754</v>
      </c>
      <c r="I4" s="1">
        <v>37</v>
      </c>
      <c r="J4" s="1">
        <v>34</v>
      </c>
      <c r="K4" s="1">
        <v>18</v>
      </c>
      <c r="L4" s="1">
        <v>3</v>
      </c>
      <c r="M4" s="83">
        <v>5.6609999999999996</v>
      </c>
      <c r="N4" s="8">
        <v>6</v>
      </c>
      <c r="O4" s="66">
        <v>2530</v>
      </c>
      <c r="P4" s="67">
        <f>Table2245234678911[[#This Row],[PEMBULATAN]]*O4</f>
        <v>15180</v>
      </c>
    </row>
    <row r="5" spans="1:16" ht="23.25" customHeight="1" x14ac:dyDescent="0.2">
      <c r="A5" s="96"/>
      <c r="B5" s="92"/>
      <c r="C5" s="75" t="s">
        <v>735</v>
      </c>
      <c r="D5" s="80" t="s">
        <v>50</v>
      </c>
      <c r="E5" s="13">
        <v>44431</v>
      </c>
      <c r="F5" s="78" t="s">
        <v>753</v>
      </c>
      <c r="G5" s="13">
        <v>44433</v>
      </c>
      <c r="H5" s="79" t="s">
        <v>754</v>
      </c>
      <c r="I5" s="16">
        <v>47</v>
      </c>
      <c r="J5" s="16">
        <v>32</v>
      </c>
      <c r="K5" s="16">
        <v>10</v>
      </c>
      <c r="L5" s="16">
        <v>4</v>
      </c>
      <c r="M5" s="84">
        <v>3.76</v>
      </c>
      <c r="N5" s="74">
        <v>4</v>
      </c>
      <c r="O5" s="66">
        <v>2530</v>
      </c>
      <c r="P5" s="67">
        <f>Table2245234678911[[#This Row],[PEMBULATAN]]*O5</f>
        <v>10120</v>
      </c>
    </row>
    <row r="6" spans="1:16" ht="23.25" customHeight="1" x14ac:dyDescent="0.2">
      <c r="A6" s="96"/>
      <c r="B6" s="77" t="s">
        <v>736</v>
      </c>
      <c r="C6" s="75" t="s">
        <v>737</v>
      </c>
      <c r="D6" s="80" t="s">
        <v>50</v>
      </c>
      <c r="E6" s="13">
        <v>44431</v>
      </c>
      <c r="F6" s="78" t="s">
        <v>753</v>
      </c>
      <c r="G6" s="13">
        <v>44433</v>
      </c>
      <c r="H6" s="79" t="s">
        <v>754</v>
      </c>
      <c r="I6" s="16">
        <v>71</v>
      </c>
      <c r="J6" s="16">
        <v>52</v>
      </c>
      <c r="K6" s="16">
        <v>35</v>
      </c>
      <c r="L6" s="16">
        <v>27</v>
      </c>
      <c r="M6" s="84">
        <v>32.305</v>
      </c>
      <c r="N6" s="74">
        <v>32</v>
      </c>
      <c r="O6" s="66">
        <v>2530</v>
      </c>
      <c r="P6" s="67">
        <f>Table2245234678911[[#This Row],[PEMBULATAN]]*O6</f>
        <v>80960</v>
      </c>
    </row>
    <row r="7" spans="1:16" ht="23.25" customHeight="1" x14ac:dyDescent="0.2">
      <c r="A7" s="96"/>
      <c r="B7" s="77"/>
      <c r="C7" s="75" t="s">
        <v>738</v>
      </c>
      <c r="D7" s="80" t="s">
        <v>50</v>
      </c>
      <c r="E7" s="13">
        <v>44431</v>
      </c>
      <c r="F7" s="78" t="s">
        <v>753</v>
      </c>
      <c r="G7" s="13">
        <v>44433</v>
      </c>
      <c r="H7" s="79" t="s">
        <v>754</v>
      </c>
      <c r="I7" s="16">
        <v>84</v>
      </c>
      <c r="J7" s="16">
        <v>60</v>
      </c>
      <c r="K7" s="16">
        <v>30</v>
      </c>
      <c r="L7" s="16">
        <v>4</v>
      </c>
      <c r="M7" s="84">
        <v>37.799999999999997</v>
      </c>
      <c r="N7" s="74">
        <v>38</v>
      </c>
      <c r="O7" s="66">
        <v>2530</v>
      </c>
      <c r="P7" s="67">
        <f>Table2245234678911[[#This Row],[PEMBULATAN]]*O7</f>
        <v>96140</v>
      </c>
    </row>
    <row r="8" spans="1:16" ht="23.25" customHeight="1" x14ac:dyDescent="0.2">
      <c r="A8" s="96"/>
      <c r="B8" s="77"/>
      <c r="C8" s="75" t="s">
        <v>739</v>
      </c>
      <c r="D8" s="80" t="s">
        <v>50</v>
      </c>
      <c r="E8" s="13">
        <v>44431</v>
      </c>
      <c r="F8" s="78" t="s">
        <v>753</v>
      </c>
      <c r="G8" s="13">
        <v>44433</v>
      </c>
      <c r="H8" s="79" t="s">
        <v>754</v>
      </c>
      <c r="I8" s="16">
        <v>64</v>
      </c>
      <c r="J8" s="16">
        <v>64</v>
      </c>
      <c r="K8" s="16">
        <v>20</v>
      </c>
      <c r="L8" s="16">
        <v>5</v>
      </c>
      <c r="M8" s="84">
        <v>20.48</v>
      </c>
      <c r="N8" s="74">
        <v>20</v>
      </c>
      <c r="O8" s="66">
        <v>2530</v>
      </c>
      <c r="P8" s="67">
        <f>Table2245234678911[[#This Row],[PEMBULATAN]]*O8</f>
        <v>50600</v>
      </c>
    </row>
    <row r="9" spans="1:16" ht="23.25" customHeight="1" x14ac:dyDescent="0.2">
      <c r="A9" s="96"/>
      <c r="B9" s="77"/>
      <c r="C9" s="75" t="s">
        <v>740</v>
      </c>
      <c r="D9" s="80" t="s">
        <v>50</v>
      </c>
      <c r="E9" s="13">
        <v>44431</v>
      </c>
      <c r="F9" s="78" t="s">
        <v>753</v>
      </c>
      <c r="G9" s="13">
        <v>44433</v>
      </c>
      <c r="H9" s="79" t="s">
        <v>754</v>
      </c>
      <c r="I9" s="16">
        <v>60</v>
      </c>
      <c r="J9" s="16">
        <v>63</v>
      </c>
      <c r="K9" s="16">
        <v>19</v>
      </c>
      <c r="L9" s="16">
        <v>7</v>
      </c>
      <c r="M9" s="84">
        <v>17.954999999999998</v>
      </c>
      <c r="N9" s="74">
        <v>18</v>
      </c>
      <c r="O9" s="66">
        <v>2530</v>
      </c>
      <c r="P9" s="67">
        <f>Table2245234678911[[#This Row],[PEMBULATAN]]*O9</f>
        <v>45540</v>
      </c>
    </row>
    <row r="10" spans="1:16" ht="23.25" customHeight="1" x14ac:dyDescent="0.2">
      <c r="A10" s="96"/>
      <c r="B10" s="77"/>
      <c r="C10" s="75" t="s">
        <v>741</v>
      </c>
      <c r="D10" s="80" t="s">
        <v>50</v>
      </c>
      <c r="E10" s="13">
        <v>44431</v>
      </c>
      <c r="F10" s="78" t="s">
        <v>753</v>
      </c>
      <c r="G10" s="13">
        <v>44433</v>
      </c>
      <c r="H10" s="79" t="s">
        <v>754</v>
      </c>
      <c r="I10" s="16">
        <v>37</v>
      </c>
      <c r="J10" s="16">
        <v>37</v>
      </c>
      <c r="K10" s="16">
        <v>21</v>
      </c>
      <c r="L10" s="16">
        <v>3</v>
      </c>
      <c r="M10" s="84">
        <v>7.1872499999999997</v>
      </c>
      <c r="N10" s="74">
        <v>7</v>
      </c>
      <c r="O10" s="66">
        <v>2530</v>
      </c>
      <c r="P10" s="67">
        <f>Table2245234678911[[#This Row],[PEMBULATAN]]*O10</f>
        <v>17710</v>
      </c>
    </row>
    <row r="11" spans="1:16" ht="23.25" customHeight="1" x14ac:dyDescent="0.2">
      <c r="A11" s="96"/>
      <c r="B11" s="77"/>
      <c r="C11" s="75" t="s">
        <v>742</v>
      </c>
      <c r="D11" s="80" t="s">
        <v>50</v>
      </c>
      <c r="E11" s="13">
        <v>44431</v>
      </c>
      <c r="F11" s="78" t="s">
        <v>753</v>
      </c>
      <c r="G11" s="13">
        <v>44433</v>
      </c>
      <c r="H11" s="79" t="s">
        <v>754</v>
      </c>
      <c r="I11" s="16">
        <v>110</v>
      </c>
      <c r="J11" s="16">
        <v>67</v>
      </c>
      <c r="K11" s="16">
        <v>35</v>
      </c>
      <c r="L11" s="16">
        <v>27</v>
      </c>
      <c r="M11" s="84">
        <v>64.487499999999997</v>
      </c>
      <c r="N11" s="74">
        <v>64</v>
      </c>
      <c r="O11" s="66">
        <v>2530</v>
      </c>
      <c r="P11" s="67">
        <f>Table2245234678911[[#This Row],[PEMBULATAN]]*O11</f>
        <v>161920</v>
      </c>
    </row>
    <row r="12" spans="1:16" ht="23.25" customHeight="1" x14ac:dyDescent="0.2">
      <c r="A12" s="96"/>
      <c r="B12" s="77"/>
      <c r="C12" s="75" t="s">
        <v>743</v>
      </c>
      <c r="D12" s="80" t="s">
        <v>50</v>
      </c>
      <c r="E12" s="13">
        <v>44431</v>
      </c>
      <c r="F12" s="78" t="s">
        <v>753</v>
      </c>
      <c r="G12" s="13">
        <v>44433</v>
      </c>
      <c r="H12" s="79" t="s">
        <v>754</v>
      </c>
      <c r="I12" s="16">
        <v>66</v>
      </c>
      <c r="J12" s="16">
        <v>65</v>
      </c>
      <c r="K12" s="16">
        <v>20</v>
      </c>
      <c r="L12" s="16">
        <v>7</v>
      </c>
      <c r="M12" s="84">
        <v>21.45</v>
      </c>
      <c r="N12" s="74">
        <v>21</v>
      </c>
      <c r="O12" s="66">
        <v>2530</v>
      </c>
      <c r="P12" s="67">
        <f>Table2245234678911[[#This Row],[PEMBULATAN]]*O12</f>
        <v>53130</v>
      </c>
    </row>
    <row r="13" spans="1:16" ht="23.25" customHeight="1" x14ac:dyDescent="0.2">
      <c r="A13" s="96"/>
      <c r="B13" s="77"/>
      <c r="C13" s="75" t="s">
        <v>744</v>
      </c>
      <c r="D13" s="80" t="s">
        <v>50</v>
      </c>
      <c r="E13" s="13">
        <v>44431</v>
      </c>
      <c r="F13" s="78" t="s">
        <v>753</v>
      </c>
      <c r="G13" s="13">
        <v>44433</v>
      </c>
      <c r="H13" s="79" t="s">
        <v>754</v>
      </c>
      <c r="I13" s="16">
        <v>68</v>
      </c>
      <c r="J13" s="16">
        <v>68</v>
      </c>
      <c r="K13" s="16">
        <v>17</v>
      </c>
      <c r="L13" s="16">
        <v>8</v>
      </c>
      <c r="M13" s="84">
        <v>19.652000000000001</v>
      </c>
      <c r="N13" s="74">
        <v>20</v>
      </c>
      <c r="O13" s="66">
        <v>2530</v>
      </c>
      <c r="P13" s="67">
        <f>Table2245234678911[[#This Row],[PEMBULATAN]]*O13</f>
        <v>50600</v>
      </c>
    </row>
    <row r="14" spans="1:16" ht="23.25" customHeight="1" x14ac:dyDescent="0.2">
      <c r="A14" s="96"/>
      <c r="B14" s="77"/>
      <c r="C14" s="75" t="s">
        <v>745</v>
      </c>
      <c r="D14" s="80" t="s">
        <v>50</v>
      </c>
      <c r="E14" s="13">
        <v>44431</v>
      </c>
      <c r="F14" s="78" t="s">
        <v>753</v>
      </c>
      <c r="G14" s="13">
        <v>44433</v>
      </c>
      <c r="H14" s="79" t="s">
        <v>754</v>
      </c>
      <c r="I14" s="16">
        <v>65</v>
      </c>
      <c r="J14" s="16">
        <v>58</v>
      </c>
      <c r="K14" s="16">
        <v>11</v>
      </c>
      <c r="L14" s="16">
        <v>3</v>
      </c>
      <c r="M14" s="84">
        <v>10.3675</v>
      </c>
      <c r="N14" s="74">
        <v>10</v>
      </c>
      <c r="O14" s="66">
        <v>2530</v>
      </c>
      <c r="P14" s="67">
        <f>Table2245234678911[[#This Row],[PEMBULATAN]]*O14</f>
        <v>25300</v>
      </c>
    </row>
    <row r="15" spans="1:16" ht="23.25" customHeight="1" x14ac:dyDescent="0.2">
      <c r="A15" s="96"/>
      <c r="B15" s="77"/>
      <c r="C15" s="75" t="s">
        <v>746</v>
      </c>
      <c r="D15" s="80" t="s">
        <v>50</v>
      </c>
      <c r="E15" s="13">
        <v>44431</v>
      </c>
      <c r="F15" s="78" t="s">
        <v>753</v>
      </c>
      <c r="G15" s="13">
        <v>44433</v>
      </c>
      <c r="H15" s="79" t="s">
        <v>754</v>
      </c>
      <c r="I15" s="16">
        <v>70</v>
      </c>
      <c r="J15" s="16">
        <v>64</v>
      </c>
      <c r="K15" s="16">
        <v>19</v>
      </c>
      <c r="L15" s="16">
        <v>7</v>
      </c>
      <c r="M15" s="84">
        <v>21.28</v>
      </c>
      <c r="N15" s="74">
        <v>21</v>
      </c>
      <c r="O15" s="66">
        <v>2530</v>
      </c>
      <c r="P15" s="67">
        <f>Table2245234678911[[#This Row],[PEMBULATAN]]*O15</f>
        <v>53130</v>
      </c>
    </row>
    <row r="16" spans="1:16" ht="23.25" customHeight="1" x14ac:dyDescent="0.2">
      <c r="A16" s="96"/>
      <c r="B16" s="77"/>
      <c r="C16" s="75" t="s">
        <v>747</v>
      </c>
      <c r="D16" s="80" t="s">
        <v>50</v>
      </c>
      <c r="E16" s="13">
        <v>44431</v>
      </c>
      <c r="F16" s="78" t="s">
        <v>753</v>
      </c>
      <c r="G16" s="13">
        <v>44433</v>
      </c>
      <c r="H16" s="79" t="s">
        <v>754</v>
      </c>
      <c r="I16" s="16">
        <v>28</v>
      </c>
      <c r="J16" s="16">
        <v>28</v>
      </c>
      <c r="K16" s="16">
        <v>44</v>
      </c>
      <c r="L16" s="16">
        <v>1</v>
      </c>
      <c r="M16" s="84">
        <v>8.6240000000000006</v>
      </c>
      <c r="N16" s="74">
        <v>9</v>
      </c>
      <c r="O16" s="66">
        <v>2530</v>
      </c>
      <c r="P16" s="67">
        <f>Table2245234678911[[#This Row],[PEMBULATAN]]*O16</f>
        <v>22770</v>
      </c>
    </row>
    <row r="17" spans="1:16" ht="23.25" customHeight="1" x14ac:dyDescent="0.2">
      <c r="A17" s="96"/>
      <c r="B17" s="77"/>
      <c r="C17" s="75" t="s">
        <v>748</v>
      </c>
      <c r="D17" s="80" t="s">
        <v>50</v>
      </c>
      <c r="E17" s="13">
        <v>44431</v>
      </c>
      <c r="F17" s="78" t="s">
        <v>753</v>
      </c>
      <c r="G17" s="13">
        <v>44433</v>
      </c>
      <c r="H17" s="79" t="s">
        <v>754</v>
      </c>
      <c r="I17" s="16">
        <v>46</v>
      </c>
      <c r="J17" s="16">
        <v>35</v>
      </c>
      <c r="K17" s="16">
        <v>9</v>
      </c>
      <c r="L17" s="16">
        <v>1</v>
      </c>
      <c r="M17" s="84">
        <v>3.6225000000000001</v>
      </c>
      <c r="N17" s="74">
        <v>4</v>
      </c>
      <c r="O17" s="66">
        <v>2530</v>
      </c>
      <c r="P17" s="67">
        <f>Table2245234678911[[#This Row],[PEMBULATAN]]*O17</f>
        <v>10120</v>
      </c>
    </row>
    <row r="18" spans="1:16" ht="23.25" customHeight="1" x14ac:dyDescent="0.2">
      <c r="A18" s="96"/>
      <c r="B18" s="77"/>
      <c r="C18" s="75" t="s">
        <v>749</v>
      </c>
      <c r="D18" s="80" t="s">
        <v>50</v>
      </c>
      <c r="E18" s="13">
        <v>44431</v>
      </c>
      <c r="F18" s="78" t="s">
        <v>753</v>
      </c>
      <c r="G18" s="13">
        <v>44433</v>
      </c>
      <c r="H18" s="79" t="s">
        <v>754</v>
      </c>
      <c r="I18" s="16">
        <v>32</v>
      </c>
      <c r="J18" s="16">
        <v>32</v>
      </c>
      <c r="K18" s="16">
        <v>18</v>
      </c>
      <c r="L18" s="16">
        <v>7</v>
      </c>
      <c r="M18" s="84">
        <v>4.6079999999999997</v>
      </c>
      <c r="N18" s="74">
        <v>7</v>
      </c>
      <c r="O18" s="66">
        <v>2530</v>
      </c>
      <c r="P18" s="67">
        <f>Table2245234678911[[#This Row],[PEMBULATAN]]*O18</f>
        <v>17710</v>
      </c>
    </row>
    <row r="19" spans="1:16" ht="23.25" customHeight="1" x14ac:dyDescent="0.2">
      <c r="A19" s="96"/>
      <c r="B19" s="77"/>
      <c r="C19" s="75" t="s">
        <v>750</v>
      </c>
      <c r="D19" s="80" t="s">
        <v>50</v>
      </c>
      <c r="E19" s="13">
        <v>44431</v>
      </c>
      <c r="F19" s="78" t="s">
        <v>753</v>
      </c>
      <c r="G19" s="13">
        <v>44433</v>
      </c>
      <c r="H19" s="79" t="s">
        <v>754</v>
      </c>
      <c r="I19" s="16">
        <v>97</v>
      </c>
      <c r="J19" s="16">
        <v>10</v>
      </c>
      <c r="K19" s="16">
        <v>8</v>
      </c>
      <c r="L19" s="16">
        <v>1</v>
      </c>
      <c r="M19" s="84">
        <v>1.94</v>
      </c>
      <c r="N19" s="74">
        <v>2</v>
      </c>
      <c r="O19" s="66">
        <v>2530</v>
      </c>
      <c r="P19" s="67">
        <f>Table2245234678911[[#This Row],[PEMBULATAN]]*O19</f>
        <v>5060</v>
      </c>
    </row>
    <row r="20" spans="1:16" ht="23.25" customHeight="1" x14ac:dyDescent="0.2">
      <c r="A20" s="96"/>
      <c r="B20" s="77"/>
      <c r="C20" s="75" t="s">
        <v>751</v>
      </c>
      <c r="D20" s="80" t="s">
        <v>50</v>
      </c>
      <c r="E20" s="13">
        <v>44431</v>
      </c>
      <c r="F20" s="78" t="s">
        <v>753</v>
      </c>
      <c r="G20" s="13">
        <v>44433</v>
      </c>
      <c r="H20" s="79" t="s">
        <v>754</v>
      </c>
      <c r="I20" s="16">
        <v>100</v>
      </c>
      <c r="J20" s="16">
        <v>73</v>
      </c>
      <c r="K20" s="16">
        <v>20</v>
      </c>
      <c r="L20" s="16">
        <v>19</v>
      </c>
      <c r="M20" s="84">
        <v>36.5</v>
      </c>
      <c r="N20" s="74">
        <v>37</v>
      </c>
      <c r="O20" s="66">
        <v>2530</v>
      </c>
      <c r="P20" s="67">
        <f>Table2245234678911[[#This Row],[PEMBULATAN]]*O20</f>
        <v>93610</v>
      </c>
    </row>
    <row r="21" spans="1:16" ht="23.25" customHeight="1" x14ac:dyDescent="0.2">
      <c r="A21" s="96"/>
      <c r="B21" s="77"/>
      <c r="C21" s="75" t="s">
        <v>752</v>
      </c>
      <c r="D21" s="80" t="s">
        <v>50</v>
      </c>
      <c r="E21" s="13">
        <v>44431</v>
      </c>
      <c r="F21" s="78" t="s">
        <v>753</v>
      </c>
      <c r="G21" s="13">
        <v>44433</v>
      </c>
      <c r="H21" s="79" t="s">
        <v>754</v>
      </c>
      <c r="I21" s="16">
        <v>81</v>
      </c>
      <c r="J21" s="16">
        <v>65</v>
      </c>
      <c r="K21" s="16">
        <v>22</v>
      </c>
      <c r="L21" s="16">
        <v>11</v>
      </c>
      <c r="M21" s="84">
        <v>28.9575</v>
      </c>
      <c r="N21" s="74">
        <v>29</v>
      </c>
      <c r="O21" s="66">
        <v>2530</v>
      </c>
      <c r="P21" s="67">
        <f>Table2245234678911[[#This Row],[PEMBULATAN]]*O21</f>
        <v>73370</v>
      </c>
    </row>
    <row r="22" spans="1:16" ht="22.5" customHeight="1" x14ac:dyDescent="0.2">
      <c r="A22" s="119" t="s">
        <v>31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1"/>
      <c r="M22" s="81">
        <f>SUBTOTAL(109,Table2245234678911[KG VOLUME])</f>
        <v>350.14725000000004</v>
      </c>
      <c r="N22" s="70">
        <f>SUM(N3:N21)</f>
        <v>353</v>
      </c>
      <c r="O22" s="122">
        <f>SUM(P3:P21)</f>
        <v>893090</v>
      </c>
      <c r="P22" s="123"/>
    </row>
    <row r="23" spans="1:16" ht="22.5" customHeight="1" x14ac:dyDescent="0.2">
      <c r="A23" s="85"/>
      <c r="B23" s="58" t="s">
        <v>43</v>
      </c>
      <c r="C23" s="57"/>
      <c r="D23" s="59" t="s">
        <v>44</v>
      </c>
      <c r="E23" s="85"/>
      <c r="F23" s="85"/>
      <c r="G23" s="85"/>
      <c r="H23" s="85"/>
      <c r="I23" s="85"/>
      <c r="J23" s="85"/>
      <c r="K23" s="85"/>
      <c r="L23" s="85"/>
      <c r="M23" s="86"/>
      <c r="N23" s="88" t="s">
        <v>51</v>
      </c>
      <c r="O23" s="87"/>
      <c r="P23" s="87">
        <f>O22*10%</f>
        <v>89309</v>
      </c>
    </row>
    <row r="24" spans="1:16" ht="22.5" customHeight="1" thickBot="1" x14ac:dyDescent="0.25">
      <c r="A24" s="85"/>
      <c r="B24" s="58"/>
      <c r="C24" s="57"/>
      <c r="D24" s="59"/>
      <c r="E24" s="85"/>
      <c r="F24" s="85"/>
      <c r="G24" s="85"/>
      <c r="H24" s="85"/>
      <c r="I24" s="85"/>
      <c r="J24" s="85"/>
      <c r="K24" s="85"/>
      <c r="L24" s="85"/>
      <c r="M24" s="86"/>
      <c r="N24" s="99" t="s">
        <v>53</v>
      </c>
      <c r="O24" s="100"/>
      <c r="P24" s="100">
        <f>O22-P23</f>
        <v>803781</v>
      </c>
    </row>
    <row r="25" spans="1:16" x14ac:dyDescent="0.2">
      <c r="A25" s="11"/>
      <c r="H25" s="65"/>
      <c r="N25" s="64" t="s">
        <v>32</v>
      </c>
      <c r="P25" s="71">
        <f>P24*1%</f>
        <v>8037.81</v>
      </c>
    </row>
    <row r="26" spans="1:16" ht="15.75" thickBot="1" x14ac:dyDescent="0.25">
      <c r="A26" s="11"/>
      <c r="H26" s="65"/>
      <c r="N26" s="64" t="s">
        <v>54</v>
      </c>
      <c r="P26" s="73">
        <f>P24*2%</f>
        <v>16075.62</v>
      </c>
    </row>
    <row r="27" spans="1:16" x14ac:dyDescent="0.2">
      <c r="A27" s="11"/>
      <c r="H27" s="65"/>
      <c r="N27" s="68" t="s">
        <v>33</v>
      </c>
      <c r="O27" s="69"/>
      <c r="P27" s="72">
        <f>P24+P25-P26</f>
        <v>795743.19000000006</v>
      </c>
    </row>
    <row r="28" spans="1:16" x14ac:dyDescent="0.2">
      <c r="A28" s="11"/>
      <c r="H28" s="65"/>
      <c r="P28" s="73"/>
    </row>
    <row r="29" spans="1:16" x14ac:dyDescent="0.2">
      <c r="A29" s="11"/>
      <c r="H29" s="65"/>
      <c r="O29" s="60"/>
      <c r="P29" s="73"/>
    </row>
    <row r="30" spans="1:16" s="3" customFormat="1" x14ac:dyDescent="0.25">
      <c r="A30" s="11"/>
      <c r="B30" s="2"/>
      <c r="C30" s="2"/>
      <c r="E30" s="12"/>
      <c r="H30" s="65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5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5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5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5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5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5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5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5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5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5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5"/>
      <c r="N41" s="15"/>
      <c r="O41" s="15"/>
      <c r="P41" s="15"/>
    </row>
  </sheetData>
  <mergeCells count="2">
    <mergeCell ref="A22:L22"/>
    <mergeCell ref="O22:P22"/>
  </mergeCells>
  <conditionalFormatting sqref="B3">
    <cfRule type="duplicateValues" dxfId="294" priority="2"/>
  </conditionalFormatting>
  <conditionalFormatting sqref="B4:B21">
    <cfRule type="duplicateValues" dxfId="293" priority="5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zoomScale="110" zoomScaleNormal="110" workbookViewId="0">
      <pane xSplit="3" ySplit="2" topLeftCell="D18" activePane="bottomRight" state="frozen"/>
      <selection activeCell="F7" sqref="F7"/>
      <selection pane="topRight" activeCell="F7" sqref="F7"/>
      <selection pane="bottomLeft" activeCell="F7" sqref="F7"/>
      <selection pane="bottomRight" activeCell="H27" sqref="H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6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3" customHeight="1" x14ac:dyDescent="0.2">
      <c r="A3" s="97" t="s">
        <v>2183</v>
      </c>
      <c r="B3" s="76" t="s">
        <v>755</v>
      </c>
      <c r="C3" s="9" t="s">
        <v>756</v>
      </c>
      <c r="D3" s="78" t="s">
        <v>50</v>
      </c>
      <c r="E3" s="13">
        <v>44432</v>
      </c>
      <c r="F3" s="78" t="s">
        <v>768</v>
      </c>
      <c r="G3" s="13">
        <v>44435</v>
      </c>
      <c r="H3" s="10" t="s">
        <v>769</v>
      </c>
      <c r="I3" s="1">
        <v>93</v>
      </c>
      <c r="J3" s="1">
        <v>70</v>
      </c>
      <c r="K3" s="1">
        <v>33</v>
      </c>
      <c r="L3" s="1">
        <v>16</v>
      </c>
      <c r="M3" s="83">
        <v>53.707500000000003</v>
      </c>
      <c r="N3" s="8">
        <v>54</v>
      </c>
      <c r="O3" s="66">
        <v>2530</v>
      </c>
      <c r="P3" s="67">
        <f>Table224523467891112[[#This Row],[PEMBULATAN]]*O3</f>
        <v>136620</v>
      </c>
    </row>
    <row r="4" spans="1:16" ht="33" customHeight="1" x14ac:dyDescent="0.2">
      <c r="A4" s="98"/>
      <c r="B4" s="77"/>
      <c r="C4" s="9" t="s">
        <v>757</v>
      </c>
      <c r="D4" s="78" t="s">
        <v>50</v>
      </c>
      <c r="E4" s="13">
        <v>44432</v>
      </c>
      <c r="F4" s="78" t="s">
        <v>768</v>
      </c>
      <c r="G4" s="13">
        <v>44435</v>
      </c>
      <c r="H4" s="10" t="s">
        <v>769</v>
      </c>
      <c r="I4" s="1">
        <v>90</v>
      </c>
      <c r="J4" s="1">
        <v>45</v>
      </c>
      <c r="K4" s="1">
        <v>35</v>
      </c>
      <c r="L4" s="1">
        <v>18</v>
      </c>
      <c r="M4" s="83">
        <v>35.4375</v>
      </c>
      <c r="N4" s="8">
        <v>35</v>
      </c>
      <c r="O4" s="66">
        <v>2530</v>
      </c>
      <c r="P4" s="67">
        <f>Table224523467891112[[#This Row],[PEMBULATAN]]*O4</f>
        <v>88550</v>
      </c>
    </row>
    <row r="5" spans="1:16" ht="33" customHeight="1" x14ac:dyDescent="0.2">
      <c r="A5" s="96"/>
      <c r="B5" s="77"/>
      <c r="C5" s="75" t="s">
        <v>758</v>
      </c>
      <c r="D5" s="80" t="s">
        <v>50</v>
      </c>
      <c r="E5" s="13">
        <v>44432</v>
      </c>
      <c r="F5" s="78" t="s">
        <v>768</v>
      </c>
      <c r="G5" s="13">
        <v>44435</v>
      </c>
      <c r="H5" s="79" t="s">
        <v>769</v>
      </c>
      <c r="I5" s="16">
        <v>95</v>
      </c>
      <c r="J5" s="16">
        <v>50</v>
      </c>
      <c r="K5" s="16">
        <v>30</v>
      </c>
      <c r="L5" s="16">
        <v>13</v>
      </c>
      <c r="M5" s="84">
        <v>35.625</v>
      </c>
      <c r="N5" s="74">
        <v>36</v>
      </c>
      <c r="O5" s="66">
        <v>2530</v>
      </c>
      <c r="P5" s="67">
        <f>Table224523467891112[[#This Row],[PEMBULATAN]]*O5</f>
        <v>91080</v>
      </c>
    </row>
    <row r="6" spans="1:16" ht="33" customHeight="1" x14ac:dyDescent="0.2">
      <c r="A6" s="96"/>
      <c r="B6" s="77"/>
      <c r="C6" s="75" t="s">
        <v>759</v>
      </c>
      <c r="D6" s="80" t="s">
        <v>50</v>
      </c>
      <c r="E6" s="13">
        <v>44432</v>
      </c>
      <c r="F6" s="78" t="s">
        <v>768</v>
      </c>
      <c r="G6" s="13">
        <v>44435</v>
      </c>
      <c r="H6" s="79" t="s">
        <v>769</v>
      </c>
      <c r="I6" s="16">
        <v>85</v>
      </c>
      <c r="J6" s="16">
        <v>55</v>
      </c>
      <c r="K6" s="16">
        <v>30</v>
      </c>
      <c r="L6" s="16">
        <v>17</v>
      </c>
      <c r="M6" s="84">
        <v>35.0625</v>
      </c>
      <c r="N6" s="74">
        <v>35</v>
      </c>
      <c r="O6" s="66">
        <v>2530</v>
      </c>
      <c r="P6" s="67">
        <f>Table224523467891112[[#This Row],[PEMBULATAN]]*O6</f>
        <v>88550</v>
      </c>
    </row>
    <row r="7" spans="1:16" ht="33" customHeight="1" x14ac:dyDescent="0.2">
      <c r="A7" s="96"/>
      <c r="B7" s="77"/>
      <c r="C7" s="75" t="s">
        <v>760</v>
      </c>
      <c r="D7" s="80" t="s">
        <v>50</v>
      </c>
      <c r="E7" s="13">
        <v>44432</v>
      </c>
      <c r="F7" s="78" t="s">
        <v>768</v>
      </c>
      <c r="G7" s="13">
        <v>44435</v>
      </c>
      <c r="H7" s="79" t="s">
        <v>769</v>
      </c>
      <c r="I7" s="16">
        <v>102</v>
      </c>
      <c r="J7" s="16">
        <v>55</v>
      </c>
      <c r="K7" s="16">
        <v>26</v>
      </c>
      <c r="L7" s="16">
        <v>15</v>
      </c>
      <c r="M7" s="84">
        <v>36.465000000000003</v>
      </c>
      <c r="N7" s="74">
        <v>36</v>
      </c>
      <c r="O7" s="66">
        <v>2530</v>
      </c>
      <c r="P7" s="67">
        <f>Table224523467891112[[#This Row],[PEMBULATAN]]*O7</f>
        <v>91080</v>
      </c>
    </row>
    <row r="8" spans="1:16" ht="33" customHeight="1" x14ac:dyDescent="0.2">
      <c r="A8" s="96"/>
      <c r="B8" s="77"/>
      <c r="C8" s="75" t="s">
        <v>761</v>
      </c>
      <c r="D8" s="80" t="s">
        <v>50</v>
      </c>
      <c r="E8" s="13">
        <v>44432</v>
      </c>
      <c r="F8" s="78" t="s">
        <v>768</v>
      </c>
      <c r="G8" s="13">
        <v>44435</v>
      </c>
      <c r="H8" s="79" t="s">
        <v>769</v>
      </c>
      <c r="I8" s="16">
        <v>92</v>
      </c>
      <c r="J8" s="16">
        <v>45</v>
      </c>
      <c r="K8" s="16">
        <v>35</v>
      </c>
      <c r="L8" s="16">
        <v>8</v>
      </c>
      <c r="M8" s="84">
        <v>36.225000000000001</v>
      </c>
      <c r="N8" s="74">
        <v>36</v>
      </c>
      <c r="O8" s="66">
        <v>2530</v>
      </c>
      <c r="P8" s="67">
        <f>Table224523467891112[[#This Row],[PEMBULATAN]]*O8</f>
        <v>91080</v>
      </c>
    </row>
    <row r="9" spans="1:16" ht="33" customHeight="1" x14ac:dyDescent="0.2">
      <c r="A9" s="96"/>
      <c r="B9" s="77"/>
      <c r="C9" s="75" t="s">
        <v>762</v>
      </c>
      <c r="D9" s="80" t="s">
        <v>50</v>
      </c>
      <c r="E9" s="13">
        <v>44432</v>
      </c>
      <c r="F9" s="78" t="s">
        <v>768</v>
      </c>
      <c r="G9" s="13">
        <v>44435</v>
      </c>
      <c r="H9" s="79" t="s">
        <v>769</v>
      </c>
      <c r="I9" s="16">
        <v>82</v>
      </c>
      <c r="J9" s="16">
        <v>20</v>
      </c>
      <c r="K9" s="16">
        <v>15</v>
      </c>
      <c r="L9" s="16">
        <v>1</v>
      </c>
      <c r="M9" s="84">
        <v>6.15</v>
      </c>
      <c r="N9" s="74">
        <v>6</v>
      </c>
      <c r="O9" s="66">
        <v>2530</v>
      </c>
      <c r="P9" s="67">
        <f>Table224523467891112[[#This Row],[PEMBULATAN]]*O9</f>
        <v>15180</v>
      </c>
    </row>
    <row r="10" spans="1:16" ht="33" customHeight="1" x14ac:dyDescent="0.2">
      <c r="A10" s="96"/>
      <c r="B10" s="77"/>
      <c r="C10" s="75" t="s">
        <v>763</v>
      </c>
      <c r="D10" s="80" t="s">
        <v>50</v>
      </c>
      <c r="E10" s="13">
        <v>44432</v>
      </c>
      <c r="F10" s="78" t="s">
        <v>768</v>
      </c>
      <c r="G10" s="13">
        <v>44435</v>
      </c>
      <c r="H10" s="79" t="s">
        <v>769</v>
      </c>
      <c r="I10" s="16">
        <v>54</v>
      </c>
      <c r="J10" s="16">
        <v>57</v>
      </c>
      <c r="K10" s="16">
        <v>32</v>
      </c>
      <c r="L10" s="16">
        <v>15</v>
      </c>
      <c r="M10" s="84">
        <v>24.623999999999999</v>
      </c>
      <c r="N10" s="74">
        <v>25</v>
      </c>
      <c r="O10" s="66">
        <v>2530</v>
      </c>
      <c r="P10" s="67">
        <f>Table224523467891112[[#This Row],[PEMBULATAN]]*O10</f>
        <v>63250</v>
      </c>
    </row>
    <row r="11" spans="1:16" ht="33" customHeight="1" x14ac:dyDescent="0.2">
      <c r="A11" s="96"/>
      <c r="B11" s="77"/>
      <c r="C11" s="75" t="s">
        <v>764</v>
      </c>
      <c r="D11" s="80" t="s">
        <v>50</v>
      </c>
      <c r="E11" s="13">
        <v>44432</v>
      </c>
      <c r="F11" s="78" t="s">
        <v>768</v>
      </c>
      <c r="G11" s="13">
        <v>44435</v>
      </c>
      <c r="H11" s="79" t="s">
        <v>769</v>
      </c>
      <c r="I11" s="16">
        <v>56</v>
      </c>
      <c r="J11" s="16">
        <v>47</v>
      </c>
      <c r="K11" s="16">
        <v>21</v>
      </c>
      <c r="L11" s="16">
        <v>20</v>
      </c>
      <c r="M11" s="84">
        <v>13.818</v>
      </c>
      <c r="N11" s="74">
        <v>20</v>
      </c>
      <c r="O11" s="66">
        <v>2530</v>
      </c>
      <c r="P11" s="67">
        <f>Table224523467891112[[#This Row],[PEMBULATAN]]*O11</f>
        <v>50600</v>
      </c>
    </row>
    <row r="12" spans="1:16" ht="33" customHeight="1" x14ac:dyDescent="0.2">
      <c r="A12" s="96"/>
      <c r="B12" s="77"/>
      <c r="C12" s="75" t="s">
        <v>765</v>
      </c>
      <c r="D12" s="80" t="s">
        <v>50</v>
      </c>
      <c r="E12" s="13">
        <v>44432</v>
      </c>
      <c r="F12" s="78" t="s">
        <v>768</v>
      </c>
      <c r="G12" s="13">
        <v>44435</v>
      </c>
      <c r="H12" s="79" t="s">
        <v>769</v>
      </c>
      <c r="I12" s="16">
        <v>56</v>
      </c>
      <c r="J12" s="16">
        <v>39</v>
      </c>
      <c r="K12" s="16">
        <v>39</v>
      </c>
      <c r="L12" s="16">
        <v>8</v>
      </c>
      <c r="M12" s="84">
        <v>21.294</v>
      </c>
      <c r="N12" s="74">
        <v>21</v>
      </c>
      <c r="O12" s="66">
        <v>2530</v>
      </c>
      <c r="P12" s="67">
        <f>Table224523467891112[[#This Row],[PEMBULATAN]]*O12</f>
        <v>53130</v>
      </c>
    </row>
    <row r="13" spans="1:16" ht="33" customHeight="1" x14ac:dyDescent="0.2">
      <c r="A13" s="96"/>
      <c r="B13" s="77"/>
      <c r="C13" s="75" t="s">
        <v>766</v>
      </c>
      <c r="D13" s="80" t="s">
        <v>50</v>
      </c>
      <c r="E13" s="13">
        <v>44432</v>
      </c>
      <c r="F13" s="78" t="s">
        <v>768</v>
      </c>
      <c r="G13" s="13">
        <v>44435</v>
      </c>
      <c r="H13" s="79" t="s">
        <v>769</v>
      </c>
      <c r="I13" s="16">
        <v>42</v>
      </c>
      <c r="J13" s="16">
        <v>28</v>
      </c>
      <c r="K13" s="16">
        <v>28</v>
      </c>
      <c r="L13" s="16">
        <v>4</v>
      </c>
      <c r="M13" s="84">
        <v>8.2319999999999993</v>
      </c>
      <c r="N13" s="74">
        <v>8</v>
      </c>
      <c r="O13" s="66">
        <v>2530</v>
      </c>
      <c r="P13" s="67">
        <f>Table224523467891112[[#This Row],[PEMBULATAN]]*O13</f>
        <v>20240</v>
      </c>
    </row>
    <row r="14" spans="1:16" ht="33" customHeight="1" x14ac:dyDescent="0.2">
      <c r="A14" s="96"/>
      <c r="B14" s="77"/>
      <c r="C14" s="75" t="s">
        <v>767</v>
      </c>
      <c r="D14" s="80" t="s">
        <v>50</v>
      </c>
      <c r="E14" s="13">
        <v>44432</v>
      </c>
      <c r="F14" s="78" t="s">
        <v>768</v>
      </c>
      <c r="G14" s="13">
        <v>44435</v>
      </c>
      <c r="H14" s="79" t="s">
        <v>769</v>
      </c>
      <c r="I14" s="16">
        <v>36</v>
      </c>
      <c r="J14" s="16">
        <v>36</v>
      </c>
      <c r="K14" s="16">
        <v>20</v>
      </c>
      <c r="L14" s="16">
        <v>7</v>
      </c>
      <c r="M14" s="84">
        <v>6.48</v>
      </c>
      <c r="N14" s="74">
        <v>7</v>
      </c>
      <c r="O14" s="66">
        <v>2530</v>
      </c>
      <c r="P14" s="67">
        <f>Table224523467891112[[#This Row],[PEMBULATAN]]*O14</f>
        <v>17710</v>
      </c>
    </row>
    <row r="15" spans="1:16" ht="22.5" customHeight="1" x14ac:dyDescent="0.2">
      <c r="A15" s="119" t="s">
        <v>31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1"/>
      <c r="M15" s="81">
        <f>SUBTOTAL(109,Table224523467891112[KG VOLUME])</f>
        <v>313.12049999999999</v>
      </c>
      <c r="N15" s="70">
        <f>SUM(N3:N14)</f>
        <v>319</v>
      </c>
      <c r="O15" s="122">
        <f>SUM(P3:P14)</f>
        <v>807070</v>
      </c>
      <c r="P15" s="123"/>
    </row>
    <row r="16" spans="1:16" ht="22.5" customHeight="1" x14ac:dyDescent="0.2">
      <c r="A16" s="85"/>
      <c r="B16" s="58" t="s">
        <v>43</v>
      </c>
      <c r="C16" s="57"/>
      <c r="D16" s="59" t="s">
        <v>44</v>
      </c>
      <c r="E16" s="85"/>
      <c r="F16" s="85"/>
      <c r="G16" s="85"/>
      <c r="H16" s="85"/>
      <c r="I16" s="85"/>
      <c r="J16" s="85"/>
      <c r="K16" s="85"/>
      <c r="L16" s="85"/>
      <c r="M16" s="86"/>
      <c r="N16" s="88" t="s">
        <v>51</v>
      </c>
      <c r="O16" s="87"/>
      <c r="P16" s="87">
        <f>O15*10%</f>
        <v>80707</v>
      </c>
    </row>
    <row r="17" spans="1:16" ht="22.5" customHeight="1" thickBot="1" x14ac:dyDescent="0.25">
      <c r="A17" s="85"/>
      <c r="B17" s="58"/>
      <c r="C17" s="57"/>
      <c r="D17" s="59"/>
      <c r="E17" s="85"/>
      <c r="F17" s="85"/>
      <c r="G17" s="85"/>
      <c r="H17" s="85"/>
      <c r="I17" s="85"/>
      <c r="J17" s="85"/>
      <c r="K17" s="85"/>
      <c r="L17" s="85"/>
      <c r="M17" s="86"/>
      <c r="N17" s="99" t="s">
        <v>53</v>
      </c>
      <c r="O17" s="100"/>
      <c r="P17" s="100">
        <f>O15-P16</f>
        <v>726363</v>
      </c>
    </row>
    <row r="18" spans="1:16" x14ac:dyDescent="0.2">
      <c r="A18" s="11"/>
      <c r="H18" s="65"/>
      <c r="N18" s="64" t="s">
        <v>32</v>
      </c>
      <c r="P18" s="71">
        <f>P17*1%</f>
        <v>7263.63</v>
      </c>
    </row>
    <row r="19" spans="1:16" ht="15.75" thickBot="1" x14ac:dyDescent="0.25">
      <c r="A19" s="11"/>
      <c r="H19" s="65"/>
      <c r="N19" s="64" t="s">
        <v>54</v>
      </c>
      <c r="P19" s="73">
        <f>P17*2%</f>
        <v>14527.26</v>
      </c>
    </row>
    <row r="20" spans="1:16" x14ac:dyDescent="0.2">
      <c r="A20" s="11"/>
      <c r="H20" s="65"/>
      <c r="N20" s="68" t="s">
        <v>33</v>
      </c>
      <c r="O20" s="69"/>
      <c r="P20" s="72">
        <f>P17+P18-P19</f>
        <v>719099.37</v>
      </c>
    </row>
    <row r="21" spans="1:16" x14ac:dyDescent="0.2">
      <c r="A21" s="11"/>
      <c r="H21" s="65"/>
      <c r="P21" s="73"/>
    </row>
    <row r="22" spans="1:16" x14ac:dyDescent="0.2">
      <c r="A22" s="11"/>
      <c r="H22" s="65"/>
      <c r="O22" s="60"/>
      <c r="P22" s="73"/>
    </row>
    <row r="23" spans="1:16" s="3" customFormat="1" x14ac:dyDescent="0.25">
      <c r="A23" s="11"/>
      <c r="B23" s="2"/>
      <c r="C23" s="2"/>
      <c r="E23" s="12"/>
      <c r="H23" s="6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5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5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5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5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5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5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5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5"/>
      <c r="N34" s="15"/>
      <c r="O34" s="15"/>
      <c r="P34" s="15"/>
    </row>
  </sheetData>
  <mergeCells count="2">
    <mergeCell ref="A15:L15"/>
    <mergeCell ref="O15:P15"/>
  </mergeCells>
  <conditionalFormatting sqref="B3">
    <cfRule type="duplicateValues" dxfId="277" priority="2"/>
  </conditionalFormatting>
  <conditionalFormatting sqref="B4:B14">
    <cfRule type="duplicateValues" dxfId="276" priority="4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84"/>
  <sheetViews>
    <sheetView zoomScale="110" zoomScaleNormal="110" workbookViewId="0">
      <pane xSplit="3" ySplit="2" topLeftCell="D161" activePane="bottomRight" state="frozen"/>
      <selection activeCell="H118" sqref="H118"/>
      <selection pane="topRight" activeCell="H118" sqref="H118"/>
      <selection pane="bottomLeft" activeCell="H118" sqref="H118"/>
      <selection pane="bottomRight" activeCell="A3" sqref="A3:XFD16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24" customHeight="1" x14ac:dyDescent="0.2">
      <c r="A3" s="97" t="s">
        <v>2186</v>
      </c>
      <c r="B3" s="91" t="s">
        <v>770</v>
      </c>
      <c r="C3" s="9" t="s">
        <v>771</v>
      </c>
      <c r="D3" s="78" t="s">
        <v>50</v>
      </c>
      <c r="E3" s="13">
        <v>44432</v>
      </c>
      <c r="F3" s="78" t="s">
        <v>768</v>
      </c>
      <c r="G3" s="13">
        <v>44435</v>
      </c>
      <c r="H3" s="10" t="s">
        <v>769</v>
      </c>
      <c r="I3" s="1">
        <v>150</v>
      </c>
      <c r="J3" s="1">
        <v>65</v>
      </c>
      <c r="K3" s="1">
        <v>15</v>
      </c>
      <c r="L3" s="1">
        <v>20</v>
      </c>
      <c r="M3" s="83">
        <v>36.5625</v>
      </c>
      <c r="N3" s="8">
        <v>37</v>
      </c>
      <c r="O3" s="66">
        <v>2530</v>
      </c>
      <c r="P3" s="67">
        <f>Table22452346789111213[[#This Row],[PEMBULATAN]]*O3</f>
        <v>93610</v>
      </c>
    </row>
    <row r="4" spans="1:16" ht="24" customHeight="1" x14ac:dyDescent="0.2">
      <c r="A4" s="98"/>
      <c r="B4" s="91" t="s">
        <v>772</v>
      </c>
      <c r="C4" s="9" t="s">
        <v>773</v>
      </c>
      <c r="D4" s="78" t="s">
        <v>50</v>
      </c>
      <c r="E4" s="13">
        <v>44432</v>
      </c>
      <c r="F4" s="78" t="s">
        <v>768</v>
      </c>
      <c r="G4" s="13">
        <v>44435</v>
      </c>
      <c r="H4" s="10" t="s">
        <v>769</v>
      </c>
      <c r="I4" s="1">
        <v>50</v>
      </c>
      <c r="J4" s="1">
        <v>45</v>
      </c>
      <c r="K4" s="1">
        <v>50</v>
      </c>
      <c r="L4" s="1">
        <v>20</v>
      </c>
      <c r="M4" s="83">
        <v>28.125</v>
      </c>
      <c r="N4" s="8">
        <v>28</v>
      </c>
      <c r="O4" s="66">
        <v>2530</v>
      </c>
      <c r="P4" s="67">
        <f>Table22452346789111213[[#This Row],[PEMBULATAN]]*O4</f>
        <v>70840</v>
      </c>
    </row>
    <row r="5" spans="1:16" ht="24" customHeight="1" x14ac:dyDescent="0.2">
      <c r="A5" s="96"/>
      <c r="B5" s="77" t="s">
        <v>774</v>
      </c>
      <c r="C5" s="75" t="s">
        <v>775</v>
      </c>
      <c r="D5" s="80" t="s">
        <v>50</v>
      </c>
      <c r="E5" s="13">
        <v>44432</v>
      </c>
      <c r="F5" s="78" t="s">
        <v>768</v>
      </c>
      <c r="G5" s="13">
        <v>44435</v>
      </c>
      <c r="H5" s="79" t="s">
        <v>769</v>
      </c>
      <c r="I5" s="16">
        <v>83</v>
      </c>
      <c r="J5" s="16">
        <v>45</v>
      </c>
      <c r="K5" s="16">
        <v>27</v>
      </c>
      <c r="L5" s="16">
        <v>11</v>
      </c>
      <c r="M5" s="84">
        <v>25.21125</v>
      </c>
      <c r="N5" s="74">
        <v>25</v>
      </c>
      <c r="O5" s="66">
        <v>2530</v>
      </c>
      <c r="P5" s="67">
        <f>Table22452346789111213[[#This Row],[PEMBULATAN]]*O5</f>
        <v>63250</v>
      </c>
    </row>
    <row r="6" spans="1:16" ht="24" customHeight="1" x14ac:dyDescent="0.2">
      <c r="A6" s="96"/>
      <c r="B6" s="77"/>
      <c r="C6" s="75" t="s">
        <v>776</v>
      </c>
      <c r="D6" s="80" t="s">
        <v>50</v>
      </c>
      <c r="E6" s="13">
        <v>44432</v>
      </c>
      <c r="F6" s="78" t="s">
        <v>768</v>
      </c>
      <c r="G6" s="13">
        <v>44435</v>
      </c>
      <c r="H6" s="79" t="s">
        <v>769</v>
      </c>
      <c r="I6" s="16">
        <v>33</v>
      </c>
      <c r="J6" s="16">
        <v>10</v>
      </c>
      <c r="K6" s="16">
        <v>10</v>
      </c>
      <c r="L6" s="16">
        <v>1</v>
      </c>
      <c r="M6" s="84">
        <v>0.82499999999999996</v>
      </c>
      <c r="N6" s="74">
        <v>1</v>
      </c>
      <c r="O6" s="66">
        <v>2530</v>
      </c>
      <c r="P6" s="67">
        <f>Table22452346789111213[[#This Row],[PEMBULATAN]]*O6</f>
        <v>2530</v>
      </c>
    </row>
    <row r="7" spans="1:16" ht="24" customHeight="1" x14ac:dyDescent="0.2">
      <c r="A7" s="96"/>
      <c r="B7" s="77"/>
      <c r="C7" s="75" t="s">
        <v>777</v>
      </c>
      <c r="D7" s="80" t="s">
        <v>50</v>
      </c>
      <c r="E7" s="13">
        <v>44432</v>
      </c>
      <c r="F7" s="78" t="s">
        <v>768</v>
      </c>
      <c r="G7" s="13">
        <v>44435</v>
      </c>
      <c r="H7" s="79" t="s">
        <v>769</v>
      </c>
      <c r="I7" s="16">
        <v>33</v>
      </c>
      <c r="J7" s="16">
        <v>10</v>
      </c>
      <c r="K7" s="16">
        <v>10</v>
      </c>
      <c r="L7" s="16">
        <v>1</v>
      </c>
      <c r="M7" s="84">
        <v>0.82499999999999996</v>
      </c>
      <c r="N7" s="74">
        <v>1</v>
      </c>
      <c r="O7" s="66">
        <v>2530</v>
      </c>
      <c r="P7" s="67">
        <f>Table22452346789111213[[#This Row],[PEMBULATAN]]*O7</f>
        <v>2530</v>
      </c>
    </row>
    <row r="8" spans="1:16" ht="24" customHeight="1" x14ac:dyDescent="0.2">
      <c r="A8" s="96"/>
      <c r="B8" s="77"/>
      <c r="C8" s="75" t="s">
        <v>778</v>
      </c>
      <c r="D8" s="80" t="s">
        <v>50</v>
      </c>
      <c r="E8" s="13">
        <v>44432</v>
      </c>
      <c r="F8" s="78" t="s">
        <v>768</v>
      </c>
      <c r="G8" s="13">
        <v>44435</v>
      </c>
      <c r="H8" s="79" t="s">
        <v>769</v>
      </c>
      <c r="I8" s="16">
        <v>33</v>
      </c>
      <c r="J8" s="16">
        <v>10</v>
      </c>
      <c r="K8" s="16">
        <v>10</v>
      </c>
      <c r="L8" s="16">
        <v>1</v>
      </c>
      <c r="M8" s="84">
        <v>0.82499999999999996</v>
      </c>
      <c r="N8" s="74">
        <v>1</v>
      </c>
      <c r="O8" s="66">
        <v>2530</v>
      </c>
      <c r="P8" s="67">
        <f>Table22452346789111213[[#This Row],[PEMBULATAN]]*O8</f>
        <v>2530</v>
      </c>
    </row>
    <row r="9" spans="1:16" ht="24" customHeight="1" x14ac:dyDescent="0.2">
      <c r="A9" s="96"/>
      <c r="B9" s="77"/>
      <c r="C9" s="75" t="s">
        <v>779</v>
      </c>
      <c r="D9" s="80" t="s">
        <v>50</v>
      </c>
      <c r="E9" s="13">
        <v>44432</v>
      </c>
      <c r="F9" s="78" t="s">
        <v>768</v>
      </c>
      <c r="G9" s="13">
        <v>44435</v>
      </c>
      <c r="H9" s="79" t="s">
        <v>769</v>
      </c>
      <c r="I9" s="16">
        <v>33</v>
      </c>
      <c r="J9" s="16">
        <v>10</v>
      </c>
      <c r="K9" s="16">
        <v>10</v>
      </c>
      <c r="L9" s="16">
        <v>1</v>
      </c>
      <c r="M9" s="84">
        <v>0.82499999999999996</v>
      </c>
      <c r="N9" s="74">
        <v>1</v>
      </c>
      <c r="O9" s="66">
        <v>2530</v>
      </c>
      <c r="P9" s="67">
        <f>Table22452346789111213[[#This Row],[PEMBULATAN]]*O9</f>
        <v>2530</v>
      </c>
    </row>
    <row r="10" spans="1:16" ht="24" customHeight="1" x14ac:dyDescent="0.2">
      <c r="A10" s="96"/>
      <c r="B10" s="77"/>
      <c r="C10" s="75" t="s">
        <v>780</v>
      </c>
      <c r="D10" s="80" t="s">
        <v>50</v>
      </c>
      <c r="E10" s="13">
        <v>44432</v>
      </c>
      <c r="F10" s="78" t="s">
        <v>768</v>
      </c>
      <c r="G10" s="13">
        <v>44435</v>
      </c>
      <c r="H10" s="79" t="s">
        <v>769</v>
      </c>
      <c r="I10" s="16">
        <v>33</v>
      </c>
      <c r="J10" s="16">
        <v>10</v>
      </c>
      <c r="K10" s="16">
        <v>10</v>
      </c>
      <c r="L10" s="16">
        <v>1</v>
      </c>
      <c r="M10" s="84">
        <v>0.82499999999999996</v>
      </c>
      <c r="N10" s="74">
        <v>1</v>
      </c>
      <c r="O10" s="66">
        <v>2530</v>
      </c>
      <c r="P10" s="67">
        <f>Table22452346789111213[[#This Row],[PEMBULATAN]]*O10</f>
        <v>2530</v>
      </c>
    </row>
    <row r="11" spans="1:16" ht="24" customHeight="1" x14ac:dyDescent="0.2">
      <c r="A11" s="96"/>
      <c r="B11" s="77"/>
      <c r="C11" s="75" t="s">
        <v>781</v>
      </c>
      <c r="D11" s="80" t="s">
        <v>50</v>
      </c>
      <c r="E11" s="13">
        <v>44432</v>
      </c>
      <c r="F11" s="78" t="s">
        <v>768</v>
      </c>
      <c r="G11" s="13">
        <v>44435</v>
      </c>
      <c r="H11" s="79" t="s">
        <v>769</v>
      </c>
      <c r="I11" s="16">
        <v>45</v>
      </c>
      <c r="J11" s="16">
        <v>65</v>
      </c>
      <c r="K11" s="16">
        <v>77</v>
      </c>
      <c r="L11" s="16">
        <v>31</v>
      </c>
      <c r="M11" s="84">
        <v>56.306249999999999</v>
      </c>
      <c r="N11" s="74">
        <v>56</v>
      </c>
      <c r="O11" s="66">
        <v>2530</v>
      </c>
      <c r="P11" s="67">
        <f>Table22452346789111213[[#This Row],[PEMBULATAN]]*O11</f>
        <v>141680</v>
      </c>
    </row>
    <row r="12" spans="1:16" ht="24" customHeight="1" x14ac:dyDescent="0.2">
      <c r="A12" s="96"/>
      <c r="B12" s="77"/>
      <c r="C12" s="75" t="s">
        <v>782</v>
      </c>
      <c r="D12" s="80" t="s">
        <v>50</v>
      </c>
      <c r="E12" s="13">
        <v>44432</v>
      </c>
      <c r="F12" s="78" t="s">
        <v>768</v>
      </c>
      <c r="G12" s="13">
        <v>44435</v>
      </c>
      <c r="H12" s="79" t="s">
        <v>769</v>
      </c>
      <c r="I12" s="16">
        <v>45</v>
      </c>
      <c r="J12" s="16">
        <v>65</v>
      </c>
      <c r="K12" s="16">
        <v>77</v>
      </c>
      <c r="L12" s="16">
        <v>31</v>
      </c>
      <c r="M12" s="84">
        <v>56.306249999999999</v>
      </c>
      <c r="N12" s="74">
        <v>56</v>
      </c>
      <c r="O12" s="66">
        <v>2530</v>
      </c>
      <c r="P12" s="67">
        <f>Table22452346789111213[[#This Row],[PEMBULATAN]]*O12</f>
        <v>141680</v>
      </c>
    </row>
    <row r="13" spans="1:16" ht="24" customHeight="1" x14ac:dyDescent="0.2">
      <c r="A13" s="96"/>
      <c r="B13" s="77"/>
      <c r="C13" s="75" t="s">
        <v>783</v>
      </c>
      <c r="D13" s="80" t="s">
        <v>50</v>
      </c>
      <c r="E13" s="13">
        <v>44432</v>
      </c>
      <c r="F13" s="78" t="s">
        <v>768</v>
      </c>
      <c r="G13" s="13">
        <v>44435</v>
      </c>
      <c r="H13" s="79" t="s">
        <v>769</v>
      </c>
      <c r="I13" s="16">
        <v>45</v>
      </c>
      <c r="J13" s="16">
        <v>65</v>
      </c>
      <c r="K13" s="16">
        <v>77</v>
      </c>
      <c r="L13" s="16">
        <v>31</v>
      </c>
      <c r="M13" s="84">
        <v>56.306249999999999</v>
      </c>
      <c r="N13" s="74">
        <v>56</v>
      </c>
      <c r="O13" s="66">
        <v>2530</v>
      </c>
      <c r="P13" s="67">
        <f>Table22452346789111213[[#This Row],[PEMBULATAN]]*O13</f>
        <v>141680</v>
      </c>
    </row>
    <row r="14" spans="1:16" ht="24" customHeight="1" x14ac:dyDescent="0.2">
      <c r="A14" s="96"/>
      <c r="B14" s="92"/>
      <c r="C14" s="75" t="s">
        <v>784</v>
      </c>
      <c r="D14" s="80" t="s">
        <v>50</v>
      </c>
      <c r="E14" s="13">
        <v>44432</v>
      </c>
      <c r="F14" s="78" t="s">
        <v>768</v>
      </c>
      <c r="G14" s="13">
        <v>44435</v>
      </c>
      <c r="H14" s="79" t="s">
        <v>769</v>
      </c>
      <c r="I14" s="16">
        <v>45</v>
      </c>
      <c r="J14" s="16">
        <v>65</v>
      </c>
      <c r="K14" s="16">
        <v>77</v>
      </c>
      <c r="L14" s="16">
        <v>31</v>
      </c>
      <c r="M14" s="84">
        <v>56.306249999999999</v>
      </c>
      <c r="N14" s="74">
        <v>56</v>
      </c>
      <c r="O14" s="66">
        <v>2530</v>
      </c>
      <c r="P14" s="67">
        <f>Table22452346789111213[[#This Row],[PEMBULATAN]]*O14</f>
        <v>141680</v>
      </c>
    </row>
    <row r="15" spans="1:16" ht="24" customHeight="1" x14ac:dyDescent="0.2">
      <c r="A15" s="96"/>
      <c r="B15" s="77" t="s">
        <v>785</v>
      </c>
      <c r="C15" s="75" t="s">
        <v>786</v>
      </c>
      <c r="D15" s="80" t="s">
        <v>50</v>
      </c>
      <c r="E15" s="13">
        <v>44432</v>
      </c>
      <c r="F15" s="78" t="s">
        <v>768</v>
      </c>
      <c r="G15" s="13">
        <v>44435</v>
      </c>
      <c r="H15" s="79" t="s">
        <v>769</v>
      </c>
      <c r="I15" s="16">
        <v>65</v>
      </c>
      <c r="J15" s="16">
        <v>40</v>
      </c>
      <c r="K15" s="16">
        <v>32</v>
      </c>
      <c r="L15" s="16">
        <v>14</v>
      </c>
      <c r="M15" s="84">
        <v>20.8</v>
      </c>
      <c r="N15" s="74">
        <v>21</v>
      </c>
      <c r="O15" s="66">
        <v>2530</v>
      </c>
      <c r="P15" s="67">
        <f>Table22452346789111213[[#This Row],[PEMBULATAN]]*O15</f>
        <v>53130</v>
      </c>
    </row>
    <row r="16" spans="1:16" ht="24" customHeight="1" x14ac:dyDescent="0.2">
      <c r="A16" s="96"/>
      <c r="B16" s="77"/>
      <c r="C16" s="75" t="s">
        <v>787</v>
      </c>
      <c r="D16" s="80" t="s">
        <v>50</v>
      </c>
      <c r="E16" s="13">
        <v>44432</v>
      </c>
      <c r="F16" s="78" t="s">
        <v>768</v>
      </c>
      <c r="G16" s="13">
        <v>44435</v>
      </c>
      <c r="H16" s="79" t="s">
        <v>769</v>
      </c>
      <c r="I16" s="16">
        <v>65</v>
      </c>
      <c r="J16" s="16">
        <v>40</v>
      </c>
      <c r="K16" s="16">
        <v>7</v>
      </c>
      <c r="L16" s="16">
        <v>3</v>
      </c>
      <c r="M16" s="84">
        <v>4.55</v>
      </c>
      <c r="N16" s="74">
        <v>5</v>
      </c>
      <c r="O16" s="66">
        <v>2530</v>
      </c>
      <c r="P16" s="67">
        <f>Table22452346789111213[[#This Row],[PEMBULATAN]]*O16</f>
        <v>12650</v>
      </c>
    </row>
    <row r="17" spans="1:16" ht="24" customHeight="1" x14ac:dyDescent="0.2">
      <c r="A17" s="96"/>
      <c r="B17" s="77"/>
      <c r="C17" s="75" t="s">
        <v>788</v>
      </c>
      <c r="D17" s="80" t="s">
        <v>50</v>
      </c>
      <c r="E17" s="13">
        <v>44432</v>
      </c>
      <c r="F17" s="78" t="s">
        <v>768</v>
      </c>
      <c r="G17" s="13">
        <v>44435</v>
      </c>
      <c r="H17" s="79" t="s">
        <v>769</v>
      </c>
      <c r="I17" s="16">
        <v>95</v>
      </c>
      <c r="J17" s="16">
        <v>65</v>
      </c>
      <c r="K17" s="16">
        <v>10</v>
      </c>
      <c r="L17" s="16">
        <v>10</v>
      </c>
      <c r="M17" s="84">
        <v>15.4375</v>
      </c>
      <c r="N17" s="74">
        <v>15</v>
      </c>
      <c r="O17" s="66">
        <v>2530</v>
      </c>
      <c r="P17" s="67">
        <f>Table22452346789111213[[#This Row],[PEMBULATAN]]*O17</f>
        <v>37950</v>
      </c>
    </row>
    <row r="18" spans="1:16" ht="24" customHeight="1" x14ac:dyDescent="0.2">
      <c r="A18" s="96"/>
      <c r="B18" s="77"/>
      <c r="C18" s="75" t="s">
        <v>789</v>
      </c>
      <c r="D18" s="80" t="s">
        <v>50</v>
      </c>
      <c r="E18" s="13">
        <v>44432</v>
      </c>
      <c r="F18" s="78" t="s">
        <v>768</v>
      </c>
      <c r="G18" s="13">
        <v>44435</v>
      </c>
      <c r="H18" s="79" t="s">
        <v>769</v>
      </c>
      <c r="I18" s="16">
        <v>105</v>
      </c>
      <c r="J18" s="16">
        <v>20</v>
      </c>
      <c r="K18" s="16">
        <v>10</v>
      </c>
      <c r="L18" s="16">
        <v>18</v>
      </c>
      <c r="M18" s="84">
        <v>5.25</v>
      </c>
      <c r="N18" s="74">
        <v>18</v>
      </c>
      <c r="O18" s="66">
        <v>2530</v>
      </c>
      <c r="P18" s="67">
        <f>Table22452346789111213[[#This Row],[PEMBULATAN]]*O18</f>
        <v>45540</v>
      </c>
    </row>
    <row r="19" spans="1:16" ht="24" customHeight="1" x14ac:dyDescent="0.2">
      <c r="A19" s="96"/>
      <c r="B19" s="77"/>
      <c r="C19" s="75" t="s">
        <v>790</v>
      </c>
      <c r="D19" s="80" t="s">
        <v>50</v>
      </c>
      <c r="E19" s="13">
        <v>44432</v>
      </c>
      <c r="F19" s="78" t="s">
        <v>768</v>
      </c>
      <c r="G19" s="13">
        <v>44435</v>
      </c>
      <c r="H19" s="79" t="s">
        <v>769</v>
      </c>
      <c r="I19" s="16">
        <v>72</v>
      </c>
      <c r="J19" s="16">
        <v>65</v>
      </c>
      <c r="K19" s="16">
        <v>5</v>
      </c>
      <c r="L19" s="16">
        <v>5</v>
      </c>
      <c r="M19" s="84">
        <v>5.85</v>
      </c>
      <c r="N19" s="74">
        <v>6</v>
      </c>
      <c r="O19" s="66">
        <v>2530</v>
      </c>
      <c r="P19" s="67">
        <f>Table22452346789111213[[#This Row],[PEMBULATAN]]*O19</f>
        <v>15180</v>
      </c>
    </row>
    <row r="20" spans="1:16" ht="24" customHeight="1" x14ac:dyDescent="0.2">
      <c r="A20" s="96"/>
      <c r="B20" s="77"/>
      <c r="C20" s="75" t="s">
        <v>791</v>
      </c>
      <c r="D20" s="80" t="s">
        <v>50</v>
      </c>
      <c r="E20" s="13">
        <v>44432</v>
      </c>
      <c r="F20" s="78" t="s">
        <v>768</v>
      </c>
      <c r="G20" s="13">
        <v>44435</v>
      </c>
      <c r="H20" s="79" t="s">
        <v>769</v>
      </c>
      <c r="I20" s="16">
        <v>52</v>
      </c>
      <c r="J20" s="16">
        <v>30</v>
      </c>
      <c r="K20" s="16">
        <v>15</v>
      </c>
      <c r="L20" s="16">
        <v>1</v>
      </c>
      <c r="M20" s="84">
        <v>5.85</v>
      </c>
      <c r="N20" s="74">
        <v>6</v>
      </c>
      <c r="O20" s="66">
        <v>2530</v>
      </c>
      <c r="P20" s="67">
        <f>Table22452346789111213[[#This Row],[PEMBULATAN]]*O20</f>
        <v>15180</v>
      </c>
    </row>
    <row r="21" spans="1:16" ht="24" customHeight="1" x14ac:dyDescent="0.2">
      <c r="A21" s="96"/>
      <c r="B21" s="77"/>
      <c r="C21" s="75" t="s">
        <v>792</v>
      </c>
      <c r="D21" s="80" t="s">
        <v>50</v>
      </c>
      <c r="E21" s="13">
        <v>44432</v>
      </c>
      <c r="F21" s="78" t="s">
        <v>768</v>
      </c>
      <c r="G21" s="13">
        <v>44435</v>
      </c>
      <c r="H21" s="79" t="s">
        <v>769</v>
      </c>
      <c r="I21" s="16">
        <v>105</v>
      </c>
      <c r="J21" s="16">
        <v>20</v>
      </c>
      <c r="K21" s="16">
        <v>10</v>
      </c>
      <c r="L21" s="16">
        <v>18</v>
      </c>
      <c r="M21" s="84">
        <v>5.25</v>
      </c>
      <c r="N21" s="74">
        <v>18</v>
      </c>
      <c r="O21" s="66">
        <v>2530</v>
      </c>
      <c r="P21" s="67">
        <f>Table22452346789111213[[#This Row],[PEMBULATAN]]*O21</f>
        <v>45540</v>
      </c>
    </row>
    <row r="22" spans="1:16" ht="24" customHeight="1" x14ac:dyDescent="0.2">
      <c r="A22" s="96"/>
      <c r="B22" s="77"/>
      <c r="C22" s="75" t="s">
        <v>793</v>
      </c>
      <c r="D22" s="80" t="s">
        <v>50</v>
      </c>
      <c r="E22" s="13">
        <v>44432</v>
      </c>
      <c r="F22" s="78" t="s">
        <v>768</v>
      </c>
      <c r="G22" s="13">
        <v>44435</v>
      </c>
      <c r="H22" s="79" t="s">
        <v>769</v>
      </c>
      <c r="I22" s="16">
        <v>53</v>
      </c>
      <c r="J22" s="16">
        <v>50</v>
      </c>
      <c r="K22" s="16">
        <v>27</v>
      </c>
      <c r="L22" s="16">
        <v>3</v>
      </c>
      <c r="M22" s="84">
        <v>17.887499999999999</v>
      </c>
      <c r="N22" s="74">
        <v>18</v>
      </c>
      <c r="O22" s="66">
        <v>2530</v>
      </c>
      <c r="P22" s="67">
        <f>Table22452346789111213[[#This Row],[PEMBULATAN]]*O22</f>
        <v>45540</v>
      </c>
    </row>
    <row r="23" spans="1:16" ht="24" customHeight="1" x14ac:dyDescent="0.2">
      <c r="A23" s="96"/>
      <c r="B23" s="77"/>
      <c r="C23" s="75" t="s">
        <v>794</v>
      </c>
      <c r="D23" s="80" t="s">
        <v>50</v>
      </c>
      <c r="E23" s="13">
        <v>44432</v>
      </c>
      <c r="F23" s="78" t="s">
        <v>768</v>
      </c>
      <c r="G23" s="13">
        <v>44435</v>
      </c>
      <c r="H23" s="79" t="s">
        <v>769</v>
      </c>
      <c r="I23" s="16">
        <v>64</v>
      </c>
      <c r="J23" s="16">
        <v>30</v>
      </c>
      <c r="K23" s="16">
        <v>13</v>
      </c>
      <c r="L23" s="16">
        <v>4</v>
      </c>
      <c r="M23" s="84">
        <v>6.24</v>
      </c>
      <c r="N23" s="74">
        <v>6</v>
      </c>
      <c r="O23" s="66">
        <v>2530</v>
      </c>
      <c r="P23" s="67">
        <f>Table22452346789111213[[#This Row],[PEMBULATAN]]*O23</f>
        <v>15180</v>
      </c>
    </row>
    <row r="24" spans="1:16" ht="24" customHeight="1" x14ac:dyDescent="0.2">
      <c r="A24" s="96"/>
      <c r="B24" s="77"/>
      <c r="C24" s="75" t="s">
        <v>795</v>
      </c>
      <c r="D24" s="80" t="s">
        <v>50</v>
      </c>
      <c r="E24" s="13">
        <v>44432</v>
      </c>
      <c r="F24" s="78" t="s">
        <v>768</v>
      </c>
      <c r="G24" s="13">
        <v>44435</v>
      </c>
      <c r="H24" s="79" t="s">
        <v>769</v>
      </c>
      <c r="I24" s="16">
        <v>72</v>
      </c>
      <c r="J24" s="16">
        <v>32</v>
      </c>
      <c r="K24" s="16">
        <v>7</v>
      </c>
      <c r="L24" s="16">
        <v>1</v>
      </c>
      <c r="M24" s="84">
        <v>4.032</v>
      </c>
      <c r="N24" s="74">
        <v>4</v>
      </c>
      <c r="O24" s="66">
        <v>2530</v>
      </c>
      <c r="P24" s="67">
        <f>Table22452346789111213[[#This Row],[PEMBULATAN]]*O24</f>
        <v>10120</v>
      </c>
    </row>
    <row r="25" spans="1:16" ht="24" customHeight="1" x14ac:dyDescent="0.2">
      <c r="A25" s="96"/>
      <c r="B25" s="77"/>
      <c r="C25" s="75" t="s">
        <v>796</v>
      </c>
      <c r="D25" s="80" t="s">
        <v>50</v>
      </c>
      <c r="E25" s="13">
        <v>44432</v>
      </c>
      <c r="F25" s="78" t="s">
        <v>768</v>
      </c>
      <c r="G25" s="13">
        <v>44435</v>
      </c>
      <c r="H25" s="79" t="s">
        <v>769</v>
      </c>
      <c r="I25" s="16">
        <v>44</v>
      </c>
      <c r="J25" s="16">
        <v>34</v>
      </c>
      <c r="K25" s="16">
        <v>20</v>
      </c>
      <c r="L25" s="16">
        <v>3</v>
      </c>
      <c r="M25" s="84">
        <v>7.48</v>
      </c>
      <c r="N25" s="74">
        <v>7</v>
      </c>
      <c r="O25" s="66">
        <v>2530</v>
      </c>
      <c r="P25" s="67">
        <f>Table22452346789111213[[#This Row],[PEMBULATAN]]*O25</f>
        <v>17710</v>
      </c>
    </row>
    <row r="26" spans="1:16" ht="24" customHeight="1" x14ac:dyDescent="0.2">
      <c r="A26" s="96"/>
      <c r="B26" s="77"/>
      <c r="C26" s="75" t="s">
        <v>797</v>
      </c>
      <c r="D26" s="80" t="s">
        <v>50</v>
      </c>
      <c r="E26" s="13">
        <v>44432</v>
      </c>
      <c r="F26" s="78" t="s">
        <v>768</v>
      </c>
      <c r="G26" s="13">
        <v>44435</v>
      </c>
      <c r="H26" s="79" t="s">
        <v>769</v>
      </c>
      <c r="I26" s="16">
        <v>42</v>
      </c>
      <c r="J26" s="16">
        <v>42</v>
      </c>
      <c r="K26" s="16">
        <v>35</v>
      </c>
      <c r="L26" s="16">
        <v>12</v>
      </c>
      <c r="M26" s="84">
        <v>15.435</v>
      </c>
      <c r="N26" s="74">
        <v>15</v>
      </c>
      <c r="O26" s="66">
        <v>2530</v>
      </c>
      <c r="P26" s="67">
        <f>Table22452346789111213[[#This Row],[PEMBULATAN]]*O26</f>
        <v>37950</v>
      </c>
    </row>
    <row r="27" spans="1:16" ht="24" customHeight="1" x14ac:dyDescent="0.2">
      <c r="A27" s="96"/>
      <c r="B27" s="77"/>
      <c r="C27" s="75" t="s">
        <v>798</v>
      </c>
      <c r="D27" s="80" t="s">
        <v>50</v>
      </c>
      <c r="E27" s="13">
        <v>44432</v>
      </c>
      <c r="F27" s="78" t="s">
        <v>768</v>
      </c>
      <c r="G27" s="13">
        <v>44435</v>
      </c>
      <c r="H27" s="79" t="s">
        <v>769</v>
      </c>
      <c r="I27" s="16">
        <v>60</v>
      </c>
      <c r="J27" s="16">
        <v>45</v>
      </c>
      <c r="K27" s="16">
        <v>25</v>
      </c>
      <c r="L27" s="16">
        <v>3</v>
      </c>
      <c r="M27" s="84">
        <v>16.875</v>
      </c>
      <c r="N27" s="74">
        <v>17</v>
      </c>
      <c r="O27" s="66">
        <v>2530</v>
      </c>
      <c r="P27" s="67">
        <f>Table22452346789111213[[#This Row],[PEMBULATAN]]*O27</f>
        <v>43010</v>
      </c>
    </row>
    <row r="28" spans="1:16" ht="24" customHeight="1" x14ac:dyDescent="0.2">
      <c r="A28" s="96"/>
      <c r="B28" s="77"/>
      <c r="C28" s="75" t="s">
        <v>799</v>
      </c>
      <c r="D28" s="80" t="s">
        <v>50</v>
      </c>
      <c r="E28" s="13">
        <v>44432</v>
      </c>
      <c r="F28" s="78" t="s">
        <v>768</v>
      </c>
      <c r="G28" s="13">
        <v>44435</v>
      </c>
      <c r="H28" s="79" t="s">
        <v>769</v>
      </c>
      <c r="I28" s="16">
        <v>35</v>
      </c>
      <c r="J28" s="16">
        <v>26</v>
      </c>
      <c r="K28" s="16">
        <v>27</v>
      </c>
      <c r="L28" s="16">
        <v>4</v>
      </c>
      <c r="M28" s="84">
        <v>6.1425000000000001</v>
      </c>
      <c r="N28" s="74">
        <v>6</v>
      </c>
      <c r="O28" s="66">
        <v>2530</v>
      </c>
      <c r="P28" s="67">
        <f>Table22452346789111213[[#This Row],[PEMBULATAN]]*O28</f>
        <v>15180</v>
      </c>
    </row>
    <row r="29" spans="1:16" ht="24" customHeight="1" x14ac:dyDescent="0.2">
      <c r="A29" s="96"/>
      <c r="B29" s="77"/>
      <c r="C29" s="75" t="s">
        <v>800</v>
      </c>
      <c r="D29" s="80" t="s">
        <v>50</v>
      </c>
      <c r="E29" s="13">
        <v>44432</v>
      </c>
      <c r="F29" s="78" t="s">
        <v>768</v>
      </c>
      <c r="G29" s="13">
        <v>44435</v>
      </c>
      <c r="H29" s="79" t="s">
        <v>769</v>
      </c>
      <c r="I29" s="16">
        <v>70</v>
      </c>
      <c r="J29" s="16">
        <v>45</v>
      </c>
      <c r="K29" s="16">
        <v>30</v>
      </c>
      <c r="L29" s="16">
        <v>11</v>
      </c>
      <c r="M29" s="84">
        <v>23.625</v>
      </c>
      <c r="N29" s="74">
        <v>24</v>
      </c>
      <c r="O29" s="66">
        <v>2530</v>
      </c>
      <c r="P29" s="67">
        <f>Table22452346789111213[[#This Row],[PEMBULATAN]]*O29</f>
        <v>60720</v>
      </c>
    </row>
    <row r="30" spans="1:16" ht="24" customHeight="1" x14ac:dyDescent="0.2">
      <c r="A30" s="96"/>
      <c r="B30" s="77"/>
      <c r="C30" s="75" t="s">
        <v>801</v>
      </c>
      <c r="D30" s="80" t="s">
        <v>50</v>
      </c>
      <c r="E30" s="13">
        <v>44432</v>
      </c>
      <c r="F30" s="78" t="s">
        <v>768</v>
      </c>
      <c r="G30" s="13">
        <v>44435</v>
      </c>
      <c r="H30" s="79" t="s">
        <v>769</v>
      </c>
      <c r="I30" s="16">
        <v>105</v>
      </c>
      <c r="J30" s="16">
        <v>10</v>
      </c>
      <c r="K30" s="16">
        <v>10</v>
      </c>
      <c r="L30" s="16">
        <v>2</v>
      </c>
      <c r="M30" s="84">
        <v>2.625</v>
      </c>
      <c r="N30" s="74">
        <v>3</v>
      </c>
      <c r="O30" s="66">
        <v>2530</v>
      </c>
      <c r="P30" s="67">
        <f>Table22452346789111213[[#This Row],[PEMBULATAN]]*O30</f>
        <v>7590</v>
      </c>
    </row>
    <row r="31" spans="1:16" ht="24" customHeight="1" x14ac:dyDescent="0.2">
      <c r="A31" s="96"/>
      <c r="B31" s="77"/>
      <c r="C31" s="75" t="s">
        <v>802</v>
      </c>
      <c r="D31" s="80" t="s">
        <v>50</v>
      </c>
      <c r="E31" s="13">
        <v>44432</v>
      </c>
      <c r="F31" s="78" t="s">
        <v>768</v>
      </c>
      <c r="G31" s="13">
        <v>44435</v>
      </c>
      <c r="H31" s="79" t="s">
        <v>769</v>
      </c>
      <c r="I31" s="16">
        <v>40</v>
      </c>
      <c r="J31" s="16">
        <v>25</v>
      </c>
      <c r="K31" s="16">
        <v>15</v>
      </c>
      <c r="L31" s="16">
        <v>1</v>
      </c>
      <c r="M31" s="84">
        <v>3.75</v>
      </c>
      <c r="N31" s="74">
        <v>4</v>
      </c>
      <c r="O31" s="66">
        <v>2530</v>
      </c>
      <c r="P31" s="67">
        <f>Table22452346789111213[[#This Row],[PEMBULATAN]]*O31</f>
        <v>10120</v>
      </c>
    </row>
    <row r="32" spans="1:16" ht="24" customHeight="1" x14ac:dyDescent="0.2">
      <c r="A32" s="96"/>
      <c r="B32" s="77"/>
      <c r="C32" s="75" t="s">
        <v>803</v>
      </c>
      <c r="D32" s="80" t="s">
        <v>50</v>
      </c>
      <c r="E32" s="13">
        <v>44432</v>
      </c>
      <c r="F32" s="78" t="s">
        <v>768</v>
      </c>
      <c r="G32" s="13">
        <v>44435</v>
      </c>
      <c r="H32" s="79" t="s">
        <v>769</v>
      </c>
      <c r="I32" s="16">
        <v>55</v>
      </c>
      <c r="J32" s="16">
        <v>33</v>
      </c>
      <c r="K32" s="16">
        <v>25</v>
      </c>
      <c r="L32" s="16">
        <v>8</v>
      </c>
      <c r="M32" s="84">
        <v>11.34375</v>
      </c>
      <c r="N32" s="74">
        <v>11</v>
      </c>
      <c r="O32" s="66">
        <v>2530</v>
      </c>
      <c r="P32" s="67">
        <f>Table22452346789111213[[#This Row],[PEMBULATAN]]*O32</f>
        <v>27830</v>
      </c>
    </row>
    <row r="33" spans="1:16" ht="24" customHeight="1" x14ac:dyDescent="0.2">
      <c r="A33" s="96"/>
      <c r="B33" s="77"/>
      <c r="C33" s="75" t="s">
        <v>804</v>
      </c>
      <c r="D33" s="80" t="s">
        <v>50</v>
      </c>
      <c r="E33" s="13">
        <v>44432</v>
      </c>
      <c r="F33" s="78" t="s">
        <v>768</v>
      </c>
      <c r="G33" s="13">
        <v>44435</v>
      </c>
      <c r="H33" s="79" t="s">
        <v>769</v>
      </c>
      <c r="I33" s="16">
        <v>102</v>
      </c>
      <c r="J33" s="16">
        <v>32</v>
      </c>
      <c r="K33" s="16">
        <v>17</v>
      </c>
      <c r="L33" s="16">
        <v>2</v>
      </c>
      <c r="M33" s="84">
        <v>13.872</v>
      </c>
      <c r="N33" s="74">
        <v>14</v>
      </c>
      <c r="O33" s="66">
        <v>2530</v>
      </c>
      <c r="P33" s="67">
        <f>Table22452346789111213[[#This Row],[PEMBULATAN]]*O33</f>
        <v>35420</v>
      </c>
    </row>
    <row r="34" spans="1:16" ht="24" customHeight="1" x14ac:dyDescent="0.2">
      <c r="A34" s="96"/>
      <c r="B34" s="77"/>
      <c r="C34" s="75" t="s">
        <v>805</v>
      </c>
      <c r="D34" s="80" t="s">
        <v>50</v>
      </c>
      <c r="E34" s="13">
        <v>44432</v>
      </c>
      <c r="F34" s="78" t="s">
        <v>768</v>
      </c>
      <c r="G34" s="13">
        <v>44435</v>
      </c>
      <c r="H34" s="79" t="s">
        <v>769</v>
      </c>
      <c r="I34" s="16">
        <v>95</v>
      </c>
      <c r="J34" s="16">
        <v>58</v>
      </c>
      <c r="K34" s="16">
        <v>35</v>
      </c>
      <c r="L34" s="16">
        <v>10</v>
      </c>
      <c r="M34" s="84">
        <v>48.212499999999999</v>
      </c>
      <c r="N34" s="74">
        <v>48</v>
      </c>
      <c r="O34" s="66">
        <v>2530</v>
      </c>
      <c r="P34" s="67">
        <f>Table22452346789111213[[#This Row],[PEMBULATAN]]*O34</f>
        <v>121440</v>
      </c>
    </row>
    <row r="35" spans="1:16" ht="24" customHeight="1" x14ac:dyDescent="0.2">
      <c r="A35" s="96"/>
      <c r="B35" s="77"/>
      <c r="C35" s="75" t="s">
        <v>806</v>
      </c>
      <c r="D35" s="80" t="s">
        <v>50</v>
      </c>
      <c r="E35" s="13">
        <v>44432</v>
      </c>
      <c r="F35" s="78" t="s">
        <v>768</v>
      </c>
      <c r="G35" s="13">
        <v>44435</v>
      </c>
      <c r="H35" s="79" t="s">
        <v>769</v>
      </c>
      <c r="I35" s="16">
        <v>66</v>
      </c>
      <c r="J35" s="16">
        <v>40</v>
      </c>
      <c r="K35" s="16">
        <v>20</v>
      </c>
      <c r="L35" s="16">
        <v>2</v>
      </c>
      <c r="M35" s="84">
        <v>13.2</v>
      </c>
      <c r="N35" s="74">
        <v>13</v>
      </c>
      <c r="O35" s="66">
        <v>2530</v>
      </c>
      <c r="P35" s="67">
        <f>Table22452346789111213[[#This Row],[PEMBULATAN]]*O35</f>
        <v>32890</v>
      </c>
    </row>
    <row r="36" spans="1:16" ht="24" customHeight="1" x14ac:dyDescent="0.2">
      <c r="A36" s="96"/>
      <c r="B36" s="77"/>
      <c r="C36" s="75" t="s">
        <v>807</v>
      </c>
      <c r="D36" s="80" t="s">
        <v>50</v>
      </c>
      <c r="E36" s="13">
        <v>44432</v>
      </c>
      <c r="F36" s="78" t="s">
        <v>768</v>
      </c>
      <c r="G36" s="13">
        <v>44435</v>
      </c>
      <c r="H36" s="79" t="s">
        <v>769</v>
      </c>
      <c r="I36" s="16">
        <v>55</v>
      </c>
      <c r="J36" s="16">
        <v>55</v>
      </c>
      <c r="K36" s="16">
        <v>12</v>
      </c>
      <c r="L36" s="16">
        <v>7</v>
      </c>
      <c r="M36" s="84">
        <v>9.0749999999999993</v>
      </c>
      <c r="N36" s="74">
        <v>9</v>
      </c>
      <c r="O36" s="66">
        <v>2530</v>
      </c>
      <c r="P36" s="67">
        <f>Table22452346789111213[[#This Row],[PEMBULATAN]]*O36</f>
        <v>22770</v>
      </c>
    </row>
    <row r="37" spans="1:16" ht="24" customHeight="1" x14ac:dyDescent="0.2">
      <c r="A37" s="96"/>
      <c r="B37" s="77"/>
      <c r="C37" s="75" t="s">
        <v>808</v>
      </c>
      <c r="D37" s="80" t="s">
        <v>50</v>
      </c>
      <c r="E37" s="13">
        <v>44432</v>
      </c>
      <c r="F37" s="78" t="s">
        <v>768</v>
      </c>
      <c r="G37" s="13">
        <v>44435</v>
      </c>
      <c r="H37" s="79" t="s">
        <v>769</v>
      </c>
      <c r="I37" s="16">
        <v>55</v>
      </c>
      <c r="J37" s="16">
        <v>25</v>
      </c>
      <c r="K37" s="16">
        <v>42</v>
      </c>
      <c r="L37" s="16">
        <v>3</v>
      </c>
      <c r="M37" s="84">
        <v>14.4375</v>
      </c>
      <c r="N37" s="74">
        <v>14</v>
      </c>
      <c r="O37" s="66">
        <v>2530</v>
      </c>
      <c r="P37" s="67">
        <f>Table22452346789111213[[#This Row],[PEMBULATAN]]*O37</f>
        <v>35420</v>
      </c>
    </row>
    <row r="38" spans="1:16" ht="24" customHeight="1" x14ac:dyDescent="0.2">
      <c r="A38" s="96"/>
      <c r="B38" s="77"/>
      <c r="C38" s="75" t="s">
        <v>809</v>
      </c>
      <c r="D38" s="80" t="s">
        <v>50</v>
      </c>
      <c r="E38" s="13">
        <v>44432</v>
      </c>
      <c r="F38" s="78" t="s">
        <v>768</v>
      </c>
      <c r="G38" s="13">
        <v>44435</v>
      </c>
      <c r="H38" s="79" t="s">
        <v>769</v>
      </c>
      <c r="I38" s="16">
        <v>115</v>
      </c>
      <c r="J38" s="16">
        <v>25</v>
      </c>
      <c r="K38" s="16">
        <v>10</v>
      </c>
      <c r="L38" s="16">
        <v>3</v>
      </c>
      <c r="M38" s="84">
        <v>7.1875</v>
      </c>
      <c r="N38" s="74">
        <v>7</v>
      </c>
      <c r="O38" s="66">
        <v>2530</v>
      </c>
      <c r="P38" s="67">
        <f>Table22452346789111213[[#This Row],[PEMBULATAN]]*O38</f>
        <v>17710</v>
      </c>
    </row>
    <row r="39" spans="1:16" ht="24" customHeight="1" x14ac:dyDescent="0.2">
      <c r="A39" s="96"/>
      <c r="B39" s="77"/>
      <c r="C39" s="75" t="s">
        <v>810</v>
      </c>
      <c r="D39" s="80" t="s">
        <v>50</v>
      </c>
      <c r="E39" s="13">
        <v>44432</v>
      </c>
      <c r="F39" s="78" t="s">
        <v>768</v>
      </c>
      <c r="G39" s="13">
        <v>44435</v>
      </c>
      <c r="H39" s="79" t="s">
        <v>769</v>
      </c>
      <c r="I39" s="16">
        <v>90</v>
      </c>
      <c r="J39" s="16">
        <v>60</v>
      </c>
      <c r="K39" s="16">
        <v>20</v>
      </c>
      <c r="L39" s="16">
        <v>11</v>
      </c>
      <c r="M39" s="84">
        <v>27</v>
      </c>
      <c r="N39" s="74">
        <v>27</v>
      </c>
      <c r="O39" s="66">
        <v>2530</v>
      </c>
      <c r="P39" s="67">
        <f>Table22452346789111213[[#This Row],[PEMBULATAN]]*O39</f>
        <v>68310</v>
      </c>
    </row>
    <row r="40" spans="1:16" ht="24" customHeight="1" x14ac:dyDescent="0.2">
      <c r="A40" s="96"/>
      <c r="B40" s="77"/>
      <c r="C40" s="75" t="s">
        <v>811</v>
      </c>
      <c r="D40" s="80" t="s">
        <v>50</v>
      </c>
      <c r="E40" s="13">
        <v>44432</v>
      </c>
      <c r="F40" s="78" t="s">
        <v>768</v>
      </c>
      <c r="G40" s="13">
        <v>44435</v>
      </c>
      <c r="H40" s="79" t="s">
        <v>769</v>
      </c>
      <c r="I40" s="16">
        <v>95</v>
      </c>
      <c r="J40" s="16">
        <v>55</v>
      </c>
      <c r="K40" s="16">
        <v>25</v>
      </c>
      <c r="L40" s="16">
        <v>15</v>
      </c>
      <c r="M40" s="84">
        <v>32.65625</v>
      </c>
      <c r="N40" s="74">
        <v>33</v>
      </c>
      <c r="O40" s="66">
        <v>2530</v>
      </c>
      <c r="P40" s="67">
        <f>Table22452346789111213[[#This Row],[PEMBULATAN]]*O40</f>
        <v>83490</v>
      </c>
    </row>
    <row r="41" spans="1:16" ht="24" customHeight="1" x14ac:dyDescent="0.2">
      <c r="A41" s="96"/>
      <c r="B41" s="77"/>
      <c r="C41" s="75" t="s">
        <v>812</v>
      </c>
      <c r="D41" s="80" t="s">
        <v>50</v>
      </c>
      <c r="E41" s="13">
        <v>44432</v>
      </c>
      <c r="F41" s="78" t="s">
        <v>768</v>
      </c>
      <c r="G41" s="13">
        <v>44435</v>
      </c>
      <c r="H41" s="79" t="s">
        <v>769</v>
      </c>
      <c r="I41" s="16">
        <v>85</v>
      </c>
      <c r="J41" s="16">
        <v>55</v>
      </c>
      <c r="K41" s="16">
        <v>27</v>
      </c>
      <c r="L41" s="16">
        <v>21</v>
      </c>
      <c r="M41" s="84">
        <v>31.556249999999999</v>
      </c>
      <c r="N41" s="74">
        <v>32</v>
      </c>
      <c r="O41" s="66">
        <v>2530</v>
      </c>
      <c r="P41" s="67">
        <f>Table22452346789111213[[#This Row],[PEMBULATAN]]*O41</f>
        <v>80960</v>
      </c>
    </row>
    <row r="42" spans="1:16" ht="24" customHeight="1" x14ac:dyDescent="0.2">
      <c r="A42" s="96"/>
      <c r="B42" s="77"/>
      <c r="C42" s="75" t="s">
        <v>813</v>
      </c>
      <c r="D42" s="80" t="s">
        <v>50</v>
      </c>
      <c r="E42" s="13">
        <v>44432</v>
      </c>
      <c r="F42" s="78" t="s">
        <v>768</v>
      </c>
      <c r="G42" s="13">
        <v>44435</v>
      </c>
      <c r="H42" s="79" t="s">
        <v>769</v>
      </c>
      <c r="I42" s="16">
        <v>100</v>
      </c>
      <c r="J42" s="16">
        <v>55</v>
      </c>
      <c r="K42" s="16">
        <v>32</v>
      </c>
      <c r="L42" s="16">
        <v>25</v>
      </c>
      <c r="M42" s="84">
        <v>44</v>
      </c>
      <c r="N42" s="74">
        <v>44</v>
      </c>
      <c r="O42" s="66">
        <v>2530</v>
      </c>
      <c r="P42" s="67">
        <f>Table22452346789111213[[#This Row],[PEMBULATAN]]*O42</f>
        <v>111320</v>
      </c>
    </row>
    <row r="43" spans="1:16" ht="24" customHeight="1" x14ac:dyDescent="0.2">
      <c r="A43" s="96"/>
      <c r="B43" s="77"/>
      <c r="C43" s="75" t="s">
        <v>814</v>
      </c>
      <c r="D43" s="80" t="s">
        <v>50</v>
      </c>
      <c r="E43" s="13">
        <v>44432</v>
      </c>
      <c r="F43" s="78" t="s">
        <v>768</v>
      </c>
      <c r="G43" s="13">
        <v>44435</v>
      </c>
      <c r="H43" s="79" t="s">
        <v>769</v>
      </c>
      <c r="I43" s="16">
        <v>70</v>
      </c>
      <c r="J43" s="16">
        <v>55</v>
      </c>
      <c r="K43" s="16">
        <v>35</v>
      </c>
      <c r="L43" s="16">
        <v>14</v>
      </c>
      <c r="M43" s="84">
        <v>33.6875</v>
      </c>
      <c r="N43" s="74">
        <v>34</v>
      </c>
      <c r="O43" s="66">
        <v>2530</v>
      </c>
      <c r="P43" s="67">
        <f>Table22452346789111213[[#This Row],[PEMBULATAN]]*O43</f>
        <v>86020</v>
      </c>
    </row>
    <row r="44" spans="1:16" ht="24" customHeight="1" x14ac:dyDescent="0.2">
      <c r="A44" s="96"/>
      <c r="B44" s="77"/>
      <c r="C44" s="75" t="s">
        <v>815</v>
      </c>
      <c r="D44" s="80" t="s">
        <v>50</v>
      </c>
      <c r="E44" s="13">
        <v>44432</v>
      </c>
      <c r="F44" s="78" t="s">
        <v>768</v>
      </c>
      <c r="G44" s="13">
        <v>44435</v>
      </c>
      <c r="H44" s="79" t="s">
        <v>769</v>
      </c>
      <c r="I44" s="16">
        <v>65</v>
      </c>
      <c r="J44" s="16">
        <v>60</v>
      </c>
      <c r="K44" s="16">
        <v>25</v>
      </c>
      <c r="L44" s="16">
        <v>9</v>
      </c>
      <c r="M44" s="84">
        <v>24.375</v>
      </c>
      <c r="N44" s="74">
        <v>24</v>
      </c>
      <c r="O44" s="66">
        <v>2530</v>
      </c>
      <c r="P44" s="67">
        <f>Table22452346789111213[[#This Row],[PEMBULATAN]]*O44</f>
        <v>60720</v>
      </c>
    </row>
    <row r="45" spans="1:16" ht="24" customHeight="1" x14ac:dyDescent="0.2">
      <c r="A45" s="96"/>
      <c r="B45" s="77"/>
      <c r="C45" s="75" t="s">
        <v>816</v>
      </c>
      <c r="D45" s="80" t="s">
        <v>50</v>
      </c>
      <c r="E45" s="13">
        <v>44432</v>
      </c>
      <c r="F45" s="78" t="s">
        <v>768</v>
      </c>
      <c r="G45" s="13">
        <v>44435</v>
      </c>
      <c r="H45" s="79" t="s">
        <v>769</v>
      </c>
      <c r="I45" s="16">
        <v>105</v>
      </c>
      <c r="J45" s="16">
        <v>20</v>
      </c>
      <c r="K45" s="16">
        <v>10</v>
      </c>
      <c r="L45" s="16">
        <v>18</v>
      </c>
      <c r="M45" s="84">
        <v>5.25</v>
      </c>
      <c r="N45" s="74">
        <v>18</v>
      </c>
      <c r="O45" s="66">
        <v>2530</v>
      </c>
      <c r="P45" s="67">
        <f>Table22452346789111213[[#This Row],[PEMBULATAN]]*O45</f>
        <v>45540</v>
      </c>
    </row>
    <row r="46" spans="1:16" ht="24" customHeight="1" x14ac:dyDescent="0.2">
      <c r="A46" s="96"/>
      <c r="B46" s="77"/>
      <c r="C46" s="75" t="s">
        <v>817</v>
      </c>
      <c r="D46" s="80" t="s">
        <v>50</v>
      </c>
      <c r="E46" s="13">
        <v>44432</v>
      </c>
      <c r="F46" s="78" t="s">
        <v>768</v>
      </c>
      <c r="G46" s="13">
        <v>44435</v>
      </c>
      <c r="H46" s="79" t="s">
        <v>769</v>
      </c>
      <c r="I46" s="16">
        <v>80</v>
      </c>
      <c r="J46" s="16">
        <v>69</v>
      </c>
      <c r="K46" s="16">
        <v>30</v>
      </c>
      <c r="L46" s="16">
        <v>8</v>
      </c>
      <c r="M46" s="84">
        <v>41.4</v>
      </c>
      <c r="N46" s="74">
        <v>41</v>
      </c>
      <c r="O46" s="66">
        <v>2530</v>
      </c>
      <c r="P46" s="67">
        <f>Table22452346789111213[[#This Row],[PEMBULATAN]]*O46</f>
        <v>103730</v>
      </c>
    </row>
    <row r="47" spans="1:16" ht="24" customHeight="1" x14ac:dyDescent="0.2">
      <c r="A47" s="96"/>
      <c r="B47" s="77"/>
      <c r="C47" s="75" t="s">
        <v>818</v>
      </c>
      <c r="D47" s="80" t="s">
        <v>50</v>
      </c>
      <c r="E47" s="13">
        <v>44432</v>
      </c>
      <c r="F47" s="78" t="s">
        <v>768</v>
      </c>
      <c r="G47" s="13">
        <v>44435</v>
      </c>
      <c r="H47" s="79" t="s">
        <v>769</v>
      </c>
      <c r="I47" s="16">
        <v>90</v>
      </c>
      <c r="J47" s="16">
        <v>60</v>
      </c>
      <c r="K47" s="16">
        <v>30</v>
      </c>
      <c r="L47" s="16">
        <v>26</v>
      </c>
      <c r="M47" s="84">
        <v>40.5</v>
      </c>
      <c r="N47" s="74">
        <v>41</v>
      </c>
      <c r="O47" s="66">
        <v>2530</v>
      </c>
      <c r="P47" s="67">
        <f>Table22452346789111213[[#This Row],[PEMBULATAN]]*O47</f>
        <v>103730</v>
      </c>
    </row>
    <row r="48" spans="1:16" ht="24" customHeight="1" x14ac:dyDescent="0.2">
      <c r="A48" s="96"/>
      <c r="B48" s="77"/>
      <c r="C48" s="75" t="s">
        <v>819</v>
      </c>
      <c r="D48" s="80" t="s">
        <v>50</v>
      </c>
      <c r="E48" s="13">
        <v>44432</v>
      </c>
      <c r="F48" s="78" t="s">
        <v>768</v>
      </c>
      <c r="G48" s="13">
        <v>44435</v>
      </c>
      <c r="H48" s="79" t="s">
        <v>769</v>
      </c>
      <c r="I48" s="16">
        <v>42</v>
      </c>
      <c r="J48" s="16">
        <v>35</v>
      </c>
      <c r="K48" s="16">
        <v>30</v>
      </c>
      <c r="L48" s="16">
        <v>8</v>
      </c>
      <c r="M48" s="84">
        <v>11.025</v>
      </c>
      <c r="N48" s="74">
        <v>11</v>
      </c>
      <c r="O48" s="66">
        <v>2530</v>
      </c>
      <c r="P48" s="67">
        <f>Table22452346789111213[[#This Row],[PEMBULATAN]]*O48</f>
        <v>27830</v>
      </c>
    </row>
    <row r="49" spans="1:16" ht="24" customHeight="1" x14ac:dyDescent="0.2">
      <c r="A49" s="96"/>
      <c r="B49" s="77"/>
      <c r="C49" s="75" t="s">
        <v>820</v>
      </c>
      <c r="D49" s="80" t="s">
        <v>50</v>
      </c>
      <c r="E49" s="13">
        <v>44432</v>
      </c>
      <c r="F49" s="78" t="s">
        <v>768</v>
      </c>
      <c r="G49" s="13">
        <v>44435</v>
      </c>
      <c r="H49" s="79" t="s">
        <v>769</v>
      </c>
      <c r="I49" s="16">
        <v>73</v>
      </c>
      <c r="J49" s="16">
        <v>42</v>
      </c>
      <c r="K49" s="16">
        <v>40</v>
      </c>
      <c r="L49" s="16">
        <v>9</v>
      </c>
      <c r="M49" s="84">
        <v>30.66</v>
      </c>
      <c r="N49" s="74">
        <v>31</v>
      </c>
      <c r="O49" s="66">
        <v>2530</v>
      </c>
      <c r="P49" s="67">
        <f>Table22452346789111213[[#This Row],[PEMBULATAN]]*O49</f>
        <v>78430</v>
      </c>
    </row>
    <row r="50" spans="1:16" ht="24" customHeight="1" x14ac:dyDescent="0.2">
      <c r="A50" s="96"/>
      <c r="B50" s="77"/>
      <c r="C50" s="75" t="s">
        <v>821</v>
      </c>
      <c r="D50" s="80" t="s">
        <v>50</v>
      </c>
      <c r="E50" s="13">
        <v>44432</v>
      </c>
      <c r="F50" s="78" t="s">
        <v>768</v>
      </c>
      <c r="G50" s="13">
        <v>44435</v>
      </c>
      <c r="H50" s="79" t="s">
        <v>769</v>
      </c>
      <c r="I50" s="16">
        <v>90</v>
      </c>
      <c r="J50" s="16">
        <v>55</v>
      </c>
      <c r="K50" s="16">
        <v>35</v>
      </c>
      <c r="L50" s="16">
        <v>6</v>
      </c>
      <c r="M50" s="84">
        <v>43.3125</v>
      </c>
      <c r="N50" s="74">
        <v>43</v>
      </c>
      <c r="O50" s="66">
        <v>2530</v>
      </c>
      <c r="P50" s="67">
        <f>Table22452346789111213[[#This Row],[PEMBULATAN]]*O50</f>
        <v>108790</v>
      </c>
    </row>
    <row r="51" spans="1:16" ht="24" customHeight="1" x14ac:dyDescent="0.2">
      <c r="A51" s="96"/>
      <c r="B51" s="77"/>
      <c r="C51" s="75" t="s">
        <v>822</v>
      </c>
      <c r="D51" s="80" t="s">
        <v>50</v>
      </c>
      <c r="E51" s="13">
        <v>44432</v>
      </c>
      <c r="F51" s="78" t="s">
        <v>768</v>
      </c>
      <c r="G51" s="13">
        <v>44435</v>
      </c>
      <c r="H51" s="79" t="s">
        <v>769</v>
      </c>
      <c r="I51" s="16">
        <v>93</v>
      </c>
      <c r="J51" s="16">
        <v>70</v>
      </c>
      <c r="K51" s="16">
        <v>33</v>
      </c>
      <c r="L51" s="16">
        <v>28</v>
      </c>
      <c r="M51" s="84">
        <v>53.707500000000003</v>
      </c>
      <c r="N51" s="74">
        <v>54</v>
      </c>
      <c r="O51" s="66">
        <v>2530</v>
      </c>
      <c r="P51" s="67">
        <f>Table22452346789111213[[#This Row],[PEMBULATAN]]*O51</f>
        <v>136620</v>
      </c>
    </row>
    <row r="52" spans="1:16" ht="24" customHeight="1" x14ac:dyDescent="0.2">
      <c r="A52" s="96"/>
      <c r="B52" s="77"/>
      <c r="C52" s="75" t="s">
        <v>823</v>
      </c>
      <c r="D52" s="80" t="s">
        <v>50</v>
      </c>
      <c r="E52" s="13">
        <v>44432</v>
      </c>
      <c r="F52" s="78" t="s">
        <v>768</v>
      </c>
      <c r="G52" s="13">
        <v>44435</v>
      </c>
      <c r="H52" s="79" t="s">
        <v>769</v>
      </c>
      <c r="I52" s="16">
        <v>90</v>
      </c>
      <c r="J52" s="16">
        <v>45</v>
      </c>
      <c r="K52" s="16">
        <v>35</v>
      </c>
      <c r="L52" s="16">
        <v>27</v>
      </c>
      <c r="M52" s="84">
        <v>35.4375</v>
      </c>
      <c r="N52" s="74">
        <v>35</v>
      </c>
      <c r="O52" s="66">
        <v>2530</v>
      </c>
      <c r="P52" s="67">
        <f>Table22452346789111213[[#This Row],[PEMBULATAN]]*O52</f>
        <v>88550</v>
      </c>
    </row>
    <row r="53" spans="1:16" ht="24" customHeight="1" x14ac:dyDescent="0.2">
      <c r="A53" s="96"/>
      <c r="B53" s="77"/>
      <c r="C53" s="75" t="s">
        <v>824</v>
      </c>
      <c r="D53" s="80" t="s">
        <v>50</v>
      </c>
      <c r="E53" s="13">
        <v>44432</v>
      </c>
      <c r="F53" s="78" t="s">
        <v>768</v>
      </c>
      <c r="G53" s="13">
        <v>44435</v>
      </c>
      <c r="H53" s="79" t="s">
        <v>769</v>
      </c>
      <c r="I53" s="16">
        <v>95</v>
      </c>
      <c r="J53" s="16">
        <v>50</v>
      </c>
      <c r="K53" s="16">
        <v>30</v>
      </c>
      <c r="L53" s="16">
        <v>18</v>
      </c>
      <c r="M53" s="84">
        <v>35.625</v>
      </c>
      <c r="N53" s="74">
        <v>36</v>
      </c>
      <c r="O53" s="66">
        <v>2530</v>
      </c>
      <c r="P53" s="67">
        <f>Table22452346789111213[[#This Row],[PEMBULATAN]]*O53</f>
        <v>91080</v>
      </c>
    </row>
    <row r="54" spans="1:16" ht="24" customHeight="1" x14ac:dyDescent="0.2">
      <c r="A54" s="96"/>
      <c r="B54" s="77"/>
      <c r="C54" s="75" t="s">
        <v>825</v>
      </c>
      <c r="D54" s="80" t="s">
        <v>50</v>
      </c>
      <c r="E54" s="13">
        <v>44432</v>
      </c>
      <c r="F54" s="78" t="s">
        <v>768</v>
      </c>
      <c r="G54" s="13">
        <v>44435</v>
      </c>
      <c r="H54" s="79" t="s">
        <v>769</v>
      </c>
      <c r="I54" s="16">
        <v>85</v>
      </c>
      <c r="J54" s="16">
        <v>55</v>
      </c>
      <c r="K54" s="16">
        <v>30</v>
      </c>
      <c r="L54" s="16">
        <v>12</v>
      </c>
      <c r="M54" s="84">
        <v>35.0625</v>
      </c>
      <c r="N54" s="74">
        <v>35</v>
      </c>
      <c r="O54" s="66">
        <v>2530</v>
      </c>
      <c r="P54" s="67">
        <f>Table22452346789111213[[#This Row],[PEMBULATAN]]*O54</f>
        <v>88550</v>
      </c>
    </row>
    <row r="55" spans="1:16" ht="24" customHeight="1" x14ac:dyDescent="0.2">
      <c r="A55" s="96"/>
      <c r="B55" s="77"/>
      <c r="C55" s="75" t="s">
        <v>826</v>
      </c>
      <c r="D55" s="80" t="s">
        <v>50</v>
      </c>
      <c r="E55" s="13">
        <v>44432</v>
      </c>
      <c r="F55" s="78" t="s">
        <v>768</v>
      </c>
      <c r="G55" s="13">
        <v>44435</v>
      </c>
      <c r="H55" s="79" t="s">
        <v>769</v>
      </c>
      <c r="I55" s="16">
        <v>102</v>
      </c>
      <c r="J55" s="16">
        <v>55</v>
      </c>
      <c r="K55" s="16">
        <v>26</v>
      </c>
      <c r="L55" s="16">
        <v>29</v>
      </c>
      <c r="M55" s="84">
        <v>36.465000000000003</v>
      </c>
      <c r="N55" s="74">
        <v>36</v>
      </c>
      <c r="O55" s="66">
        <v>2530</v>
      </c>
      <c r="P55" s="67">
        <f>Table22452346789111213[[#This Row],[PEMBULATAN]]*O55</f>
        <v>91080</v>
      </c>
    </row>
    <row r="56" spans="1:16" ht="24" customHeight="1" x14ac:dyDescent="0.2">
      <c r="A56" s="96"/>
      <c r="B56" s="77"/>
      <c r="C56" s="75" t="s">
        <v>827</v>
      </c>
      <c r="D56" s="80" t="s">
        <v>50</v>
      </c>
      <c r="E56" s="13">
        <v>44432</v>
      </c>
      <c r="F56" s="78" t="s">
        <v>768</v>
      </c>
      <c r="G56" s="13">
        <v>44435</v>
      </c>
      <c r="H56" s="79" t="s">
        <v>769</v>
      </c>
      <c r="I56" s="16">
        <v>92</v>
      </c>
      <c r="J56" s="16">
        <v>45</v>
      </c>
      <c r="K56" s="16">
        <v>35</v>
      </c>
      <c r="L56" s="16">
        <v>25</v>
      </c>
      <c r="M56" s="84">
        <v>36.225000000000001</v>
      </c>
      <c r="N56" s="74">
        <v>36</v>
      </c>
      <c r="O56" s="66">
        <v>2530</v>
      </c>
      <c r="P56" s="67">
        <f>Table22452346789111213[[#This Row],[PEMBULATAN]]*O56</f>
        <v>91080</v>
      </c>
    </row>
    <row r="57" spans="1:16" ht="24" customHeight="1" x14ac:dyDescent="0.2">
      <c r="A57" s="96"/>
      <c r="B57" s="77"/>
      <c r="C57" s="75" t="s">
        <v>828</v>
      </c>
      <c r="D57" s="80" t="s">
        <v>50</v>
      </c>
      <c r="E57" s="13">
        <v>44432</v>
      </c>
      <c r="F57" s="78" t="s">
        <v>768</v>
      </c>
      <c r="G57" s="13">
        <v>44435</v>
      </c>
      <c r="H57" s="79" t="s">
        <v>769</v>
      </c>
      <c r="I57" s="16">
        <v>82</v>
      </c>
      <c r="J57" s="16">
        <v>20</v>
      </c>
      <c r="K57" s="16">
        <v>15</v>
      </c>
      <c r="L57" s="16">
        <v>3</v>
      </c>
      <c r="M57" s="84">
        <v>6.15</v>
      </c>
      <c r="N57" s="74">
        <v>6</v>
      </c>
      <c r="O57" s="66">
        <v>2530</v>
      </c>
      <c r="P57" s="67">
        <f>Table22452346789111213[[#This Row],[PEMBULATAN]]*O57</f>
        <v>15180</v>
      </c>
    </row>
    <row r="58" spans="1:16" ht="24" customHeight="1" x14ac:dyDescent="0.2">
      <c r="A58" s="96"/>
      <c r="B58" s="77"/>
      <c r="C58" s="75" t="s">
        <v>829</v>
      </c>
      <c r="D58" s="80" t="s">
        <v>50</v>
      </c>
      <c r="E58" s="13">
        <v>44432</v>
      </c>
      <c r="F58" s="78" t="s">
        <v>768</v>
      </c>
      <c r="G58" s="13">
        <v>44435</v>
      </c>
      <c r="H58" s="79" t="s">
        <v>769</v>
      </c>
      <c r="I58" s="16">
        <v>90</v>
      </c>
      <c r="J58" s="16">
        <v>50</v>
      </c>
      <c r="K58" s="16">
        <v>35</v>
      </c>
      <c r="L58" s="16">
        <v>13</v>
      </c>
      <c r="M58" s="84">
        <v>39.375</v>
      </c>
      <c r="N58" s="74">
        <v>39</v>
      </c>
      <c r="O58" s="66">
        <v>2530</v>
      </c>
      <c r="P58" s="67">
        <f>Table22452346789111213[[#This Row],[PEMBULATAN]]*O58</f>
        <v>98670</v>
      </c>
    </row>
    <row r="59" spans="1:16" ht="24" customHeight="1" x14ac:dyDescent="0.2">
      <c r="A59" s="96"/>
      <c r="B59" s="77"/>
      <c r="C59" s="75" t="s">
        <v>830</v>
      </c>
      <c r="D59" s="80" t="s">
        <v>50</v>
      </c>
      <c r="E59" s="13">
        <v>44432</v>
      </c>
      <c r="F59" s="78" t="s">
        <v>768</v>
      </c>
      <c r="G59" s="13">
        <v>44435</v>
      </c>
      <c r="H59" s="79" t="s">
        <v>769</v>
      </c>
      <c r="I59" s="16">
        <v>40</v>
      </c>
      <c r="J59" s="16">
        <v>37</v>
      </c>
      <c r="K59" s="16">
        <v>25</v>
      </c>
      <c r="L59" s="16">
        <v>9</v>
      </c>
      <c r="M59" s="84">
        <v>9.25</v>
      </c>
      <c r="N59" s="74">
        <v>9</v>
      </c>
      <c r="O59" s="66">
        <v>2530</v>
      </c>
      <c r="P59" s="67">
        <f>Table22452346789111213[[#This Row],[PEMBULATAN]]*O59</f>
        <v>22770</v>
      </c>
    </row>
    <row r="60" spans="1:16" ht="24" customHeight="1" x14ac:dyDescent="0.2">
      <c r="A60" s="96"/>
      <c r="B60" s="77"/>
      <c r="C60" s="75" t="s">
        <v>831</v>
      </c>
      <c r="D60" s="80" t="s">
        <v>50</v>
      </c>
      <c r="E60" s="13">
        <v>44432</v>
      </c>
      <c r="F60" s="78" t="s">
        <v>768</v>
      </c>
      <c r="G60" s="13">
        <v>44435</v>
      </c>
      <c r="H60" s="79" t="s">
        <v>769</v>
      </c>
      <c r="I60" s="16">
        <v>100</v>
      </c>
      <c r="J60" s="16">
        <v>52</v>
      </c>
      <c r="K60" s="16">
        <v>35</v>
      </c>
      <c r="L60" s="16">
        <v>33</v>
      </c>
      <c r="M60" s="84">
        <v>45.5</v>
      </c>
      <c r="N60" s="74">
        <v>46</v>
      </c>
      <c r="O60" s="66">
        <v>2530</v>
      </c>
      <c r="P60" s="67">
        <f>Table22452346789111213[[#This Row],[PEMBULATAN]]*O60</f>
        <v>116380</v>
      </c>
    </row>
    <row r="61" spans="1:16" ht="24" customHeight="1" x14ac:dyDescent="0.2">
      <c r="A61" s="96"/>
      <c r="B61" s="77"/>
      <c r="C61" s="75" t="s">
        <v>832</v>
      </c>
      <c r="D61" s="80" t="s">
        <v>50</v>
      </c>
      <c r="E61" s="13">
        <v>44432</v>
      </c>
      <c r="F61" s="78" t="s">
        <v>768</v>
      </c>
      <c r="G61" s="13">
        <v>44435</v>
      </c>
      <c r="H61" s="79" t="s">
        <v>769</v>
      </c>
      <c r="I61" s="16">
        <v>82</v>
      </c>
      <c r="J61" s="16">
        <v>45</v>
      </c>
      <c r="K61" s="16">
        <v>40</v>
      </c>
      <c r="L61" s="16">
        <v>50</v>
      </c>
      <c r="M61" s="84">
        <v>36.9</v>
      </c>
      <c r="N61" s="74">
        <v>50</v>
      </c>
      <c r="O61" s="66">
        <v>2530</v>
      </c>
      <c r="P61" s="67">
        <f>Table22452346789111213[[#This Row],[PEMBULATAN]]*O61</f>
        <v>126500</v>
      </c>
    </row>
    <row r="62" spans="1:16" ht="24" customHeight="1" x14ac:dyDescent="0.2">
      <c r="A62" s="96"/>
      <c r="B62" s="77"/>
      <c r="C62" s="75" t="s">
        <v>833</v>
      </c>
      <c r="D62" s="80" t="s">
        <v>50</v>
      </c>
      <c r="E62" s="13">
        <v>44432</v>
      </c>
      <c r="F62" s="78" t="s">
        <v>768</v>
      </c>
      <c r="G62" s="13">
        <v>44435</v>
      </c>
      <c r="H62" s="79" t="s">
        <v>769</v>
      </c>
      <c r="I62" s="16">
        <v>100</v>
      </c>
      <c r="J62" s="16">
        <v>60</v>
      </c>
      <c r="K62" s="16">
        <v>30</v>
      </c>
      <c r="L62" s="16">
        <v>15</v>
      </c>
      <c r="M62" s="84">
        <v>45</v>
      </c>
      <c r="N62" s="74">
        <v>45</v>
      </c>
      <c r="O62" s="66">
        <v>2530</v>
      </c>
      <c r="P62" s="67">
        <f>Table22452346789111213[[#This Row],[PEMBULATAN]]*O62</f>
        <v>113850</v>
      </c>
    </row>
    <row r="63" spans="1:16" ht="24" customHeight="1" x14ac:dyDescent="0.2">
      <c r="A63" s="96"/>
      <c r="B63" s="77"/>
      <c r="C63" s="75" t="s">
        <v>834</v>
      </c>
      <c r="D63" s="80" t="s">
        <v>50</v>
      </c>
      <c r="E63" s="13">
        <v>44432</v>
      </c>
      <c r="F63" s="78" t="s">
        <v>768</v>
      </c>
      <c r="G63" s="13">
        <v>44435</v>
      </c>
      <c r="H63" s="79" t="s">
        <v>769</v>
      </c>
      <c r="I63" s="16">
        <v>100</v>
      </c>
      <c r="J63" s="16">
        <v>65</v>
      </c>
      <c r="K63" s="16">
        <v>25</v>
      </c>
      <c r="L63" s="16">
        <v>8</v>
      </c>
      <c r="M63" s="84">
        <v>40.625</v>
      </c>
      <c r="N63" s="74">
        <v>41</v>
      </c>
      <c r="O63" s="66">
        <v>2530</v>
      </c>
      <c r="P63" s="67">
        <f>Table22452346789111213[[#This Row],[PEMBULATAN]]*O63</f>
        <v>103730</v>
      </c>
    </row>
    <row r="64" spans="1:16" ht="24" customHeight="1" x14ac:dyDescent="0.2">
      <c r="A64" s="96"/>
      <c r="B64" s="77"/>
      <c r="C64" s="75" t="s">
        <v>835</v>
      </c>
      <c r="D64" s="80" t="s">
        <v>50</v>
      </c>
      <c r="E64" s="13">
        <v>44432</v>
      </c>
      <c r="F64" s="78" t="s">
        <v>768</v>
      </c>
      <c r="G64" s="13">
        <v>44435</v>
      </c>
      <c r="H64" s="79" t="s">
        <v>769</v>
      </c>
      <c r="I64" s="16">
        <v>100</v>
      </c>
      <c r="J64" s="16">
        <v>50</v>
      </c>
      <c r="K64" s="16">
        <v>30</v>
      </c>
      <c r="L64" s="16">
        <v>9</v>
      </c>
      <c r="M64" s="84">
        <v>37.5</v>
      </c>
      <c r="N64" s="74">
        <v>38</v>
      </c>
      <c r="O64" s="66">
        <v>2530</v>
      </c>
      <c r="P64" s="67">
        <f>Table22452346789111213[[#This Row],[PEMBULATAN]]*O64</f>
        <v>96140</v>
      </c>
    </row>
    <row r="65" spans="1:16" ht="24" customHeight="1" x14ac:dyDescent="0.2">
      <c r="A65" s="96"/>
      <c r="B65" s="77"/>
      <c r="C65" s="75" t="s">
        <v>836</v>
      </c>
      <c r="D65" s="80" t="s">
        <v>50</v>
      </c>
      <c r="E65" s="13">
        <v>44432</v>
      </c>
      <c r="F65" s="78" t="s">
        <v>768</v>
      </c>
      <c r="G65" s="13">
        <v>44435</v>
      </c>
      <c r="H65" s="79" t="s">
        <v>769</v>
      </c>
      <c r="I65" s="16">
        <v>90</v>
      </c>
      <c r="J65" s="16">
        <v>50</v>
      </c>
      <c r="K65" s="16">
        <v>20</v>
      </c>
      <c r="L65" s="16">
        <v>7</v>
      </c>
      <c r="M65" s="84">
        <v>22.5</v>
      </c>
      <c r="N65" s="74">
        <v>23</v>
      </c>
      <c r="O65" s="66">
        <v>2530</v>
      </c>
      <c r="P65" s="67">
        <f>Table22452346789111213[[#This Row],[PEMBULATAN]]*O65</f>
        <v>58190</v>
      </c>
    </row>
    <row r="66" spans="1:16" ht="24" customHeight="1" x14ac:dyDescent="0.2">
      <c r="A66" s="96"/>
      <c r="B66" s="77"/>
      <c r="C66" s="75" t="s">
        <v>837</v>
      </c>
      <c r="D66" s="80" t="s">
        <v>50</v>
      </c>
      <c r="E66" s="13">
        <v>44432</v>
      </c>
      <c r="F66" s="78" t="s">
        <v>768</v>
      </c>
      <c r="G66" s="13">
        <v>44435</v>
      </c>
      <c r="H66" s="79" t="s">
        <v>769</v>
      </c>
      <c r="I66" s="16">
        <v>70</v>
      </c>
      <c r="J66" s="16">
        <v>63</v>
      </c>
      <c r="K66" s="16">
        <v>20</v>
      </c>
      <c r="L66" s="16">
        <v>10</v>
      </c>
      <c r="M66" s="84">
        <v>22.05</v>
      </c>
      <c r="N66" s="74">
        <v>22</v>
      </c>
      <c r="O66" s="66">
        <v>2530</v>
      </c>
      <c r="P66" s="67">
        <f>Table22452346789111213[[#This Row],[PEMBULATAN]]*O66</f>
        <v>55660</v>
      </c>
    </row>
    <row r="67" spans="1:16" ht="24" customHeight="1" x14ac:dyDescent="0.2">
      <c r="A67" s="96"/>
      <c r="B67" s="77"/>
      <c r="C67" s="75" t="s">
        <v>838</v>
      </c>
      <c r="D67" s="80" t="s">
        <v>50</v>
      </c>
      <c r="E67" s="13">
        <v>44432</v>
      </c>
      <c r="F67" s="78" t="s">
        <v>768</v>
      </c>
      <c r="G67" s="13">
        <v>44435</v>
      </c>
      <c r="H67" s="79" t="s">
        <v>769</v>
      </c>
      <c r="I67" s="16">
        <v>70</v>
      </c>
      <c r="J67" s="16">
        <v>55</v>
      </c>
      <c r="K67" s="16">
        <v>28</v>
      </c>
      <c r="L67" s="16">
        <v>6</v>
      </c>
      <c r="M67" s="84">
        <v>26.95</v>
      </c>
      <c r="N67" s="74">
        <v>27</v>
      </c>
      <c r="O67" s="66">
        <v>2530</v>
      </c>
      <c r="P67" s="67">
        <f>Table22452346789111213[[#This Row],[PEMBULATAN]]*O67</f>
        <v>68310</v>
      </c>
    </row>
    <row r="68" spans="1:16" ht="24" customHeight="1" x14ac:dyDescent="0.2">
      <c r="A68" s="96"/>
      <c r="B68" s="77"/>
      <c r="C68" s="75" t="s">
        <v>839</v>
      </c>
      <c r="D68" s="80" t="s">
        <v>50</v>
      </c>
      <c r="E68" s="13">
        <v>44432</v>
      </c>
      <c r="F68" s="78" t="s">
        <v>768</v>
      </c>
      <c r="G68" s="13">
        <v>44435</v>
      </c>
      <c r="H68" s="79" t="s">
        <v>769</v>
      </c>
      <c r="I68" s="16">
        <v>45</v>
      </c>
      <c r="J68" s="16">
        <v>30</v>
      </c>
      <c r="K68" s="16">
        <v>38</v>
      </c>
      <c r="L68" s="16">
        <v>5</v>
      </c>
      <c r="M68" s="84">
        <v>12.824999999999999</v>
      </c>
      <c r="N68" s="74">
        <v>13</v>
      </c>
      <c r="O68" s="66">
        <v>2530</v>
      </c>
      <c r="P68" s="67">
        <f>Table22452346789111213[[#This Row],[PEMBULATAN]]*O68</f>
        <v>32890</v>
      </c>
    </row>
    <row r="69" spans="1:16" ht="24" customHeight="1" x14ac:dyDescent="0.2">
      <c r="A69" s="96"/>
      <c r="B69" s="77"/>
      <c r="C69" s="75" t="s">
        <v>840</v>
      </c>
      <c r="D69" s="80" t="s">
        <v>50</v>
      </c>
      <c r="E69" s="13">
        <v>44432</v>
      </c>
      <c r="F69" s="78" t="s">
        <v>768</v>
      </c>
      <c r="G69" s="13">
        <v>44435</v>
      </c>
      <c r="H69" s="79" t="s">
        <v>769</v>
      </c>
      <c r="I69" s="16">
        <v>90</v>
      </c>
      <c r="J69" s="16">
        <v>60</v>
      </c>
      <c r="K69" s="16">
        <v>20</v>
      </c>
      <c r="L69" s="16">
        <v>7</v>
      </c>
      <c r="M69" s="84">
        <v>27</v>
      </c>
      <c r="N69" s="74">
        <v>27</v>
      </c>
      <c r="O69" s="66">
        <v>2530</v>
      </c>
      <c r="P69" s="67">
        <f>Table22452346789111213[[#This Row],[PEMBULATAN]]*O69</f>
        <v>68310</v>
      </c>
    </row>
    <row r="70" spans="1:16" ht="24" customHeight="1" x14ac:dyDescent="0.2">
      <c r="A70" s="96"/>
      <c r="B70" s="77"/>
      <c r="C70" s="75" t="s">
        <v>841</v>
      </c>
      <c r="D70" s="80" t="s">
        <v>50</v>
      </c>
      <c r="E70" s="13">
        <v>44432</v>
      </c>
      <c r="F70" s="78" t="s">
        <v>768</v>
      </c>
      <c r="G70" s="13">
        <v>44435</v>
      </c>
      <c r="H70" s="79" t="s">
        <v>769</v>
      </c>
      <c r="I70" s="16">
        <v>60</v>
      </c>
      <c r="J70" s="16">
        <v>55</v>
      </c>
      <c r="K70" s="16">
        <v>20</v>
      </c>
      <c r="L70" s="16">
        <v>6</v>
      </c>
      <c r="M70" s="84">
        <v>16.5</v>
      </c>
      <c r="N70" s="74">
        <v>17</v>
      </c>
      <c r="O70" s="66">
        <v>2530</v>
      </c>
      <c r="P70" s="67">
        <f>Table22452346789111213[[#This Row],[PEMBULATAN]]*O70</f>
        <v>43010</v>
      </c>
    </row>
    <row r="71" spans="1:16" ht="24" customHeight="1" x14ac:dyDescent="0.2">
      <c r="A71" s="96"/>
      <c r="B71" s="77"/>
      <c r="C71" s="75" t="s">
        <v>842</v>
      </c>
      <c r="D71" s="80" t="s">
        <v>50</v>
      </c>
      <c r="E71" s="13">
        <v>44432</v>
      </c>
      <c r="F71" s="78" t="s">
        <v>768</v>
      </c>
      <c r="G71" s="13">
        <v>44435</v>
      </c>
      <c r="H71" s="79" t="s">
        <v>769</v>
      </c>
      <c r="I71" s="16">
        <v>65</v>
      </c>
      <c r="J71" s="16">
        <v>60</v>
      </c>
      <c r="K71" s="16">
        <v>26</v>
      </c>
      <c r="L71" s="16">
        <v>7</v>
      </c>
      <c r="M71" s="84">
        <v>25.35</v>
      </c>
      <c r="N71" s="74">
        <v>25</v>
      </c>
      <c r="O71" s="66">
        <v>2530</v>
      </c>
      <c r="P71" s="67">
        <f>Table22452346789111213[[#This Row],[PEMBULATAN]]*O71</f>
        <v>63250</v>
      </c>
    </row>
    <row r="72" spans="1:16" ht="24" customHeight="1" x14ac:dyDescent="0.2">
      <c r="A72" s="96"/>
      <c r="B72" s="77"/>
      <c r="C72" s="75" t="s">
        <v>843</v>
      </c>
      <c r="D72" s="80" t="s">
        <v>50</v>
      </c>
      <c r="E72" s="13">
        <v>44432</v>
      </c>
      <c r="F72" s="78" t="s">
        <v>768</v>
      </c>
      <c r="G72" s="13">
        <v>44435</v>
      </c>
      <c r="H72" s="79" t="s">
        <v>769</v>
      </c>
      <c r="I72" s="16">
        <v>55</v>
      </c>
      <c r="J72" s="16">
        <v>46</v>
      </c>
      <c r="K72" s="16">
        <v>35</v>
      </c>
      <c r="L72" s="16">
        <v>9</v>
      </c>
      <c r="M72" s="84">
        <v>22.137499999999999</v>
      </c>
      <c r="N72" s="74">
        <v>22</v>
      </c>
      <c r="O72" s="66">
        <v>2530</v>
      </c>
      <c r="P72" s="67">
        <f>Table22452346789111213[[#This Row],[PEMBULATAN]]*O72</f>
        <v>55660</v>
      </c>
    </row>
    <row r="73" spans="1:16" ht="24" customHeight="1" x14ac:dyDescent="0.2">
      <c r="A73" s="96"/>
      <c r="B73" s="77"/>
      <c r="C73" s="75" t="s">
        <v>844</v>
      </c>
      <c r="D73" s="80" t="s">
        <v>50</v>
      </c>
      <c r="E73" s="13">
        <v>44432</v>
      </c>
      <c r="F73" s="78" t="s">
        <v>768</v>
      </c>
      <c r="G73" s="13">
        <v>44435</v>
      </c>
      <c r="H73" s="79" t="s">
        <v>769</v>
      </c>
      <c r="I73" s="16">
        <v>90</v>
      </c>
      <c r="J73" s="16">
        <v>62</v>
      </c>
      <c r="K73" s="16">
        <v>27</v>
      </c>
      <c r="L73" s="16">
        <v>8</v>
      </c>
      <c r="M73" s="84">
        <v>37.664999999999999</v>
      </c>
      <c r="N73" s="74">
        <v>38</v>
      </c>
      <c r="O73" s="66">
        <v>2530</v>
      </c>
      <c r="P73" s="67">
        <f>Table22452346789111213[[#This Row],[PEMBULATAN]]*O73</f>
        <v>96140</v>
      </c>
    </row>
    <row r="74" spans="1:16" ht="24" customHeight="1" x14ac:dyDescent="0.2">
      <c r="A74" s="96"/>
      <c r="B74" s="77"/>
      <c r="C74" s="75" t="s">
        <v>845</v>
      </c>
      <c r="D74" s="80" t="s">
        <v>50</v>
      </c>
      <c r="E74" s="13">
        <v>44432</v>
      </c>
      <c r="F74" s="78" t="s">
        <v>768</v>
      </c>
      <c r="G74" s="13">
        <v>44435</v>
      </c>
      <c r="H74" s="79" t="s">
        <v>769</v>
      </c>
      <c r="I74" s="16">
        <v>95</v>
      </c>
      <c r="J74" s="16">
        <v>60</v>
      </c>
      <c r="K74" s="16">
        <v>30</v>
      </c>
      <c r="L74" s="16">
        <v>14</v>
      </c>
      <c r="M74" s="84">
        <v>42.75</v>
      </c>
      <c r="N74" s="74">
        <v>43</v>
      </c>
      <c r="O74" s="66">
        <v>2530</v>
      </c>
      <c r="P74" s="67">
        <f>Table22452346789111213[[#This Row],[PEMBULATAN]]*O74</f>
        <v>108790</v>
      </c>
    </row>
    <row r="75" spans="1:16" ht="24" customHeight="1" x14ac:dyDescent="0.2">
      <c r="A75" s="96"/>
      <c r="B75" s="77"/>
      <c r="C75" s="75" t="s">
        <v>846</v>
      </c>
      <c r="D75" s="80" t="s">
        <v>50</v>
      </c>
      <c r="E75" s="13">
        <v>44432</v>
      </c>
      <c r="F75" s="78" t="s">
        <v>768</v>
      </c>
      <c r="G75" s="13">
        <v>44435</v>
      </c>
      <c r="H75" s="79" t="s">
        <v>769</v>
      </c>
      <c r="I75" s="16">
        <v>90</v>
      </c>
      <c r="J75" s="16">
        <v>55</v>
      </c>
      <c r="K75" s="16">
        <v>31</v>
      </c>
      <c r="L75" s="16">
        <v>6</v>
      </c>
      <c r="M75" s="84">
        <v>38.362499999999997</v>
      </c>
      <c r="N75" s="74">
        <v>38</v>
      </c>
      <c r="O75" s="66">
        <v>2530</v>
      </c>
      <c r="P75" s="67">
        <f>Table22452346789111213[[#This Row],[PEMBULATAN]]*O75</f>
        <v>96140</v>
      </c>
    </row>
    <row r="76" spans="1:16" ht="24" customHeight="1" x14ac:dyDescent="0.2">
      <c r="A76" s="96"/>
      <c r="B76" s="77"/>
      <c r="C76" s="75" t="s">
        <v>847</v>
      </c>
      <c r="D76" s="80" t="s">
        <v>50</v>
      </c>
      <c r="E76" s="13">
        <v>44432</v>
      </c>
      <c r="F76" s="78" t="s">
        <v>768</v>
      </c>
      <c r="G76" s="13">
        <v>44435</v>
      </c>
      <c r="H76" s="79" t="s">
        <v>769</v>
      </c>
      <c r="I76" s="16">
        <v>70</v>
      </c>
      <c r="J76" s="16">
        <v>55</v>
      </c>
      <c r="K76" s="16">
        <v>20</v>
      </c>
      <c r="L76" s="16">
        <v>6</v>
      </c>
      <c r="M76" s="84">
        <v>19.25</v>
      </c>
      <c r="N76" s="74">
        <v>19</v>
      </c>
      <c r="O76" s="66">
        <v>2530</v>
      </c>
      <c r="P76" s="67">
        <f>Table22452346789111213[[#This Row],[PEMBULATAN]]*O76</f>
        <v>48070</v>
      </c>
    </row>
    <row r="77" spans="1:16" ht="24" customHeight="1" x14ac:dyDescent="0.2">
      <c r="A77" s="96"/>
      <c r="B77" s="77"/>
      <c r="C77" s="75" t="s">
        <v>848</v>
      </c>
      <c r="D77" s="80" t="s">
        <v>50</v>
      </c>
      <c r="E77" s="13">
        <v>44432</v>
      </c>
      <c r="F77" s="78" t="s">
        <v>768</v>
      </c>
      <c r="G77" s="13">
        <v>44435</v>
      </c>
      <c r="H77" s="79" t="s">
        <v>769</v>
      </c>
      <c r="I77" s="16">
        <v>75</v>
      </c>
      <c r="J77" s="16">
        <v>62</v>
      </c>
      <c r="K77" s="16">
        <v>20</v>
      </c>
      <c r="L77" s="16">
        <v>4</v>
      </c>
      <c r="M77" s="84">
        <v>23.25</v>
      </c>
      <c r="N77" s="74">
        <v>23</v>
      </c>
      <c r="O77" s="66">
        <v>2530</v>
      </c>
      <c r="P77" s="67">
        <f>Table22452346789111213[[#This Row],[PEMBULATAN]]*O77</f>
        <v>58190</v>
      </c>
    </row>
    <row r="78" spans="1:16" ht="24" customHeight="1" x14ac:dyDescent="0.2">
      <c r="A78" s="96"/>
      <c r="B78" s="77"/>
      <c r="C78" s="75" t="s">
        <v>849</v>
      </c>
      <c r="D78" s="80" t="s">
        <v>50</v>
      </c>
      <c r="E78" s="13">
        <v>44432</v>
      </c>
      <c r="F78" s="78" t="s">
        <v>768</v>
      </c>
      <c r="G78" s="13">
        <v>44435</v>
      </c>
      <c r="H78" s="79" t="s">
        <v>769</v>
      </c>
      <c r="I78" s="16">
        <v>90</v>
      </c>
      <c r="J78" s="16">
        <v>65</v>
      </c>
      <c r="K78" s="16">
        <v>20</v>
      </c>
      <c r="L78" s="16">
        <v>5</v>
      </c>
      <c r="M78" s="84">
        <v>29.25</v>
      </c>
      <c r="N78" s="74">
        <v>29</v>
      </c>
      <c r="O78" s="66">
        <v>2530</v>
      </c>
      <c r="P78" s="67">
        <f>Table22452346789111213[[#This Row],[PEMBULATAN]]*O78</f>
        <v>73370</v>
      </c>
    </row>
    <row r="79" spans="1:16" ht="24" customHeight="1" x14ac:dyDescent="0.2">
      <c r="A79" s="96"/>
      <c r="B79" s="77"/>
      <c r="C79" s="75" t="s">
        <v>850</v>
      </c>
      <c r="D79" s="80" t="s">
        <v>50</v>
      </c>
      <c r="E79" s="13">
        <v>44432</v>
      </c>
      <c r="F79" s="78" t="s">
        <v>768</v>
      </c>
      <c r="G79" s="13">
        <v>44435</v>
      </c>
      <c r="H79" s="79" t="s">
        <v>769</v>
      </c>
      <c r="I79" s="16">
        <v>110</v>
      </c>
      <c r="J79" s="16">
        <v>70</v>
      </c>
      <c r="K79" s="16">
        <v>38</v>
      </c>
      <c r="L79" s="16">
        <v>20</v>
      </c>
      <c r="M79" s="84">
        <v>73.150000000000006</v>
      </c>
      <c r="N79" s="74">
        <v>73</v>
      </c>
      <c r="O79" s="66">
        <v>2530</v>
      </c>
      <c r="P79" s="67">
        <f>Table22452346789111213[[#This Row],[PEMBULATAN]]*O79</f>
        <v>184690</v>
      </c>
    </row>
    <row r="80" spans="1:16" ht="24" customHeight="1" x14ac:dyDescent="0.2">
      <c r="A80" s="96"/>
      <c r="B80" s="77"/>
      <c r="C80" s="75" t="s">
        <v>851</v>
      </c>
      <c r="D80" s="80" t="s">
        <v>50</v>
      </c>
      <c r="E80" s="13">
        <v>44432</v>
      </c>
      <c r="F80" s="78" t="s">
        <v>768</v>
      </c>
      <c r="G80" s="13">
        <v>44435</v>
      </c>
      <c r="H80" s="79" t="s">
        <v>769</v>
      </c>
      <c r="I80" s="16">
        <v>100</v>
      </c>
      <c r="J80" s="16">
        <v>60</v>
      </c>
      <c r="K80" s="16">
        <v>30</v>
      </c>
      <c r="L80" s="16">
        <v>23</v>
      </c>
      <c r="M80" s="84">
        <v>45</v>
      </c>
      <c r="N80" s="74">
        <v>45</v>
      </c>
      <c r="O80" s="66">
        <v>2530</v>
      </c>
      <c r="P80" s="67">
        <f>Table22452346789111213[[#This Row],[PEMBULATAN]]*O80</f>
        <v>113850</v>
      </c>
    </row>
    <row r="81" spans="1:16" ht="24" customHeight="1" x14ac:dyDescent="0.2">
      <c r="A81" s="96"/>
      <c r="B81" s="77"/>
      <c r="C81" s="75" t="s">
        <v>852</v>
      </c>
      <c r="D81" s="80" t="s">
        <v>50</v>
      </c>
      <c r="E81" s="13">
        <v>44432</v>
      </c>
      <c r="F81" s="78" t="s">
        <v>768</v>
      </c>
      <c r="G81" s="13">
        <v>44435</v>
      </c>
      <c r="H81" s="79" t="s">
        <v>769</v>
      </c>
      <c r="I81" s="16">
        <v>100</v>
      </c>
      <c r="J81" s="16">
        <v>55</v>
      </c>
      <c r="K81" s="16">
        <v>30</v>
      </c>
      <c r="L81" s="16">
        <v>12</v>
      </c>
      <c r="M81" s="84">
        <v>41.25</v>
      </c>
      <c r="N81" s="74">
        <v>41</v>
      </c>
      <c r="O81" s="66">
        <v>2530</v>
      </c>
      <c r="P81" s="67">
        <f>Table22452346789111213[[#This Row],[PEMBULATAN]]*O81</f>
        <v>103730</v>
      </c>
    </row>
    <row r="82" spans="1:16" ht="24" customHeight="1" x14ac:dyDescent="0.2">
      <c r="A82" s="96"/>
      <c r="B82" s="77"/>
      <c r="C82" s="75" t="s">
        <v>853</v>
      </c>
      <c r="D82" s="80" t="s">
        <v>50</v>
      </c>
      <c r="E82" s="13">
        <v>44432</v>
      </c>
      <c r="F82" s="78" t="s">
        <v>768</v>
      </c>
      <c r="G82" s="13">
        <v>44435</v>
      </c>
      <c r="H82" s="79" t="s">
        <v>769</v>
      </c>
      <c r="I82" s="16">
        <v>19</v>
      </c>
      <c r="J82" s="16">
        <v>90</v>
      </c>
      <c r="K82" s="16">
        <v>55</v>
      </c>
      <c r="L82" s="16">
        <v>9</v>
      </c>
      <c r="M82" s="84">
        <v>23.512499999999999</v>
      </c>
      <c r="N82" s="74">
        <v>24</v>
      </c>
      <c r="O82" s="66">
        <v>2530</v>
      </c>
      <c r="P82" s="67">
        <f>Table22452346789111213[[#This Row],[PEMBULATAN]]*O82</f>
        <v>60720</v>
      </c>
    </row>
    <row r="83" spans="1:16" ht="24" customHeight="1" x14ac:dyDescent="0.2">
      <c r="A83" s="96"/>
      <c r="B83" s="77"/>
      <c r="C83" s="75" t="s">
        <v>854</v>
      </c>
      <c r="D83" s="80" t="s">
        <v>50</v>
      </c>
      <c r="E83" s="13">
        <v>44432</v>
      </c>
      <c r="F83" s="78" t="s">
        <v>768</v>
      </c>
      <c r="G83" s="13">
        <v>44435</v>
      </c>
      <c r="H83" s="79" t="s">
        <v>769</v>
      </c>
      <c r="I83" s="16">
        <v>90</v>
      </c>
      <c r="J83" s="16">
        <v>59</v>
      </c>
      <c r="K83" s="16">
        <v>20</v>
      </c>
      <c r="L83" s="16">
        <v>8</v>
      </c>
      <c r="M83" s="84">
        <v>26.55</v>
      </c>
      <c r="N83" s="74">
        <v>27</v>
      </c>
      <c r="O83" s="66">
        <v>2530</v>
      </c>
      <c r="P83" s="67">
        <f>Table22452346789111213[[#This Row],[PEMBULATAN]]*O83</f>
        <v>68310</v>
      </c>
    </row>
    <row r="84" spans="1:16" ht="24" customHeight="1" x14ac:dyDescent="0.2">
      <c r="A84" s="96"/>
      <c r="B84" s="77"/>
      <c r="C84" s="75" t="s">
        <v>855</v>
      </c>
      <c r="D84" s="80" t="s">
        <v>50</v>
      </c>
      <c r="E84" s="13">
        <v>44432</v>
      </c>
      <c r="F84" s="78" t="s">
        <v>768</v>
      </c>
      <c r="G84" s="13">
        <v>44435</v>
      </c>
      <c r="H84" s="79" t="s">
        <v>769</v>
      </c>
      <c r="I84" s="16">
        <v>100</v>
      </c>
      <c r="J84" s="16">
        <v>55</v>
      </c>
      <c r="K84" s="16">
        <v>25</v>
      </c>
      <c r="L84" s="16">
        <v>20</v>
      </c>
      <c r="M84" s="84">
        <v>34.375</v>
      </c>
      <c r="N84" s="74">
        <v>34</v>
      </c>
      <c r="O84" s="66">
        <v>2530</v>
      </c>
      <c r="P84" s="67">
        <f>Table22452346789111213[[#This Row],[PEMBULATAN]]*O84</f>
        <v>86020</v>
      </c>
    </row>
    <row r="85" spans="1:16" ht="24" customHeight="1" x14ac:dyDescent="0.2">
      <c r="A85" s="96"/>
      <c r="B85" s="77"/>
      <c r="C85" s="75" t="s">
        <v>856</v>
      </c>
      <c r="D85" s="80" t="s">
        <v>50</v>
      </c>
      <c r="E85" s="13">
        <v>44432</v>
      </c>
      <c r="F85" s="78" t="s">
        <v>768</v>
      </c>
      <c r="G85" s="13">
        <v>44435</v>
      </c>
      <c r="H85" s="79" t="s">
        <v>769</v>
      </c>
      <c r="I85" s="16">
        <v>85</v>
      </c>
      <c r="J85" s="16">
        <v>55</v>
      </c>
      <c r="K85" s="16">
        <v>30</v>
      </c>
      <c r="L85" s="16">
        <v>18</v>
      </c>
      <c r="M85" s="84">
        <v>35.0625</v>
      </c>
      <c r="N85" s="74">
        <v>35</v>
      </c>
      <c r="O85" s="66">
        <v>2530</v>
      </c>
      <c r="P85" s="67">
        <f>Table22452346789111213[[#This Row],[PEMBULATAN]]*O85</f>
        <v>88550</v>
      </c>
    </row>
    <row r="86" spans="1:16" ht="24" customHeight="1" x14ac:dyDescent="0.2">
      <c r="A86" s="96"/>
      <c r="B86" s="77"/>
      <c r="C86" s="75" t="s">
        <v>857</v>
      </c>
      <c r="D86" s="80" t="s">
        <v>50</v>
      </c>
      <c r="E86" s="13">
        <v>44432</v>
      </c>
      <c r="F86" s="78" t="s">
        <v>768</v>
      </c>
      <c r="G86" s="13">
        <v>44435</v>
      </c>
      <c r="H86" s="79" t="s">
        <v>769</v>
      </c>
      <c r="I86" s="16">
        <v>90</v>
      </c>
      <c r="J86" s="16">
        <v>60</v>
      </c>
      <c r="K86" s="16">
        <v>25</v>
      </c>
      <c r="L86" s="16">
        <v>7</v>
      </c>
      <c r="M86" s="84">
        <v>33.75</v>
      </c>
      <c r="N86" s="74">
        <v>34</v>
      </c>
      <c r="O86" s="66">
        <v>2530</v>
      </c>
      <c r="P86" s="67">
        <f>Table22452346789111213[[#This Row],[PEMBULATAN]]*O86</f>
        <v>86020</v>
      </c>
    </row>
    <row r="87" spans="1:16" ht="24" customHeight="1" x14ac:dyDescent="0.2">
      <c r="A87" s="96"/>
      <c r="B87" s="77"/>
      <c r="C87" s="75" t="s">
        <v>858</v>
      </c>
      <c r="D87" s="80" t="s">
        <v>50</v>
      </c>
      <c r="E87" s="13">
        <v>44432</v>
      </c>
      <c r="F87" s="78" t="s">
        <v>768</v>
      </c>
      <c r="G87" s="13">
        <v>44435</v>
      </c>
      <c r="H87" s="79" t="s">
        <v>769</v>
      </c>
      <c r="I87" s="16">
        <v>90</v>
      </c>
      <c r="J87" s="16">
        <v>58</v>
      </c>
      <c r="K87" s="16">
        <v>32</v>
      </c>
      <c r="L87" s="16">
        <v>20</v>
      </c>
      <c r="M87" s="84">
        <v>41.76</v>
      </c>
      <c r="N87" s="74">
        <v>42</v>
      </c>
      <c r="O87" s="66">
        <v>2530</v>
      </c>
      <c r="P87" s="67">
        <f>Table22452346789111213[[#This Row],[PEMBULATAN]]*O87</f>
        <v>106260</v>
      </c>
    </row>
    <row r="88" spans="1:16" ht="24" customHeight="1" x14ac:dyDescent="0.2">
      <c r="A88" s="96"/>
      <c r="B88" s="77"/>
      <c r="C88" s="75" t="s">
        <v>859</v>
      </c>
      <c r="D88" s="80" t="s">
        <v>50</v>
      </c>
      <c r="E88" s="13">
        <v>44432</v>
      </c>
      <c r="F88" s="78" t="s">
        <v>768</v>
      </c>
      <c r="G88" s="13">
        <v>44435</v>
      </c>
      <c r="H88" s="79" t="s">
        <v>769</v>
      </c>
      <c r="I88" s="16">
        <v>65</v>
      </c>
      <c r="J88" s="16">
        <v>55</v>
      </c>
      <c r="K88" s="16">
        <v>30</v>
      </c>
      <c r="L88" s="16">
        <v>8</v>
      </c>
      <c r="M88" s="84">
        <v>26.8125</v>
      </c>
      <c r="N88" s="74">
        <v>27</v>
      </c>
      <c r="O88" s="66">
        <v>2530</v>
      </c>
      <c r="P88" s="67">
        <f>Table22452346789111213[[#This Row],[PEMBULATAN]]*O88</f>
        <v>68310</v>
      </c>
    </row>
    <row r="89" spans="1:16" ht="24" customHeight="1" x14ac:dyDescent="0.2">
      <c r="A89" s="96"/>
      <c r="B89" s="77"/>
      <c r="C89" s="75" t="s">
        <v>860</v>
      </c>
      <c r="D89" s="80" t="s">
        <v>50</v>
      </c>
      <c r="E89" s="13">
        <v>44432</v>
      </c>
      <c r="F89" s="78" t="s">
        <v>768</v>
      </c>
      <c r="G89" s="13">
        <v>44435</v>
      </c>
      <c r="H89" s="79" t="s">
        <v>769</v>
      </c>
      <c r="I89" s="16">
        <v>90</v>
      </c>
      <c r="J89" s="16">
        <v>55</v>
      </c>
      <c r="K89" s="16">
        <v>37</v>
      </c>
      <c r="L89" s="16">
        <v>25</v>
      </c>
      <c r="M89" s="84">
        <v>45.787500000000001</v>
      </c>
      <c r="N89" s="74">
        <v>46</v>
      </c>
      <c r="O89" s="66">
        <v>2530</v>
      </c>
      <c r="P89" s="67">
        <f>Table22452346789111213[[#This Row],[PEMBULATAN]]*O89</f>
        <v>116380</v>
      </c>
    </row>
    <row r="90" spans="1:16" ht="24" customHeight="1" x14ac:dyDescent="0.2">
      <c r="A90" s="96"/>
      <c r="B90" s="77"/>
      <c r="C90" s="75" t="s">
        <v>861</v>
      </c>
      <c r="D90" s="80" t="s">
        <v>50</v>
      </c>
      <c r="E90" s="13">
        <v>44432</v>
      </c>
      <c r="F90" s="78" t="s">
        <v>768</v>
      </c>
      <c r="G90" s="13">
        <v>44435</v>
      </c>
      <c r="H90" s="79" t="s">
        <v>769</v>
      </c>
      <c r="I90" s="16">
        <v>65</v>
      </c>
      <c r="J90" s="16">
        <v>15</v>
      </c>
      <c r="K90" s="16">
        <v>12</v>
      </c>
      <c r="L90" s="16">
        <v>1</v>
      </c>
      <c r="M90" s="84">
        <v>2.9249999999999998</v>
      </c>
      <c r="N90" s="74">
        <v>3</v>
      </c>
      <c r="O90" s="66">
        <v>2530</v>
      </c>
      <c r="P90" s="67">
        <f>Table22452346789111213[[#This Row],[PEMBULATAN]]*O90</f>
        <v>7590</v>
      </c>
    </row>
    <row r="91" spans="1:16" ht="24" customHeight="1" x14ac:dyDescent="0.2">
      <c r="A91" s="96"/>
      <c r="B91" s="77"/>
      <c r="C91" s="75" t="s">
        <v>862</v>
      </c>
      <c r="D91" s="80" t="s">
        <v>50</v>
      </c>
      <c r="E91" s="13">
        <v>44432</v>
      </c>
      <c r="F91" s="78" t="s">
        <v>768</v>
      </c>
      <c r="G91" s="13">
        <v>44435</v>
      </c>
      <c r="H91" s="79" t="s">
        <v>769</v>
      </c>
      <c r="I91" s="16">
        <v>90</v>
      </c>
      <c r="J91" s="16">
        <v>12</v>
      </c>
      <c r="K91" s="16">
        <v>12</v>
      </c>
      <c r="L91" s="16">
        <v>2</v>
      </c>
      <c r="M91" s="84">
        <v>3.24</v>
      </c>
      <c r="N91" s="74">
        <v>3</v>
      </c>
      <c r="O91" s="66">
        <v>2530</v>
      </c>
      <c r="P91" s="67">
        <f>Table22452346789111213[[#This Row],[PEMBULATAN]]*O91</f>
        <v>7590</v>
      </c>
    </row>
    <row r="92" spans="1:16" ht="24" customHeight="1" x14ac:dyDescent="0.2">
      <c r="A92" s="96"/>
      <c r="B92" s="77"/>
      <c r="C92" s="75" t="s">
        <v>863</v>
      </c>
      <c r="D92" s="80" t="s">
        <v>50</v>
      </c>
      <c r="E92" s="13">
        <v>44432</v>
      </c>
      <c r="F92" s="78" t="s">
        <v>768</v>
      </c>
      <c r="G92" s="13">
        <v>44435</v>
      </c>
      <c r="H92" s="79" t="s">
        <v>769</v>
      </c>
      <c r="I92" s="16">
        <v>85</v>
      </c>
      <c r="J92" s="16">
        <v>30</v>
      </c>
      <c r="K92" s="16">
        <v>12</v>
      </c>
      <c r="L92" s="16">
        <v>3</v>
      </c>
      <c r="M92" s="84">
        <v>7.65</v>
      </c>
      <c r="N92" s="74">
        <v>8</v>
      </c>
      <c r="O92" s="66">
        <v>2530</v>
      </c>
      <c r="P92" s="67">
        <f>Table22452346789111213[[#This Row],[PEMBULATAN]]*O92</f>
        <v>20240</v>
      </c>
    </row>
    <row r="93" spans="1:16" ht="24" customHeight="1" x14ac:dyDescent="0.2">
      <c r="A93" s="96"/>
      <c r="B93" s="77"/>
      <c r="C93" s="75" t="s">
        <v>864</v>
      </c>
      <c r="D93" s="80" t="s">
        <v>50</v>
      </c>
      <c r="E93" s="13">
        <v>44432</v>
      </c>
      <c r="F93" s="78" t="s">
        <v>768</v>
      </c>
      <c r="G93" s="13">
        <v>44435</v>
      </c>
      <c r="H93" s="79" t="s">
        <v>769</v>
      </c>
      <c r="I93" s="16">
        <v>95</v>
      </c>
      <c r="J93" s="16">
        <v>60</v>
      </c>
      <c r="K93" s="16">
        <v>35</v>
      </c>
      <c r="L93" s="16">
        <v>20</v>
      </c>
      <c r="M93" s="84">
        <v>49.875</v>
      </c>
      <c r="N93" s="74">
        <v>50</v>
      </c>
      <c r="O93" s="66">
        <v>2530</v>
      </c>
      <c r="P93" s="67">
        <f>Table22452346789111213[[#This Row],[PEMBULATAN]]*O93</f>
        <v>126500</v>
      </c>
    </row>
    <row r="94" spans="1:16" ht="24" customHeight="1" x14ac:dyDescent="0.2">
      <c r="A94" s="96"/>
      <c r="B94" s="77"/>
      <c r="C94" s="75" t="s">
        <v>865</v>
      </c>
      <c r="D94" s="80" t="s">
        <v>50</v>
      </c>
      <c r="E94" s="13">
        <v>44432</v>
      </c>
      <c r="F94" s="78" t="s">
        <v>768</v>
      </c>
      <c r="G94" s="13">
        <v>44435</v>
      </c>
      <c r="H94" s="79" t="s">
        <v>769</v>
      </c>
      <c r="I94" s="16">
        <v>90</v>
      </c>
      <c r="J94" s="16">
        <v>45</v>
      </c>
      <c r="K94" s="16">
        <v>10</v>
      </c>
      <c r="L94" s="16">
        <v>7</v>
      </c>
      <c r="M94" s="84">
        <v>10.125</v>
      </c>
      <c r="N94" s="74">
        <v>10</v>
      </c>
      <c r="O94" s="66">
        <v>2530</v>
      </c>
      <c r="P94" s="67">
        <f>Table22452346789111213[[#This Row],[PEMBULATAN]]*O94</f>
        <v>25300</v>
      </c>
    </row>
    <row r="95" spans="1:16" ht="24" customHeight="1" x14ac:dyDescent="0.2">
      <c r="A95" s="96"/>
      <c r="B95" s="77"/>
      <c r="C95" s="75" t="s">
        <v>866</v>
      </c>
      <c r="D95" s="80" t="s">
        <v>50</v>
      </c>
      <c r="E95" s="13">
        <v>44432</v>
      </c>
      <c r="F95" s="78" t="s">
        <v>768</v>
      </c>
      <c r="G95" s="13">
        <v>44435</v>
      </c>
      <c r="H95" s="79" t="s">
        <v>769</v>
      </c>
      <c r="I95" s="16">
        <v>95</v>
      </c>
      <c r="J95" s="16">
        <v>63</v>
      </c>
      <c r="K95" s="16">
        <v>13</v>
      </c>
      <c r="L95" s="16">
        <v>17</v>
      </c>
      <c r="M95" s="84">
        <v>19.451250000000002</v>
      </c>
      <c r="N95" s="74">
        <v>19</v>
      </c>
      <c r="O95" s="66">
        <v>2530</v>
      </c>
      <c r="P95" s="67">
        <f>Table22452346789111213[[#This Row],[PEMBULATAN]]*O95</f>
        <v>48070</v>
      </c>
    </row>
    <row r="96" spans="1:16" ht="24" customHeight="1" x14ac:dyDescent="0.2">
      <c r="A96" s="96"/>
      <c r="B96" s="77"/>
      <c r="C96" s="75" t="s">
        <v>867</v>
      </c>
      <c r="D96" s="80" t="s">
        <v>50</v>
      </c>
      <c r="E96" s="13">
        <v>44432</v>
      </c>
      <c r="F96" s="78" t="s">
        <v>768</v>
      </c>
      <c r="G96" s="13">
        <v>44435</v>
      </c>
      <c r="H96" s="79" t="s">
        <v>769</v>
      </c>
      <c r="I96" s="16">
        <v>70</v>
      </c>
      <c r="J96" s="16">
        <v>50</v>
      </c>
      <c r="K96" s="16">
        <v>10</v>
      </c>
      <c r="L96" s="16">
        <v>3</v>
      </c>
      <c r="M96" s="84">
        <v>8.75</v>
      </c>
      <c r="N96" s="74">
        <v>9</v>
      </c>
      <c r="O96" s="66">
        <v>2530</v>
      </c>
      <c r="P96" s="67">
        <f>Table22452346789111213[[#This Row],[PEMBULATAN]]*O96</f>
        <v>22770</v>
      </c>
    </row>
    <row r="97" spans="1:16" ht="24" customHeight="1" x14ac:dyDescent="0.2">
      <c r="A97" s="96"/>
      <c r="B97" s="77"/>
      <c r="C97" s="75" t="s">
        <v>868</v>
      </c>
      <c r="D97" s="80" t="s">
        <v>50</v>
      </c>
      <c r="E97" s="13">
        <v>44432</v>
      </c>
      <c r="F97" s="78" t="s">
        <v>768</v>
      </c>
      <c r="G97" s="13">
        <v>44435</v>
      </c>
      <c r="H97" s="79" t="s">
        <v>769</v>
      </c>
      <c r="I97" s="16">
        <v>75</v>
      </c>
      <c r="J97" s="16">
        <v>60</v>
      </c>
      <c r="K97" s="16">
        <v>20</v>
      </c>
      <c r="L97" s="16">
        <v>6</v>
      </c>
      <c r="M97" s="84">
        <v>22.5</v>
      </c>
      <c r="N97" s="74">
        <v>23</v>
      </c>
      <c r="O97" s="66">
        <v>2530</v>
      </c>
      <c r="P97" s="67">
        <f>Table22452346789111213[[#This Row],[PEMBULATAN]]*O97</f>
        <v>58190</v>
      </c>
    </row>
    <row r="98" spans="1:16" ht="24" customHeight="1" x14ac:dyDescent="0.2">
      <c r="A98" s="96"/>
      <c r="B98" s="77"/>
      <c r="C98" s="75" t="s">
        <v>869</v>
      </c>
      <c r="D98" s="80" t="s">
        <v>50</v>
      </c>
      <c r="E98" s="13">
        <v>44432</v>
      </c>
      <c r="F98" s="78" t="s">
        <v>768</v>
      </c>
      <c r="G98" s="13">
        <v>44435</v>
      </c>
      <c r="H98" s="79" t="s">
        <v>769</v>
      </c>
      <c r="I98" s="16">
        <v>50</v>
      </c>
      <c r="J98" s="16">
        <v>50</v>
      </c>
      <c r="K98" s="16">
        <v>10</v>
      </c>
      <c r="L98" s="16">
        <v>2</v>
      </c>
      <c r="M98" s="84">
        <v>6.25</v>
      </c>
      <c r="N98" s="74">
        <v>6</v>
      </c>
      <c r="O98" s="66">
        <v>2530</v>
      </c>
      <c r="P98" s="67">
        <f>Table22452346789111213[[#This Row],[PEMBULATAN]]*O98</f>
        <v>15180</v>
      </c>
    </row>
    <row r="99" spans="1:16" ht="24" customHeight="1" x14ac:dyDescent="0.2">
      <c r="A99" s="96"/>
      <c r="B99" s="77"/>
      <c r="C99" s="75" t="s">
        <v>870</v>
      </c>
      <c r="D99" s="80" t="s">
        <v>50</v>
      </c>
      <c r="E99" s="13">
        <v>44432</v>
      </c>
      <c r="F99" s="78" t="s">
        <v>768</v>
      </c>
      <c r="G99" s="13">
        <v>44435</v>
      </c>
      <c r="H99" s="79" t="s">
        <v>769</v>
      </c>
      <c r="I99" s="16">
        <v>50</v>
      </c>
      <c r="J99" s="16">
        <v>50</v>
      </c>
      <c r="K99" s="16">
        <v>30</v>
      </c>
      <c r="L99" s="16">
        <v>1</v>
      </c>
      <c r="M99" s="84">
        <v>18.75</v>
      </c>
      <c r="N99" s="74">
        <v>19</v>
      </c>
      <c r="O99" s="66">
        <v>2530</v>
      </c>
      <c r="P99" s="67">
        <f>Table22452346789111213[[#This Row],[PEMBULATAN]]*O99</f>
        <v>48070</v>
      </c>
    </row>
    <row r="100" spans="1:16" ht="24" customHeight="1" x14ac:dyDescent="0.2">
      <c r="A100" s="96"/>
      <c r="B100" s="77"/>
      <c r="C100" s="75" t="s">
        <v>871</v>
      </c>
      <c r="D100" s="80" t="s">
        <v>50</v>
      </c>
      <c r="E100" s="13">
        <v>44432</v>
      </c>
      <c r="F100" s="78" t="s">
        <v>768</v>
      </c>
      <c r="G100" s="13">
        <v>44435</v>
      </c>
      <c r="H100" s="79" t="s">
        <v>769</v>
      </c>
      <c r="I100" s="16">
        <v>205</v>
      </c>
      <c r="J100" s="16">
        <v>15</v>
      </c>
      <c r="K100" s="16">
        <v>15</v>
      </c>
      <c r="L100" s="16">
        <v>20</v>
      </c>
      <c r="M100" s="84">
        <v>11.53125</v>
      </c>
      <c r="N100" s="74">
        <v>20</v>
      </c>
      <c r="O100" s="66">
        <v>2530</v>
      </c>
      <c r="P100" s="67">
        <f>Table22452346789111213[[#This Row],[PEMBULATAN]]*O100</f>
        <v>50600</v>
      </c>
    </row>
    <row r="101" spans="1:16" ht="24" customHeight="1" x14ac:dyDescent="0.2">
      <c r="A101" s="96"/>
      <c r="B101" s="77"/>
      <c r="C101" s="75" t="s">
        <v>872</v>
      </c>
      <c r="D101" s="80" t="s">
        <v>50</v>
      </c>
      <c r="E101" s="13">
        <v>44432</v>
      </c>
      <c r="F101" s="78" t="s">
        <v>768</v>
      </c>
      <c r="G101" s="13">
        <v>44435</v>
      </c>
      <c r="H101" s="79" t="s">
        <v>769</v>
      </c>
      <c r="I101" s="16">
        <v>65</v>
      </c>
      <c r="J101" s="16">
        <v>40</v>
      </c>
      <c r="K101" s="16">
        <v>10</v>
      </c>
      <c r="L101" s="16">
        <v>3</v>
      </c>
      <c r="M101" s="84">
        <v>6.5</v>
      </c>
      <c r="N101" s="74">
        <v>7</v>
      </c>
      <c r="O101" s="66">
        <v>2530</v>
      </c>
      <c r="P101" s="67">
        <f>Table22452346789111213[[#This Row],[PEMBULATAN]]*O101</f>
        <v>17710</v>
      </c>
    </row>
    <row r="102" spans="1:16" ht="24" customHeight="1" x14ac:dyDescent="0.2">
      <c r="A102" s="96"/>
      <c r="B102" s="77"/>
      <c r="C102" s="75" t="s">
        <v>873</v>
      </c>
      <c r="D102" s="80" t="s">
        <v>50</v>
      </c>
      <c r="E102" s="13">
        <v>44432</v>
      </c>
      <c r="F102" s="78" t="s">
        <v>768</v>
      </c>
      <c r="G102" s="13">
        <v>44435</v>
      </c>
      <c r="H102" s="79" t="s">
        <v>769</v>
      </c>
      <c r="I102" s="16">
        <v>37</v>
      </c>
      <c r="J102" s="16">
        <v>30</v>
      </c>
      <c r="K102" s="16">
        <v>12</v>
      </c>
      <c r="L102" s="16">
        <v>2</v>
      </c>
      <c r="M102" s="84">
        <v>3.33</v>
      </c>
      <c r="N102" s="74">
        <v>3</v>
      </c>
      <c r="O102" s="66">
        <v>2530</v>
      </c>
      <c r="P102" s="67">
        <f>Table22452346789111213[[#This Row],[PEMBULATAN]]*O102</f>
        <v>7590</v>
      </c>
    </row>
    <row r="103" spans="1:16" ht="24" customHeight="1" x14ac:dyDescent="0.2">
      <c r="A103" s="96"/>
      <c r="B103" s="77"/>
      <c r="C103" s="75" t="s">
        <v>874</v>
      </c>
      <c r="D103" s="80" t="s">
        <v>50</v>
      </c>
      <c r="E103" s="13">
        <v>44432</v>
      </c>
      <c r="F103" s="78" t="s">
        <v>768</v>
      </c>
      <c r="G103" s="13">
        <v>44435</v>
      </c>
      <c r="H103" s="79" t="s">
        <v>769</v>
      </c>
      <c r="I103" s="16">
        <v>80</v>
      </c>
      <c r="J103" s="16">
        <v>60</v>
      </c>
      <c r="K103" s="16">
        <v>18</v>
      </c>
      <c r="L103" s="16">
        <v>8</v>
      </c>
      <c r="M103" s="84">
        <v>21.6</v>
      </c>
      <c r="N103" s="74">
        <v>22</v>
      </c>
      <c r="O103" s="66">
        <v>2530</v>
      </c>
      <c r="P103" s="67">
        <f>Table22452346789111213[[#This Row],[PEMBULATAN]]*O103</f>
        <v>55660</v>
      </c>
    </row>
    <row r="104" spans="1:16" ht="24" customHeight="1" x14ac:dyDescent="0.2">
      <c r="A104" s="96"/>
      <c r="B104" s="77"/>
      <c r="C104" s="75" t="s">
        <v>875</v>
      </c>
      <c r="D104" s="80" t="s">
        <v>50</v>
      </c>
      <c r="E104" s="13">
        <v>44432</v>
      </c>
      <c r="F104" s="78" t="s">
        <v>768</v>
      </c>
      <c r="G104" s="13">
        <v>44435</v>
      </c>
      <c r="H104" s="79" t="s">
        <v>769</v>
      </c>
      <c r="I104" s="16">
        <v>60</v>
      </c>
      <c r="J104" s="16">
        <v>40</v>
      </c>
      <c r="K104" s="16">
        <v>25</v>
      </c>
      <c r="L104" s="16">
        <v>6</v>
      </c>
      <c r="M104" s="84">
        <v>15</v>
      </c>
      <c r="N104" s="74">
        <v>15</v>
      </c>
      <c r="O104" s="66">
        <v>2530</v>
      </c>
      <c r="P104" s="67">
        <f>Table22452346789111213[[#This Row],[PEMBULATAN]]*O104</f>
        <v>37950</v>
      </c>
    </row>
    <row r="105" spans="1:16" ht="24" customHeight="1" x14ac:dyDescent="0.2">
      <c r="A105" s="96"/>
      <c r="B105" s="77"/>
      <c r="C105" s="75" t="s">
        <v>876</v>
      </c>
      <c r="D105" s="80" t="s">
        <v>50</v>
      </c>
      <c r="E105" s="13">
        <v>44432</v>
      </c>
      <c r="F105" s="78" t="s">
        <v>768</v>
      </c>
      <c r="G105" s="13">
        <v>44435</v>
      </c>
      <c r="H105" s="79" t="s">
        <v>769</v>
      </c>
      <c r="I105" s="16">
        <v>70</v>
      </c>
      <c r="J105" s="16">
        <v>60</v>
      </c>
      <c r="K105" s="16">
        <v>23</v>
      </c>
      <c r="L105" s="16">
        <v>7</v>
      </c>
      <c r="M105" s="84">
        <v>24.15</v>
      </c>
      <c r="N105" s="74">
        <v>24</v>
      </c>
      <c r="O105" s="66">
        <v>2530</v>
      </c>
      <c r="P105" s="67">
        <f>Table22452346789111213[[#This Row],[PEMBULATAN]]*O105</f>
        <v>60720</v>
      </c>
    </row>
    <row r="106" spans="1:16" ht="24" customHeight="1" x14ac:dyDescent="0.2">
      <c r="A106" s="96"/>
      <c r="B106" s="77"/>
      <c r="C106" s="75" t="s">
        <v>877</v>
      </c>
      <c r="D106" s="80" t="s">
        <v>50</v>
      </c>
      <c r="E106" s="13">
        <v>44432</v>
      </c>
      <c r="F106" s="78" t="s">
        <v>768</v>
      </c>
      <c r="G106" s="13">
        <v>44435</v>
      </c>
      <c r="H106" s="79" t="s">
        <v>769</v>
      </c>
      <c r="I106" s="16">
        <v>53</v>
      </c>
      <c r="J106" s="16">
        <v>53</v>
      </c>
      <c r="K106" s="16">
        <v>40</v>
      </c>
      <c r="L106" s="16">
        <v>18</v>
      </c>
      <c r="M106" s="84">
        <v>28.09</v>
      </c>
      <c r="N106" s="74">
        <v>28</v>
      </c>
      <c r="O106" s="66">
        <v>2530</v>
      </c>
      <c r="P106" s="67">
        <f>Table22452346789111213[[#This Row],[PEMBULATAN]]*O106</f>
        <v>70840</v>
      </c>
    </row>
    <row r="107" spans="1:16" ht="24" customHeight="1" x14ac:dyDescent="0.2">
      <c r="A107" s="96"/>
      <c r="B107" s="77"/>
      <c r="C107" s="75" t="s">
        <v>878</v>
      </c>
      <c r="D107" s="80" t="s">
        <v>50</v>
      </c>
      <c r="E107" s="13">
        <v>44432</v>
      </c>
      <c r="F107" s="78" t="s">
        <v>768</v>
      </c>
      <c r="G107" s="13">
        <v>44435</v>
      </c>
      <c r="H107" s="79" t="s">
        <v>769</v>
      </c>
      <c r="I107" s="16">
        <v>100</v>
      </c>
      <c r="J107" s="16">
        <v>55</v>
      </c>
      <c r="K107" s="16">
        <v>20</v>
      </c>
      <c r="L107" s="16">
        <v>10</v>
      </c>
      <c r="M107" s="84">
        <v>27.5</v>
      </c>
      <c r="N107" s="74">
        <v>28</v>
      </c>
      <c r="O107" s="66">
        <v>2530</v>
      </c>
      <c r="P107" s="67">
        <f>Table22452346789111213[[#This Row],[PEMBULATAN]]*O107</f>
        <v>70840</v>
      </c>
    </row>
    <row r="108" spans="1:16" ht="24" customHeight="1" x14ac:dyDescent="0.2">
      <c r="A108" s="96"/>
      <c r="B108" s="77"/>
      <c r="C108" s="75" t="s">
        <v>879</v>
      </c>
      <c r="D108" s="80" t="s">
        <v>50</v>
      </c>
      <c r="E108" s="13">
        <v>44432</v>
      </c>
      <c r="F108" s="78" t="s">
        <v>768</v>
      </c>
      <c r="G108" s="13">
        <v>44435</v>
      </c>
      <c r="H108" s="79" t="s">
        <v>769</v>
      </c>
      <c r="I108" s="16">
        <v>45</v>
      </c>
      <c r="J108" s="16">
        <v>32</v>
      </c>
      <c r="K108" s="16">
        <v>22</v>
      </c>
      <c r="L108" s="16">
        <v>1</v>
      </c>
      <c r="M108" s="84">
        <v>7.92</v>
      </c>
      <c r="N108" s="74">
        <v>8</v>
      </c>
      <c r="O108" s="66">
        <v>2530</v>
      </c>
      <c r="P108" s="67">
        <f>Table22452346789111213[[#This Row],[PEMBULATAN]]*O108</f>
        <v>20240</v>
      </c>
    </row>
    <row r="109" spans="1:16" ht="24" customHeight="1" x14ac:dyDescent="0.2">
      <c r="A109" s="96"/>
      <c r="B109" s="77"/>
      <c r="C109" s="75" t="s">
        <v>880</v>
      </c>
      <c r="D109" s="80" t="s">
        <v>50</v>
      </c>
      <c r="E109" s="13">
        <v>44432</v>
      </c>
      <c r="F109" s="78" t="s">
        <v>768</v>
      </c>
      <c r="G109" s="13">
        <v>44435</v>
      </c>
      <c r="H109" s="79" t="s">
        <v>769</v>
      </c>
      <c r="I109" s="16">
        <v>30</v>
      </c>
      <c r="J109" s="16">
        <v>40</v>
      </c>
      <c r="K109" s="16">
        <v>10</v>
      </c>
      <c r="L109" s="16">
        <v>1</v>
      </c>
      <c r="M109" s="84">
        <v>3</v>
      </c>
      <c r="N109" s="74">
        <v>3</v>
      </c>
      <c r="O109" s="66">
        <v>2530</v>
      </c>
      <c r="P109" s="67">
        <f>Table22452346789111213[[#This Row],[PEMBULATAN]]*O109</f>
        <v>7590</v>
      </c>
    </row>
    <row r="110" spans="1:16" ht="24" customHeight="1" x14ac:dyDescent="0.2">
      <c r="A110" s="96"/>
      <c r="B110" s="77"/>
      <c r="C110" s="75" t="s">
        <v>881</v>
      </c>
      <c r="D110" s="80" t="s">
        <v>50</v>
      </c>
      <c r="E110" s="13">
        <v>44432</v>
      </c>
      <c r="F110" s="78" t="s">
        <v>768</v>
      </c>
      <c r="G110" s="13">
        <v>44435</v>
      </c>
      <c r="H110" s="79" t="s">
        <v>769</v>
      </c>
      <c r="I110" s="16">
        <v>95</v>
      </c>
      <c r="J110" s="16">
        <v>65</v>
      </c>
      <c r="K110" s="16">
        <v>20</v>
      </c>
      <c r="L110" s="16">
        <v>7</v>
      </c>
      <c r="M110" s="84">
        <v>30.875</v>
      </c>
      <c r="N110" s="74">
        <v>31</v>
      </c>
      <c r="O110" s="66">
        <v>2530</v>
      </c>
      <c r="P110" s="67">
        <f>Table22452346789111213[[#This Row],[PEMBULATAN]]*O110</f>
        <v>78430</v>
      </c>
    </row>
    <row r="111" spans="1:16" ht="24" customHeight="1" x14ac:dyDescent="0.2">
      <c r="A111" s="96"/>
      <c r="B111" s="77"/>
      <c r="C111" s="75" t="s">
        <v>882</v>
      </c>
      <c r="D111" s="80" t="s">
        <v>50</v>
      </c>
      <c r="E111" s="13">
        <v>44432</v>
      </c>
      <c r="F111" s="78" t="s">
        <v>768</v>
      </c>
      <c r="G111" s="13">
        <v>44435</v>
      </c>
      <c r="H111" s="79" t="s">
        <v>769</v>
      </c>
      <c r="I111" s="16">
        <v>90</v>
      </c>
      <c r="J111" s="16">
        <v>32</v>
      </c>
      <c r="K111" s="16">
        <v>5</v>
      </c>
      <c r="L111" s="16">
        <v>1</v>
      </c>
      <c r="M111" s="84">
        <v>3.6</v>
      </c>
      <c r="N111" s="74">
        <v>4</v>
      </c>
      <c r="O111" s="66">
        <v>2530</v>
      </c>
      <c r="P111" s="67">
        <f>Table22452346789111213[[#This Row],[PEMBULATAN]]*O111</f>
        <v>10120</v>
      </c>
    </row>
    <row r="112" spans="1:16" ht="24" customHeight="1" x14ac:dyDescent="0.2">
      <c r="A112" s="96"/>
      <c r="B112" s="77"/>
      <c r="C112" s="75" t="s">
        <v>883</v>
      </c>
      <c r="D112" s="80" t="s">
        <v>50</v>
      </c>
      <c r="E112" s="13">
        <v>44432</v>
      </c>
      <c r="F112" s="78" t="s">
        <v>768</v>
      </c>
      <c r="G112" s="13">
        <v>44435</v>
      </c>
      <c r="H112" s="79" t="s">
        <v>769</v>
      </c>
      <c r="I112" s="16">
        <v>70</v>
      </c>
      <c r="J112" s="16">
        <v>50</v>
      </c>
      <c r="K112" s="16">
        <v>10</v>
      </c>
      <c r="L112" s="16">
        <v>3</v>
      </c>
      <c r="M112" s="84">
        <v>8.75</v>
      </c>
      <c r="N112" s="74">
        <v>9</v>
      </c>
      <c r="O112" s="66">
        <v>2530</v>
      </c>
      <c r="P112" s="67">
        <f>Table22452346789111213[[#This Row],[PEMBULATAN]]*O112</f>
        <v>22770</v>
      </c>
    </row>
    <row r="113" spans="1:16" ht="24" customHeight="1" x14ac:dyDescent="0.2">
      <c r="A113" s="96"/>
      <c r="B113" s="77"/>
      <c r="C113" s="75" t="s">
        <v>884</v>
      </c>
      <c r="D113" s="80" t="s">
        <v>50</v>
      </c>
      <c r="E113" s="13">
        <v>44432</v>
      </c>
      <c r="F113" s="78" t="s">
        <v>768</v>
      </c>
      <c r="G113" s="13">
        <v>44435</v>
      </c>
      <c r="H113" s="79" t="s">
        <v>769</v>
      </c>
      <c r="I113" s="16">
        <v>50</v>
      </c>
      <c r="J113" s="16">
        <v>60</v>
      </c>
      <c r="K113" s="16">
        <v>27</v>
      </c>
      <c r="L113" s="16">
        <v>5</v>
      </c>
      <c r="M113" s="84">
        <v>20.25</v>
      </c>
      <c r="N113" s="74">
        <v>20</v>
      </c>
      <c r="O113" s="66">
        <v>2530</v>
      </c>
      <c r="P113" s="67">
        <f>Table22452346789111213[[#This Row],[PEMBULATAN]]*O113</f>
        <v>50600</v>
      </c>
    </row>
    <row r="114" spans="1:16" ht="24" customHeight="1" x14ac:dyDescent="0.2">
      <c r="A114" s="96"/>
      <c r="B114" s="77"/>
      <c r="C114" s="75" t="s">
        <v>885</v>
      </c>
      <c r="D114" s="80" t="s">
        <v>50</v>
      </c>
      <c r="E114" s="13">
        <v>44432</v>
      </c>
      <c r="F114" s="78" t="s">
        <v>768</v>
      </c>
      <c r="G114" s="13">
        <v>44435</v>
      </c>
      <c r="H114" s="79" t="s">
        <v>769</v>
      </c>
      <c r="I114" s="16">
        <v>55</v>
      </c>
      <c r="J114" s="16">
        <v>40</v>
      </c>
      <c r="K114" s="16">
        <v>10</v>
      </c>
      <c r="L114" s="16">
        <v>2</v>
      </c>
      <c r="M114" s="84">
        <v>5.5</v>
      </c>
      <c r="N114" s="74">
        <v>6</v>
      </c>
      <c r="O114" s="66">
        <v>2530</v>
      </c>
      <c r="P114" s="67">
        <f>Table22452346789111213[[#This Row],[PEMBULATAN]]*O114</f>
        <v>15180</v>
      </c>
    </row>
    <row r="115" spans="1:16" ht="24" customHeight="1" x14ac:dyDescent="0.2">
      <c r="A115" s="96"/>
      <c r="B115" s="77"/>
      <c r="C115" s="75" t="s">
        <v>886</v>
      </c>
      <c r="D115" s="80" t="s">
        <v>50</v>
      </c>
      <c r="E115" s="13">
        <v>44432</v>
      </c>
      <c r="F115" s="78" t="s">
        <v>768</v>
      </c>
      <c r="G115" s="13">
        <v>44435</v>
      </c>
      <c r="H115" s="79" t="s">
        <v>769</v>
      </c>
      <c r="I115" s="16">
        <v>40</v>
      </c>
      <c r="J115" s="16">
        <v>40</v>
      </c>
      <c r="K115" s="16">
        <v>15</v>
      </c>
      <c r="L115" s="16">
        <v>4</v>
      </c>
      <c r="M115" s="84">
        <v>6</v>
      </c>
      <c r="N115" s="74">
        <v>6</v>
      </c>
      <c r="O115" s="66">
        <v>2530</v>
      </c>
      <c r="P115" s="67">
        <f>Table22452346789111213[[#This Row],[PEMBULATAN]]*O115</f>
        <v>15180</v>
      </c>
    </row>
    <row r="116" spans="1:16" ht="24" customHeight="1" x14ac:dyDescent="0.2">
      <c r="A116" s="96"/>
      <c r="B116" s="77"/>
      <c r="C116" s="75" t="s">
        <v>887</v>
      </c>
      <c r="D116" s="80" t="s">
        <v>50</v>
      </c>
      <c r="E116" s="13">
        <v>44432</v>
      </c>
      <c r="F116" s="78" t="s">
        <v>768</v>
      </c>
      <c r="G116" s="13">
        <v>44435</v>
      </c>
      <c r="H116" s="79" t="s">
        <v>769</v>
      </c>
      <c r="I116" s="16">
        <v>35</v>
      </c>
      <c r="J116" s="16">
        <v>30</v>
      </c>
      <c r="K116" s="16">
        <v>15</v>
      </c>
      <c r="L116" s="16">
        <v>1</v>
      </c>
      <c r="M116" s="84">
        <v>3.9375</v>
      </c>
      <c r="N116" s="74">
        <v>4</v>
      </c>
      <c r="O116" s="66">
        <v>2530</v>
      </c>
      <c r="P116" s="67">
        <f>Table22452346789111213[[#This Row],[PEMBULATAN]]*O116</f>
        <v>10120</v>
      </c>
    </row>
    <row r="117" spans="1:16" ht="24" customHeight="1" x14ac:dyDescent="0.2">
      <c r="A117" s="96"/>
      <c r="B117" s="77"/>
      <c r="C117" s="75" t="s">
        <v>888</v>
      </c>
      <c r="D117" s="80" t="s">
        <v>50</v>
      </c>
      <c r="E117" s="13">
        <v>44432</v>
      </c>
      <c r="F117" s="78" t="s">
        <v>768</v>
      </c>
      <c r="G117" s="13">
        <v>44435</v>
      </c>
      <c r="H117" s="79" t="s">
        <v>769</v>
      </c>
      <c r="I117" s="16">
        <v>50</v>
      </c>
      <c r="J117" s="16">
        <v>29</v>
      </c>
      <c r="K117" s="16">
        <v>22</v>
      </c>
      <c r="L117" s="16">
        <v>7</v>
      </c>
      <c r="M117" s="84">
        <v>7.9749999999999996</v>
      </c>
      <c r="N117" s="74">
        <v>8</v>
      </c>
      <c r="O117" s="66">
        <v>2530</v>
      </c>
      <c r="P117" s="67">
        <f>Table22452346789111213[[#This Row],[PEMBULATAN]]*O117</f>
        <v>20240</v>
      </c>
    </row>
    <row r="118" spans="1:16" ht="24" customHeight="1" x14ac:dyDescent="0.2">
      <c r="A118" s="96"/>
      <c r="B118" s="77"/>
      <c r="C118" s="75" t="s">
        <v>889</v>
      </c>
      <c r="D118" s="80" t="s">
        <v>50</v>
      </c>
      <c r="E118" s="13">
        <v>44432</v>
      </c>
      <c r="F118" s="78" t="s">
        <v>768</v>
      </c>
      <c r="G118" s="13">
        <v>44435</v>
      </c>
      <c r="H118" s="79" t="s">
        <v>769</v>
      </c>
      <c r="I118" s="16">
        <v>77</v>
      </c>
      <c r="J118" s="16">
        <v>55</v>
      </c>
      <c r="K118" s="16">
        <v>30</v>
      </c>
      <c r="L118" s="16">
        <v>18</v>
      </c>
      <c r="M118" s="84">
        <v>31.762499999999999</v>
      </c>
      <c r="N118" s="74">
        <v>32</v>
      </c>
      <c r="O118" s="66">
        <v>2530</v>
      </c>
      <c r="P118" s="67">
        <f>Table22452346789111213[[#This Row],[PEMBULATAN]]*O118</f>
        <v>80960</v>
      </c>
    </row>
    <row r="119" spans="1:16" ht="24" customHeight="1" x14ac:dyDescent="0.2">
      <c r="A119" s="96"/>
      <c r="B119" s="77"/>
      <c r="C119" s="75" t="s">
        <v>890</v>
      </c>
      <c r="D119" s="80" t="s">
        <v>50</v>
      </c>
      <c r="E119" s="13">
        <v>44432</v>
      </c>
      <c r="F119" s="78" t="s">
        <v>768</v>
      </c>
      <c r="G119" s="13">
        <v>44435</v>
      </c>
      <c r="H119" s="79" t="s">
        <v>769</v>
      </c>
      <c r="I119" s="16">
        <v>55</v>
      </c>
      <c r="J119" s="16">
        <v>47</v>
      </c>
      <c r="K119" s="16">
        <v>15</v>
      </c>
      <c r="L119" s="16">
        <v>5</v>
      </c>
      <c r="M119" s="84">
        <v>9.6937499999999996</v>
      </c>
      <c r="N119" s="74">
        <v>10</v>
      </c>
      <c r="O119" s="66">
        <v>2530</v>
      </c>
      <c r="P119" s="67">
        <f>Table22452346789111213[[#This Row],[PEMBULATAN]]*O119</f>
        <v>25300</v>
      </c>
    </row>
    <row r="120" spans="1:16" ht="24" customHeight="1" x14ac:dyDescent="0.2">
      <c r="A120" s="96"/>
      <c r="B120" s="77"/>
      <c r="C120" s="75" t="s">
        <v>891</v>
      </c>
      <c r="D120" s="80" t="s">
        <v>50</v>
      </c>
      <c r="E120" s="13">
        <v>44432</v>
      </c>
      <c r="F120" s="78" t="s">
        <v>768</v>
      </c>
      <c r="G120" s="13">
        <v>44435</v>
      </c>
      <c r="H120" s="79" t="s">
        <v>769</v>
      </c>
      <c r="I120" s="16">
        <v>55</v>
      </c>
      <c r="J120" s="16">
        <v>40</v>
      </c>
      <c r="K120" s="16">
        <v>30</v>
      </c>
      <c r="L120" s="16">
        <v>4</v>
      </c>
      <c r="M120" s="84">
        <v>16.5</v>
      </c>
      <c r="N120" s="74">
        <v>17</v>
      </c>
      <c r="O120" s="66">
        <v>2530</v>
      </c>
      <c r="P120" s="67">
        <f>Table22452346789111213[[#This Row],[PEMBULATAN]]*O120</f>
        <v>43010</v>
      </c>
    </row>
    <row r="121" spans="1:16" ht="24" customHeight="1" x14ac:dyDescent="0.2">
      <c r="A121" s="96"/>
      <c r="B121" s="77"/>
      <c r="C121" s="75" t="s">
        <v>892</v>
      </c>
      <c r="D121" s="80" t="s">
        <v>50</v>
      </c>
      <c r="E121" s="13">
        <v>44432</v>
      </c>
      <c r="F121" s="78" t="s">
        <v>768</v>
      </c>
      <c r="G121" s="13">
        <v>44435</v>
      </c>
      <c r="H121" s="79" t="s">
        <v>769</v>
      </c>
      <c r="I121" s="16">
        <v>70</v>
      </c>
      <c r="J121" s="16">
        <v>40</v>
      </c>
      <c r="K121" s="16">
        <v>22</v>
      </c>
      <c r="L121" s="16">
        <v>7</v>
      </c>
      <c r="M121" s="84">
        <v>15.4</v>
      </c>
      <c r="N121" s="74">
        <v>15</v>
      </c>
      <c r="O121" s="66">
        <v>2530</v>
      </c>
      <c r="P121" s="67">
        <f>Table22452346789111213[[#This Row],[PEMBULATAN]]*O121</f>
        <v>37950</v>
      </c>
    </row>
    <row r="122" spans="1:16" ht="24" customHeight="1" x14ac:dyDescent="0.2">
      <c r="A122" s="96"/>
      <c r="B122" s="77"/>
      <c r="C122" s="75" t="s">
        <v>893</v>
      </c>
      <c r="D122" s="80" t="s">
        <v>50</v>
      </c>
      <c r="E122" s="13">
        <v>44432</v>
      </c>
      <c r="F122" s="78" t="s">
        <v>768</v>
      </c>
      <c r="G122" s="13">
        <v>44435</v>
      </c>
      <c r="H122" s="79" t="s">
        <v>769</v>
      </c>
      <c r="I122" s="16">
        <v>76</v>
      </c>
      <c r="J122" s="16">
        <v>34</v>
      </c>
      <c r="K122" s="16">
        <v>25</v>
      </c>
      <c r="L122" s="16">
        <v>9</v>
      </c>
      <c r="M122" s="84">
        <v>16.149999999999999</v>
      </c>
      <c r="N122" s="74">
        <v>16</v>
      </c>
      <c r="O122" s="66">
        <v>2530</v>
      </c>
      <c r="P122" s="67">
        <f>Table22452346789111213[[#This Row],[PEMBULATAN]]*O122</f>
        <v>40480</v>
      </c>
    </row>
    <row r="123" spans="1:16" ht="24" customHeight="1" x14ac:dyDescent="0.2">
      <c r="A123" s="96"/>
      <c r="B123" s="77"/>
      <c r="C123" s="75" t="s">
        <v>894</v>
      </c>
      <c r="D123" s="80" t="s">
        <v>50</v>
      </c>
      <c r="E123" s="13">
        <v>44432</v>
      </c>
      <c r="F123" s="78" t="s">
        <v>768</v>
      </c>
      <c r="G123" s="13">
        <v>44435</v>
      </c>
      <c r="H123" s="79" t="s">
        <v>769</v>
      </c>
      <c r="I123" s="16">
        <v>50</v>
      </c>
      <c r="J123" s="16">
        <v>40</v>
      </c>
      <c r="K123" s="16">
        <v>20</v>
      </c>
      <c r="L123" s="16">
        <v>4</v>
      </c>
      <c r="M123" s="84">
        <v>10</v>
      </c>
      <c r="N123" s="74">
        <v>10</v>
      </c>
      <c r="O123" s="66">
        <v>2530</v>
      </c>
      <c r="P123" s="67">
        <f>Table22452346789111213[[#This Row],[PEMBULATAN]]*O123</f>
        <v>25300</v>
      </c>
    </row>
    <row r="124" spans="1:16" ht="24" customHeight="1" x14ac:dyDescent="0.2">
      <c r="A124" s="96"/>
      <c r="B124" s="77"/>
      <c r="C124" s="75" t="s">
        <v>895</v>
      </c>
      <c r="D124" s="80" t="s">
        <v>50</v>
      </c>
      <c r="E124" s="13">
        <v>44432</v>
      </c>
      <c r="F124" s="78" t="s">
        <v>768</v>
      </c>
      <c r="G124" s="13">
        <v>44435</v>
      </c>
      <c r="H124" s="79" t="s">
        <v>769</v>
      </c>
      <c r="I124" s="16">
        <v>55</v>
      </c>
      <c r="J124" s="16">
        <v>60</v>
      </c>
      <c r="K124" s="16">
        <v>25</v>
      </c>
      <c r="L124" s="16">
        <v>7</v>
      </c>
      <c r="M124" s="84">
        <v>20.625</v>
      </c>
      <c r="N124" s="74">
        <v>21</v>
      </c>
      <c r="O124" s="66">
        <v>2530</v>
      </c>
      <c r="P124" s="67">
        <f>Table22452346789111213[[#This Row],[PEMBULATAN]]*O124</f>
        <v>53130</v>
      </c>
    </row>
    <row r="125" spans="1:16" ht="24" customHeight="1" x14ac:dyDescent="0.2">
      <c r="A125" s="96"/>
      <c r="B125" s="77"/>
      <c r="C125" s="75" t="s">
        <v>896</v>
      </c>
      <c r="D125" s="80" t="s">
        <v>50</v>
      </c>
      <c r="E125" s="13">
        <v>44432</v>
      </c>
      <c r="F125" s="78" t="s">
        <v>768</v>
      </c>
      <c r="G125" s="13">
        <v>44435</v>
      </c>
      <c r="H125" s="79" t="s">
        <v>769</v>
      </c>
      <c r="I125" s="16">
        <v>55</v>
      </c>
      <c r="J125" s="16">
        <v>40</v>
      </c>
      <c r="K125" s="16">
        <v>5</v>
      </c>
      <c r="L125" s="16">
        <v>1</v>
      </c>
      <c r="M125" s="84">
        <v>2.75</v>
      </c>
      <c r="N125" s="74">
        <v>3</v>
      </c>
      <c r="O125" s="66">
        <v>2530</v>
      </c>
      <c r="P125" s="67">
        <f>Table22452346789111213[[#This Row],[PEMBULATAN]]*O125</f>
        <v>7590</v>
      </c>
    </row>
    <row r="126" spans="1:16" ht="24" customHeight="1" x14ac:dyDescent="0.2">
      <c r="A126" s="96"/>
      <c r="B126" s="77"/>
      <c r="C126" s="75" t="s">
        <v>897</v>
      </c>
      <c r="D126" s="80" t="s">
        <v>50</v>
      </c>
      <c r="E126" s="13">
        <v>44432</v>
      </c>
      <c r="F126" s="78" t="s">
        <v>768</v>
      </c>
      <c r="G126" s="13">
        <v>44435</v>
      </c>
      <c r="H126" s="79" t="s">
        <v>769</v>
      </c>
      <c r="I126" s="16">
        <v>60</v>
      </c>
      <c r="J126" s="16">
        <v>50</v>
      </c>
      <c r="K126" s="16">
        <v>15</v>
      </c>
      <c r="L126" s="16">
        <v>3</v>
      </c>
      <c r="M126" s="84">
        <v>11.25</v>
      </c>
      <c r="N126" s="74">
        <v>11</v>
      </c>
      <c r="O126" s="66">
        <v>2530</v>
      </c>
      <c r="P126" s="67">
        <f>Table22452346789111213[[#This Row],[PEMBULATAN]]*O126</f>
        <v>27830</v>
      </c>
    </row>
    <row r="127" spans="1:16" ht="24" customHeight="1" x14ac:dyDescent="0.2">
      <c r="A127" s="96"/>
      <c r="B127" s="77"/>
      <c r="C127" s="75" t="s">
        <v>898</v>
      </c>
      <c r="D127" s="80" t="s">
        <v>50</v>
      </c>
      <c r="E127" s="13">
        <v>44432</v>
      </c>
      <c r="F127" s="78" t="s">
        <v>768</v>
      </c>
      <c r="G127" s="13">
        <v>44435</v>
      </c>
      <c r="H127" s="79" t="s">
        <v>769</v>
      </c>
      <c r="I127" s="16">
        <v>80</v>
      </c>
      <c r="J127" s="16">
        <v>55</v>
      </c>
      <c r="K127" s="16">
        <v>43</v>
      </c>
      <c r="L127" s="16">
        <v>4</v>
      </c>
      <c r="M127" s="84">
        <v>47.3</v>
      </c>
      <c r="N127" s="74">
        <v>47</v>
      </c>
      <c r="O127" s="66">
        <v>2530</v>
      </c>
      <c r="P127" s="67">
        <f>Table22452346789111213[[#This Row],[PEMBULATAN]]*O127</f>
        <v>118910</v>
      </c>
    </row>
    <row r="128" spans="1:16" ht="24" customHeight="1" x14ac:dyDescent="0.2">
      <c r="A128" s="96"/>
      <c r="B128" s="77"/>
      <c r="C128" s="75" t="s">
        <v>899</v>
      </c>
      <c r="D128" s="80" t="s">
        <v>50</v>
      </c>
      <c r="E128" s="13">
        <v>44432</v>
      </c>
      <c r="F128" s="78" t="s">
        <v>768</v>
      </c>
      <c r="G128" s="13">
        <v>44435</v>
      </c>
      <c r="H128" s="79" t="s">
        <v>769</v>
      </c>
      <c r="I128" s="16">
        <v>55</v>
      </c>
      <c r="J128" s="16">
        <v>45</v>
      </c>
      <c r="K128" s="16">
        <v>19</v>
      </c>
      <c r="L128" s="16">
        <v>4</v>
      </c>
      <c r="M128" s="84">
        <v>11.75625</v>
      </c>
      <c r="N128" s="74">
        <v>12</v>
      </c>
      <c r="O128" s="66">
        <v>2530</v>
      </c>
      <c r="P128" s="67">
        <f>Table22452346789111213[[#This Row],[PEMBULATAN]]*O128</f>
        <v>30360</v>
      </c>
    </row>
    <row r="129" spans="1:16" ht="24" customHeight="1" x14ac:dyDescent="0.2">
      <c r="A129" s="96"/>
      <c r="B129" s="77"/>
      <c r="C129" s="75" t="s">
        <v>900</v>
      </c>
      <c r="D129" s="80" t="s">
        <v>50</v>
      </c>
      <c r="E129" s="13">
        <v>44432</v>
      </c>
      <c r="F129" s="78" t="s">
        <v>768</v>
      </c>
      <c r="G129" s="13">
        <v>44435</v>
      </c>
      <c r="H129" s="79" t="s">
        <v>769</v>
      </c>
      <c r="I129" s="16">
        <v>90</v>
      </c>
      <c r="J129" s="16">
        <v>60</v>
      </c>
      <c r="K129" s="16">
        <v>25</v>
      </c>
      <c r="L129" s="16">
        <v>4</v>
      </c>
      <c r="M129" s="84">
        <v>33.75</v>
      </c>
      <c r="N129" s="74">
        <v>34</v>
      </c>
      <c r="O129" s="66">
        <v>2530</v>
      </c>
      <c r="P129" s="67">
        <f>Table22452346789111213[[#This Row],[PEMBULATAN]]*O129</f>
        <v>86020</v>
      </c>
    </row>
    <row r="130" spans="1:16" ht="24" customHeight="1" x14ac:dyDescent="0.2">
      <c r="A130" s="96"/>
      <c r="B130" s="77"/>
      <c r="C130" s="75" t="s">
        <v>901</v>
      </c>
      <c r="D130" s="80" t="s">
        <v>50</v>
      </c>
      <c r="E130" s="13">
        <v>44432</v>
      </c>
      <c r="F130" s="78" t="s">
        <v>768</v>
      </c>
      <c r="G130" s="13">
        <v>44435</v>
      </c>
      <c r="H130" s="79" t="s">
        <v>769</v>
      </c>
      <c r="I130" s="16">
        <v>55</v>
      </c>
      <c r="J130" s="16">
        <v>35</v>
      </c>
      <c r="K130" s="16">
        <v>20</v>
      </c>
      <c r="L130" s="16">
        <v>3</v>
      </c>
      <c r="M130" s="84">
        <v>9.625</v>
      </c>
      <c r="N130" s="74">
        <v>10</v>
      </c>
      <c r="O130" s="66">
        <v>2530</v>
      </c>
      <c r="P130" s="67">
        <f>Table22452346789111213[[#This Row],[PEMBULATAN]]*O130</f>
        <v>25300</v>
      </c>
    </row>
    <row r="131" spans="1:16" ht="24" customHeight="1" x14ac:dyDescent="0.2">
      <c r="A131" s="96"/>
      <c r="B131" s="77"/>
      <c r="C131" s="75" t="s">
        <v>902</v>
      </c>
      <c r="D131" s="80" t="s">
        <v>50</v>
      </c>
      <c r="E131" s="13">
        <v>44432</v>
      </c>
      <c r="F131" s="78" t="s">
        <v>768</v>
      </c>
      <c r="G131" s="13">
        <v>44435</v>
      </c>
      <c r="H131" s="79" t="s">
        <v>769</v>
      </c>
      <c r="I131" s="16">
        <v>80</v>
      </c>
      <c r="J131" s="16">
        <v>60</v>
      </c>
      <c r="K131" s="16">
        <v>20</v>
      </c>
      <c r="L131" s="16">
        <v>3</v>
      </c>
      <c r="M131" s="84">
        <v>24</v>
      </c>
      <c r="N131" s="74">
        <v>24</v>
      </c>
      <c r="O131" s="66">
        <v>2530</v>
      </c>
      <c r="P131" s="67">
        <f>Table22452346789111213[[#This Row],[PEMBULATAN]]*O131</f>
        <v>60720</v>
      </c>
    </row>
    <row r="132" spans="1:16" ht="24" customHeight="1" x14ac:dyDescent="0.2">
      <c r="A132" s="96"/>
      <c r="B132" s="77"/>
      <c r="C132" s="75" t="s">
        <v>903</v>
      </c>
      <c r="D132" s="80" t="s">
        <v>50</v>
      </c>
      <c r="E132" s="13">
        <v>44432</v>
      </c>
      <c r="F132" s="78" t="s">
        <v>768</v>
      </c>
      <c r="G132" s="13">
        <v>44435</v>
      </c>
      <c r="H132" s="79" t="s">
        <v>769</v>
      </c>
      <c r="I132" s="16">
        <v>56</v>
      </c>
      <c r="J132" s="16">
        <v>35</v>
      </c>
      <c r="K132" s="16">
        <v>18</v>
      </c>
      <c r="L132" s="16">
        <v>1</v>
      </c>
      <c r="M132" s="84">
        <v>8.82</v>
      </c>
      <c r="N132" s="74">
        <v>9</v>
      </c>
      <c r="O132" s="66">
        <v>2530</v>
      </c>
      <c r="P132" s="67">
        <f>Table22452346789111213[[#This Row],[PEMBULATAN]]*O132</f>
        <v>22770</v>
      </c>
    </row>
    <row r="133" spans="1:16" ht="24" customHeight="1" x14ac:dyDescent="0.2">
      <c r="A133" s="96"/>
      <c r="B133" s="77"/>
      <c r="C133" s="75" t="s">
        <v>904</v>
      </c>
      <c r="D133" s="80" t="s">
        <v>50</v>
      </c>
      <c r="E133" s="13">
        <v>44432</v>
      </c>
      <c r="F133" s="78" t="s">
        <v>768</v>
      </c>
      <c r="G133" s="13">
        <v>44435</v>
      </c>
      <c r="H133" s="79" t="s">
        <v>769</v>
      </c>
      <c r="I133" s="16">
        <v>57</v>
      </c>
      <c r="J133" s="16">
        <v>45</v>
      </c>
      <c r="K133" s="16">
        <v>20</v>
      </c>
      <c r="L133" s="16">
        <v>2</v>
      </c>
      <c r="M133" s="84">
        <v>12.824999999999999</v>
      </c>
      <c r="N133" s="74">
        <v>13</v>
      </c>
      <c r="O133" s="66">
        <v>2530</v>
      </c>
      <c r="P133" s="67">
        <f>Table22452346789111213[[#This Row],[PEMBULATAN]]*O133</f>
        <v>32890</v>
      </c>
    </row>
    <row r="134" spans="1:16" ht="24" customHeight="1" x14ac:dyDescent="0.2">
      <c r="A134" s="96"/>
      <c r="B134" s="77"/>
      <c r="C134" s="75" t="s">
        <v>905</v>
      </c>
      <c r="D134" s="80" t="s">
        <v>50</v>
      </c>
      <c r="E134" s="13">
        <v>44432</v>
      </c>
      <c r="F134" s="78" t="s">
        <v>768</v>
      </c>
      <c r="G134" s="13">
        <v>44435</v>
      </c>
      <c r="H134" s="79" t="s">
        <v>769</v>
      </c>
      <c r="I134" s="16">
        <v>60</v>
      </c>
      <c r="J134" s="16">
        <v>49</v>
      </c>
      <c r="K134" s="16">
        <v>22</v>
      </c>
      <c r="L134" s="16">
        <v>4</v>
      </c>
      <c r="M134" s="84">
        <v>16.170000000000002</v>
      </c>
      <c r="N134" s="74">
        <v>16</v>
      </c>
      <c r="O134" s="66">
        <v>2530</v>
      </c>
      <c r="P134" s="67">
        <f>Table22452346789111213[[#This Row],[PEMBULATAN]]*O134</f>
        <v>40480</v>
      </c>
    </row>
    <row r="135" spans="1:16" ht="24" customHeight="1" x14ac:dyDescent="0.2">
      <c r="A135" s="96"/>
      <c r="B135" s="77"/>
      <c r="C135" s="75" t="s">
        <v>906</v>
      </c>
      <c r="D135" s="80" t="s">
        <v>50</v>
      </c>
      <c r="E135" s="13">
        <v>44432</v>
      </c>
      <c r="F135" s="78" t="s">
        <v>768</v>
      </c>
      <c r="G135" s="13">
        <v>44435</v>
      </c>
      <c r="H135" s="79" t="s">
        <v>769</v>
      </c>
      <c r="I135" s="16">
        <v>90</v>
      </c>
      <c r="J135" s="16">
        <v>55</v>
      </c>
      <c r="K135" s="16">
        <v>20</v>
      </c>
      <c r="L135" s="16">
        <v>5</v>
      </c>
      <c r="M135" s="84">
        <v>24.75</v>
      </c>
      <c r="N135" s="74">
        <v>25</v>
      </c>
      <c r="O135" s="66">
        <v>2530</v>
      </c>
      <c r="P135" s="67">
        <f>Table22452346789111213[[#This Row],[PEMBULATAN]]*O135</f>
        <v>63250</v>
      </c>
    </row>
    <row r="136" spans="1:16" ht="24" customHeight="1" x14ac:dyDescent="0.2">
      <c r="A136" s="96"/>
      <c r="B136" s="77"/>
      <c r="C136" s="75" t="s">
        <v>907</v>
      </c>
      <c r="D136" s="80" t="s">
        <v>50</v>
      </c>
      <c r="E136" s="13">
        <v>44432</v>
      </c>
      <c r="F136" s="78" t="s">
        <v>768</v>
      </c>
      <c r="G136" s="13">
        <v>44435</v>
      </c>
      <c r="H136" s="79" t="s">
        <v>769</v>
      </c>
      <c r="I136" s="16">
        <v>95</v>
      </c>
      <c r="J136" s="16">
        <v>62</v>
      </c>
      <c r="K136" s="16">
        <v>22</v>
      </c>
      <c r="L136" s="16">
        <v>11</v>
      </c>
      <c r="M136" s="84">
        <v>32.395000000000003</v>
      </c>
      <c r="N136" s="74">
        <v>32</v>
      </c>
      <c r="O136" s="66">
        <v>2530</v>
      </c>
      <c r="P136" s="67">
        <f>Table22452346789111213[[#This Row],[PEMBULATAN]]*O136</f>
        <v>80960</v>
      </c>
    </row>
    <row r="137" spans="1:16" ht="24" customHeight="1" x14ac:dyDescent="0.2">
      <c r="A137" s="96"/>
      <c r="B137" s="77"/>
      <c r="C137" s="75" t="s">
        <v>908</v>
      </c>
      <c r="D137" s="80" t="s">
        <v>50</v>
      </c>
      <c r="E137" s="13">
        <v>44432</v>
      </c>
      <c r="F137" s="78" t="s">
        <v>768</v>
      </c>
      <c r="G137" s="13">
        <v>44435</v>
      </c>
      <c r="H137" s="79" t="s">
        <v>769</v>
      </c>
      <c r="I137" s="16">
        <v>100</v>
      </c>
      <c r="J137" s="16">
        <v>42</v>
      </c>
      <c r="K137" s="16">
        <v>35</v>
      </c>
      <c r="L137" s="16">
        <v>30</v>
      </c>
      <c r="M137" s="84">
        <v>36.75</v>
      </c>
      <c r="N137" s="74">
        <v>37</v>
      </c>
      <c r="O137" s="66">
        <v>2530</v>
      </c>
      <c r="P137" s="67">
        <f>Table22452346789111213[[#This Row],[PEMBULATAN]]*O137</f>
        <v>93610</v>
      </c>
    </row>
    <row r="138" spans="1:16" ht="24" customHeight="1" x14ac:dyDescent="0.2">
      <c r="A138" s="96"/>
      <c r="B138" s="77"/>
      <c r="C138" s="75" t="s">
        <v>909</v>
      </c>
      <c r="D138" s="80" t="s">
        <v>50</v>
      </c>
      <c r="E138" s="13">
        <v>44432</v>
      </c>
      <c r="F138" s="78" t="s">
        <v>768</v>
      </c>
      <c r="G138" s="13">
        <v>44435</v>
      </c>
      <c r="H138" s="79" t="s">
        <v>769</v>
      </c>
      <c r="I138" s="16">
        <v>65</v>
      </c>
      <c r="J138" s="16">
        <v>42</v>
      </c>
      <c r="K138" s="16">
        <v>5</v>
      </c>
      <c r="L138" s="16">
        <v>1</v>
      </c>
      <c r="M138" s="84">
        <v>3.4125000000000001</v>
      </c>
      <c r="N138" s="74">
        <v>3</v>
      </c>
      <c r="O138" s="66">
        <v>2530</v>
      </c>
      <c r="P138" s="67">
        <f>Table22452346789111213[[#This Row],[PEMBULATAN]]*O138</f>
        <v>7590</v>
      </c>
    </row>
    <row r="139" spans="1:16" ht="24" customHeight="1" x14ac:dyDescent="0.2">
      <c r="A139" s="96"/>
      <c r="B139" s="77"/>
      <c r="C139" s="75" t="s">
        <v>910</v>
      </c>
      <c r="D139" s="80" t="s">
        <v>50</v>
      </c>
      <c r="E139" s="13">
        <v>44432</v>
      </c>
      <c r="F139" s="78" t="s">
        <v>768</v>
      </c>
      <c r="G139" s="13">
        <v>44435</v>
      </c>
      <c r="H139" s="79" t="s">
        <v>769</v>
      </c>
      <c r="I139" s="16">
        <v>60</v>
      </c>
      <c r="J139" s="16">
        <v>50</v>
      </c>
      <c r="K139" s="16">
        <v>20</v>
      </c>
      <c r="L139" s="16">
        <v>4</v>
      </c>
      <c r="M139" s="84">
        <v>15</v>
      </c>
      <c r="N139" s="74">
        <v>15</v>
      </c>
      <c r="O139" s="66">
        <v>2530</v>
      </c>
      <c r="P139" s="67">
        <f>Table22452346789111213[[#This Row],[PEMBULATAN]]*O139</f>
        <v>37950</v>
      </c>
    </row>
    <row r="140" spans="1:16" ht="24" customHeight="1" x14ac:dyDescent="0.2">
      <c r="A140" s="96"/>
      <c r="B140" s="77"/>
      <c r="C140" s="75" t="s">
        <v>911</v>
      </c>
      <c r="D140" s="80" t="s">
        <v>50</v>
      </c>
      <c r="E140" s="13">
        <v>44432</v>
      </c>
      <c r="F140" s="78" t="s">
        <v>768</v>
      </c>
      <c r="G140" s="13">
        <v>44435</v>
      </c>
      <c r="H140" s="79" t="s">
        <v>769</v>
      </c>
      <c r="I140" s="16">
        <v>105</v>
      </c>
      <c r="J140" s="16">
        <v>60</v>
      </c>
      <c r="K140" s="16">
        <v>30</v>
      </c>
      <c r="L140" s="16">
        <v>11</v>
      </c>
      <c r="M140" s="84">
        <v>47.25</v>
      </c>
      <c r="N140" s="74">
        <v>47</v>
      </c>
      <c r="O140" s="66">
        <v>2530</v>
      </c>
      <c r="P140" s="67">
        <f>Table22452346789111213[[#This Row],[PEMBULATAN]]*O140</f>
        <v>118910</v>
      </c>
    </row>
    <row r="141" spans="1:16" ht="24" customHeight="1" x14ac:dyDescent="0.2">
      <c r="A141" s="96"/>
      <c r="B141" s="77"/>
      <c r="C141" s="75" t="s">
        <v>912</v>
      </c>
      <c r="D141" s="80" t="s">
        <v>50</v>
      </c>
      <c r="E141" s="13">
        <v>44432</v>
      </c>
      <c r="F141" s="78" t="s">
        <v>768</v>
      </c>
      <c r="G141" s="13">
        <v>44435</v>
      </c>
      <c r="H141" s="79" t="s">
        <v>769</v>
      </c>
      <c r="I141" s="16">
        <v>100</v>
      </c>
      <c r="J141" s="16">
        <v>50</v>
      </c>
      <c r="K141" s="16">
        <v>20</v>
      </c>
      <c r="L141" s="16">
        <v>2</v>
      </c>
      <c r="M141" s="84">
        <v>25</v>
      </c>
      <c r="N141" s="74">
        <v>25</v>
      </c>
      <c r="O141" s="66">
        <v>2530</v>
      </c>
      <c r="P141" s="67">
        <f>Table22452346789111213[[#This Row],[PEMBULATAN]]*O141</f>
        <v>63250</v>
      </c>
    </row>
    <row r="142" spans="1:16" ht="24" customHeight="1" x14ac:dyDescent="0.2">
      <c r="A142" s="14"/>
      <c r="B142" s="14"/>
      <c r="C142" s="9" t="s">
        <v>913</v>
      </c>
      <c r="D142" s="78" t="s">
        <v>50</v>
      </c>
      <c r="E142" s="13">
        <v>44432</v>
      </c>
      <c r="F142" s="78" t="s">
        <v>768</v>
      </c>
      <c r="G142" s="13">
        <v>44435</v>
      </c>
      <c r="H142" s="10" t="s">
        <v>769</v>
      </c>
      <c r="I142" s="1">
        <v>85</v>
      </c>
      <c r="J142" s="1">
        <v>55</v>
      </c>
      <c r="K142" s="1">
        <v>38</v>
      </c>
      <c r="L142" s="1">
        <v>8</v>
      </c>
      <c r="M142" s="83">
        <v>44.412500000000001</v>
      </c>
      <c r="N142" s="8">
        <v>44</v>
      </c>
      <c r="O142" s="66">
        <v>2530</v>
      </c>
      <c r="P142" s="67">
        <f>Table22452346789111213[[#This Row],[PEMBULATAN]]*O142</f>
        <v>111320</v>
      </c>
    </row>
    <row r="143" spans="1:16" ht="24" customHeight="1" x14ac:dyDescent="0.2">
      <c r="A143" s="14"/>
      <c r="B143" s="14"/>
      <c r="C143" s="75" t="s">
        <v>914</v>
      </c>
      <c r="D143" s="80" t="s">
        <v>50</v>
      </c>
      <c r="E143" s="13">
        <v>44432</v>
      </c>
      <c r="F143" s="78" t="s">
        <v>768</v>
      </c>
      <c r="G143" s="13">
        <v>44435</v>
      </c>
      <c r="H143" s="79" t="s">
        <v>769</v>
      </c>
      <c r="I143" s="16">
        <v>95</v>
      </c>
      <c r="J143" s="16">
        <v>42</v>
      </c>
      <c r="K143" s="16">
        <v>15</v>
      </c>
      <c r="L143" s="16">
        <v>6</v>
      </c>
      <c r="M143" s="84">
        <v>14.9625</v>
      </c>
      <c r="N143" s="74">
        <v>15</v>
      </c>
      <c r="O143" s="66">
        <v>2530</v>
      </c>
      <c r="P143" s="67">
        <f>Table22452346789111213[[#This Row],[PEMBULATAN]]*O143</f>
        <v>37950</v>
      </c>
    </row>
    <row r="144" spans="1:16" ht="24" customHeight="1" x14ac:dyDescent="0.2">
      <c r="A144" s="14"/>
      <c r="B144" s="14"/>
      <c r="C144" s="75" t="s">
        <v>915</v>
      </c>
      <c r="D144" s="80" t="s">
        <v>50</v>
      </c>
      <c r="E144" s="13">
        <v>44432</v>
      </c>
      <c r="F144" s="78" t="s">
        <v>768</v>
      </c>
      <c r="G144" s="13">
        <v>44435</v>
      </c>
      <c r="H144" s="79" t="s">
        <v>769</v>
      </c>
      <c r="I144" s="16">
        <v>95</v>
      </c>
      <c r="J144" s="16">
        <v>60</v>
      </c>
      <c r="K144" s="16">
        <v>50</v>
      </c>
      <c r="L144" s="16">
        <v>17</v>
      </c>
      <c r="M144" s="84">
        <v>71.25</v>
      </c>
      <c r="N144" s="74">
        <v>71</v>
      </c>
      <c r="O144" s="66">
        <v>2530</v>
      </c>
      <c r="P144" s="67">
        <f>Table22452346789111213[[#This Row],[PEMBULATAN]]*O144</f>
        <v>179630</v>
      </c>
    </row>
    <row r="145" spans="1:16" ht="24" customHeight="1" x14ac:dyDescent="0.2">
      <c r="A145" s="14"/>
      <c r="B145" s="14"/>
      <c r="C145" s="75" t="s">
        <v>916</v>
      </c>
      <c r="D145" s="80" t="s">
        <v>50</v>
      </c>
      <c r="E145" s="13">
        <v>44432</v>
      </c>
      <c r="F145" s="78" t="s">
        <v>768</v>
      </c>
      <c r="G145" s="13">
        <v>44435</v>
      </c>
      <c r="H145" s="79" t="s">
        <v>769</v>
      </c>
      <c r="I145" s="16">
        <v>85</v>
      </c>
      <c r="J145" s="16">
        <v>70</v>
      </c>
      <c r="K145" s="16">
        <v>30</v>
      </c>
      <c r="L145" s="16">
        <v>10</v>
      </c>
      <c r="M145" s="84">
        <v>44.625</v>
      </c>
      <c r="N145" s="74">
        <v>45</v>
      </c>
      <c r="O145" s="66">
        <v>2530</v>
      </c>
      <c r="P145" s="67">
        <f>Table22452346789111213[[#This Row],[PEMBULATAN]]*O145</f>
        <v>113850</v>
      </c>
    </row>
    <row r="146" spans="1:16" ht="24" customHeight="1" x14ac:dyDescent="0.2">
      <c r="A146" s="14"/>
      <c r="B146" s="14"/>
      <c r="C146" s="75" t="s">
        <v>917</v>
      </c>
      <c r="D146" s="80" t="s">
        <v>50</v>
      </c>
      <c r="E146" s="13">
        <v>44432</v>
      </c>
      <c r="F146" s="78" t="s">
        <v>768</v>
      </c>
      <c r="G146" s="13">
        <v>44435</v>
      </c>
      <c r="H146" s="79" t="s">
        <v>769</v>
      </c>
      <c r="I146" s="16">
        <v>90</v>
      </c>
      <c r="J146" s="16">
        <v>60</v>
      </c>
      <c r="K146" s="16">
        <v>20</v>
      </c>
      <c r="L146" s="16">
        <v>11</v>
      </c>
      <c r="M146" s="84">
        <v>27</v>
      </c>
      <c r="N146" s="74">
        <v>27</v>
      </c>
      <c r="O146" s="66">
        <v>2530</v>
      </c>
      <c r="P146" s="67">
        <f>Table22452346789111213[[#This Row],[PEMBULATAN]]*O146</f>
        <v>68310</v>
      </c>
    </row>
    <row r="147" spans="1:16" ht="24" customHeight="1" x14ac:dyDescent="0.2">
      <c r="A147" s="14"/>
      <c r="B147" s="14"/>
      <c r="C147" s="75" t="s">
        <v>918</v>
      </c>
      <c r="D147" s="80" t="s">
        <v>50</v>
      </c>
      <c r="E147" s="13">
        <v>44432</v>
      </c>
      <c r="F147" s="78" t="s">
        <v>768</v>
      </c>
      <c r="G147" s="13">
        <v>44435</v>
      </c>
      <c r="H147" s="79" t="s">
        <v>769</v>
      </c>
      <c r="I147" s="16">
        <v>55</v>
      </c>
      <c r="J147" s="16">
        <v>50</v>
      </c>
      <c r="K147" s="16">
        <v>23</v>
      </c>
      <c r="L147" s="16">
        <v>15</v>
      </c>
      <c r="M147" s="84">
        <v>15.8125</v>
      </c>
      <c r="N147" s="74">
        <v>16</v>
      </c>
      <c r="O147" s="66">
        <v>2530</v>
      </c>
      <c r="P147" s="67">
        <f>Table22452346789111213[[#This Row],[PEMBULATAN]]*O147</f>
        <v>40480</v>
      </c>
    </row>
    <row r="148" spans="1:16" ht="24" customHeight="1" x14ac:dyDescent="0.2">
      <c r="A148" s="14"/>
      <c r="B148" s="14"/>
      <c r="C148" s="75" t="s">
        <v>919</v>
      </c>
      <c r="D148" s="80" t="s">
        <v>50</v>
      </c>
      <c r="E148" s="13">
        <v>44432</v>
      </c>
      <c r="F148" s="78" t="s">
        <v>768</v>
      </c>
      <c r="G148" s="13">
        <v>44435</v>
      </c>
      <c r="H148" s="79" t="s">
        <v>769</v>
      </c>
      <c r="I148" s="16">
        <v>60</v>
      </c>
      <c r="J148" s="16">
        <v>39</v>
      </c>
      <c r="K148" s="16">
        <v>15</v>
      </c>
      <c r="L148" s="16">
        <v>2</v>
      </c>
      <c r="M148" s="84">
        <v>8.7750000000000004</v>
      </c>
      <c r="N148" s="74">
        <v>9</v>
      </c>
      <c r="O148" s="66">
        <v>2530</v>
      </c>
      <c r="P148" s="67">
        <f>Table22452346789111213[[#This Row],[PEMBULATAN]]*O148</f>
        <v>22770</v>
      </c>
    </row>
    <row r="149" spans="1:16" ht="24" customHeight="1" x14ac:dyDescent="0.2">
      <c r="A149" s="14"/>
      <c r="B149" s="14"/>
      <c r="C149" s="75" t="s">
        <v>920</v>
      </c>
      <c r="D149" s="80" t="s">
        <v>50</v>
      </c>
      <c r="E149" s="13">
        <v>44432</v>
      </c>
      <c r="F149" s="78" t="s">
        <v>768</v>
      </c>
      <c r="G149" s="13">
        <v>44435</v>
      </c>
      <c r="H149" s="79" t="s">
        <v>769</v>
      </c>
      <c r="I149" s="16">
        <v>100</v>
      </c>
      <c r="J149" s="16">
        <v>60</v>
      </c>
      <c r="K149" s="16">
        <v>35</v>
      </c>
      <c r="L149" s="16">
        <v>11</v>
      </c>
      <c r="M149" s="84">
        <v>52.5</v>
      </c>
      <c r="N149" s="74">
        <v>53</v>
      </c>
      <c r="O149" s="66">
        <v>2530</v>
      </c>
      <c r="P149" s="67">
        <f>Table22452346789111213[[#This Row],[PEMBULATAN]]*O149</f>
        <v>134090</v>
      </c>
    </row>
    <row r="150" spans="1:16" ht="24" customHeight="1" x14ac:dyDescent="0.2">
      <c r="A150" s="14"/>
      <c r="B150" s="14"/>
      <c r="C150" s="75" t="s">
        <v>921</v>
      </c>
      <c r="D150" s="80" t="s">
        <v>50</v>
      </c>
      <c r="E150" s="13">
        <v>44432</v>
      </c>
      <c r="F150" s="78" t="s">
        <v>768</v>
      </c>
      <c r="G150" s="13">
        <v>44435</v>
      </c>
      <c r="H150" s="79" t="s">
        <v>769</v>
      </c>
      <c r="I150" s="16">
        <v>90</v>
      </c>
      <c r="J150" s="16">
        <v>60</v>
      </c>
      <c r="K150" s="16">
        <v>20</v>
      </c>
      <c r="L150" s="16">
        <v>9</v>
      </c>
      <c r="M150" s="84">
        <v>27</v>
      </c>
      <c r="N150" s="74">
        <v>27</v>
      </c>
      <c r="O150" s="66">
        <v>2530</v>
      </c>
      <c r="P150" s="67">
        <f>Table22452346789111213[[#This Row],[PEMBULATAN]]*O150</f>
        <v>68310</v>
      </c>
    </row>
    <row r="151" spans="1:16" ht="24" customHeight="1" x14ac:dyDescent="0.2">
      <c r="A151" s="14"/>
      <c r="B151" s="14"/>
      <c r="C151" s="75" t="s">
        <v>922</v>
      </c>
      <c r="D151" s="80" t="s">
        <v>50</v>
      </c>
      <c r="E151" s="13">
        <v>44432</v>
      </c>
      <c r="F151" s="78" t="s">
        <v>768</v>
      </c>
      <c r="G151" s="13">
        <v>44435</v>
      </c>
      <c r="H151" s="79" t="s">
        <v>769</v>
      </c>
      <c r="I151" s="16">
        <v>60</v>
      </c>
      <c r="J151" s="16">
        <v>60</v>
      </c>
      <c r="K151" s="16">
        <v>22</v>
      </c>
      <c r="L151" s="16">
        <v>12</v>
      </c>
      <c r="M151" s="84">
        <v>19.8</v>
      </c>
      <c r="N151" s="74">
        <v>20</v>
      </c>
      <c r="O151" s="66">
        <v>2530</v>
      </c>
      <c r="P151" s="67">
        <f>Table22452346789111213[[#This Row],[PEMBULATAN]]*O151</f>
        <v>50600</v>
      </c>
    </row>
    <row r="152" spans="1:16" ht="24" customHeight="1" x14ac:dyDescent="0.2">
      <c r="A152" s="14"/>
      <c r="B152" s="14"/>
      <c r="C152" s="75" t="s">
        <v>923</v>
      </c>
      <c r="D152" s="80" t="s">
        <v>50</v>
      </c>
      <c r="E152" s="13">
        <v>44432</v>
      </c>
      <c r="F152" s="78" t="s">
        <v>768</v>
      </c>
      <c r="G152" s="13">
        <v>44435</v>
      </c>
      <c r="H152" s="79" t="s">
        <v>769</v>
      </c>
      <c r="I152" s="16">
        <v>100</v>
      </c>
      <c r="J152" s="16">
        <v>50</v>
      </c>
      <c r="K152" s="16">
        <v>40</v>
      </c>
      <c r="L152" s="16">
        <v>14</v>
      </c>
      <c r="M152" s="84">
        <v>50</v>
      </c>
      <c r="N152" s="74">
        <v>50</v>
      </c>
      <c r="O152" s="66">
        <v>2530</v>
      </c>
      <c r="P152" s="67">
        <f>Table22452346789111213[[#This Row],[PEMBULATAN]]*O152</f>
        <v>126500</v>
      </c>
    </row>
    <row r="153" spans="1:16" ht="24" customHeight="1" x14ac:dyDescent="0.2">
      <c r="A153" s="14"/>
      <c r="B153" s="14"/>
      <c r="C153" s="75" t="s">
        <v>924</v>
      </c>
      <c r="D153" s="80" t="s">
        <v>50</v>
      </c>
      <c r="E153" s="13">
        <v>44432</v>
      </c>
      <c r="F153" s="78" t="s">
        <v>768</v>
      </c>
      <c r="G153" s="13">
        <v>44435</v>
      </c>
      <c r="H153" s="79" t="s">
        <v>769</v>
      </c>
      <c r="I153" s="16">
        <v>105</v>
      </c>
      <c r="J153" s="16">
        <v>65</v>
      </c>
      <c r="K153" s="16">
        <v>25</v>
      </c>
      <c r="L153" s="16">
        <v>17</v>
      </c>
      <c r="M153" s="84">
        <v>42.65625</v>
      </c>
      <c r="N153" s="74">
        <v>43</v>
      </c>
      <c r="O153" s="66">
        <v>2530</v>
      </c>
      <c r="P153" s="67">
        <f>Table22452346789111213[[#This Row],[PEMBULATAN]]*O153</f>
        <v>108790</v>
      </c>
    </row>
    <row r="154" spans="1:16" ht="24" customHeight="1" x14ac:dyDescent="0.2">
      <c r="A154" s="14"/>
      <c r="B154" s="14"/>
      <c r="C154" s="75" t="s">
        <v>925</v>
      </c>
      <c r="D154" s="80" t="s">
        <v>50</v>
      </c>
      <c r="E154" s="13">
        <v>44432</v>
      </c>
      <c r="F154" s="78" t="s">
        <v>768</v>
      </c>
      <c r="G154" s="13">
        <v>44435</v>
      </c>
      <c r="H154" s="79" t="s">
        <v>769</v>
      </c>
      <c r="I154" s="16">
        <v>60</v>
      </c>
      <c r="J154" s="16">
        <v>60</v>
      </c>
      <c r="K154" s="16">
        <v>29</v>
      </c>
      <c r="L154" s="16">
        <v>6</v>
      </c>
      <c r="M154" s="84">
        <v>26.1</v>
      </c>
      <c r="N154" s="74">
        <v>26</v>
      </c>
      <c r="O154" s="66">
        <v>2530</v>
      </c>
      <c r="P154" s="67">
        <f>Table22452346789111213[[#This Row],[PEMBULATAN]]*O154</f>
        <v>65780</v>
      </c>
    </row>
    <row r="155" spans="1:16" ht="24" customHeight="1" x14ac:dyDescent="0.2">
      <c r="A155" s="14"/>
      <c r="B155" s="14"/>
      <c r="C155" s="75" t="s">
        <v>926</v>
      </c>
      <c r="D155" s="80" t="s">
        <v>50</v>
      </c>
      <c r="E155" s="13">
        <v>44432</v>
      </c>
      <c r="F155" s="78" t="s">
        <v>768</v>
      </c>
      <c r="G155" s="13">
        <v>44435</v>
      </c>
      <c r="H155" s="79" t="s">
        <v>769</v>
      </c>
      <c r="I155" s="16">
        <v>80</v>
      </c>
      <c r="J155" s="16">
        <v>65</v>
      </c>
      <c r="K155" s="16">
        <v>19</v>
      </c>
      <c r="L155" s="16">
        <v>14</v>
      </c>
      <c r="M155" s="84">
        <v>24.7</v>
      </c>
      <c r="N155" s="74">
        <v>25</v>
      </c>
      <c r="O155" s="66">
        <v>2530</v>
      </c>
      <c r="P155" s="67">
        <f>Table22452346789111213[[#This Row],[PEMBULATAN]]*O155</f>
        <v>63250</v>
      </c>
    </row>
    <row r="156" spans="1:16" ht="24" customHeight="1" x14ac:dyDescent="0.2">
      <c r="A156" s="14"/>
      <c r="B156" s="14"/>
      <c r="C156" s="75" t="s">
        <v>927</v>
      </c>
      <c r="D156" s="80" t="s">
        <v>50</v>
      </c>
      <c r="E156" s="13">
        <v>44432</v>
      </c>
      <c r="F156" s="78" t="s">
        <v>768</v>
      </c>
      <c r="G156" s="13">
        <v>44435</v>
      </c>
      <c r="H156" s="79" t="s">
        <v>769</v>
      </c>
      <c r="I156" s="16">
        <v>90</v>
      </c>
      <c r="J156" s="16">
        <v>60</v>
      </c>
      <c r="K156" s="16">
        <v>22</v>
      </c>
      <c r="L156" s="16">
        <v>28</v>
      </c>
      <c r="M156" s="84">
        <v>29.7</v>
      </c>
      <c r="N156" s="74">
        <v>30</v>
      </c>
      <c r="O156" s="66">
        <v>2530</v>
      </c>
      <c r="P156" s="67">
        <f>Table22452346789111213[[#This Row],[PEMBULATAN]]*O156</f>
        <v>75900</v>
      </c>
    </row>
    <row r="157" spans="1:16" ht="24" customHeight="1" x14ac:dyDescent="0.2">
      <c r="A157" s="14"/>
      <c r="B157" s="14"/>
      <c r="C157" s="75" t="s">
        <v>928</v>
      </c>
      <c r="D157" s="80" t="s">
        <v>50</v>
      </c>
      <c r="E157" s="13">
        <v>44432</v>
      </c>
      <c r="F157" s="78" t="s">
        <v>768</v>
      </c>
      <c r="G157" s="13">
        <v>44435</v>
      </c>
      <c r="H157" s="79" t="s">
        <v>769</v>
      </c>
      <c r="I157" s="16">
        <v>80</v>
      </c>
      <c r="J157" s="16">
        <v>70</v>
      </c>
      <c r="K157" s="16">
        <v>20</v>
      </c>
      <c r="L157" s="16">
        <v>8</v>
      </c>
      <c r="M157" s="84">
        <v>28</v>
      </c>
      <c r="N157" s="74">
        <v>28</v>
      </c>
      <c r="O157" s="66">
        <v>2530</v>
      </c>
      <c r="P157" s="67">
        <f>Table22452346789111213[[#This Row],[PEMBULATAN]]*O157</f>
        <v>70840</v>
      </c>
    </row>
    <row r="158" spans="1:16" ht="24" customHeight="1" x14ac:dyDescent="0.2">
      <c r="A158" s="14"/>
      <c r="B158" s="14"/>
      <c r="C158" s="75" t="s">
        <v>929</v>
      </c>
      <c r="D158" s="80" t="s">
        <v>50</v>
      </c>
      <c r="E158" s="13">
        <v>44432</v>
      </c>
      <c r="F158" s="78" t="s">
        <v>768</v>
      </c>
      <c r="G158" s="13">
        <v>44435</v>
      </c>
      <c r="H158" s="79" t="s">
        <v>769</v>
      </c>
      <c r="I158" s="16">
        <v>100</v>
      </c>
      <c r="J158" s="16">
        <v>55</v>
      </c>
      <c r="K158" s="16">
        <v>30</v>
      </c>
      <c r="L158" s="16">
        <v>13</v>
      </c>
      <c r="M158" s="84">
        <v>41.25</v>
      </c>
      <c r="N158" s="74">
        <v>41</v>
      </c>
      <c r="O158" s="66">
        <v>2530</v>
      </c>
      <c r="P158" s="67">
        <f>Table22452346789111213[[#This Row],[PEMBULATAN]]*O158</f>
        <v>103730</v>
      </c>
    </row>
    <row r="159" spans="1:16" ht="24" customHeight="1" x14ac:dyDescent="0.2">
      <c r="A159" s="14"/>
      <c r="B159" s="14"/>
      <c r="C159" s="75" t="s">
        <v>930</v>
      </c>
      <c r="D159" s="80" t="s">
        <v>50</v>
      </c>
      <c r="E159" s="13">
        <v>44432</v>
      </c>
      <c r="F159" s="78" t="s">
        <v>768</v>
      </c>
      <c r="G159" s="13">
        <v>44435</v>
      </c>
      <c r="H159" s="79" t="s">
        <v>769</v>
      </c>
      <c r="I159" s="16">
        <v>115</v>
      </c>
      <c r="J159" s="16">
        <v>25</v>
      </c>
      <c r="K159" s="16">
        <v>10</v>
      </c>
      <c r="L159" s="16">
        <v>3</v>
      </c>
      <c r="M159" s="84">
        <v>7.1875</v>
      </c>
      <c r="N159" s="74">
        <v>7</v>
      </c>
      <c r="O159" s="66">
        <v>2530</v>
      </c>
      <c r="P159" s="67">
        <f>Table22452346789111213[[#This Row],[PEMBULATAN]]*O159</f>
        <v>17710</v>
      </c>
    </row>
    <row r="160" spans="1:16" ht="24" customHeight="1" x14ac:dyDescent="0.2">
      <c r="A160" s="14"/>
      <c r="B160" s="14"/>
      <c r="C160" s="75" t="s">
        <v>931</v>
      </c>
      <c r="D160" s="80" t="s">
        <v>50</v>
      </c>
      <c r="E160" s="13">
        <v>44432</v>
      </c>
      <c r="F160" s="78" t="s">
        <v>768</v>
      </c>
      <c r="G160" s="13">
        <v>44435</v>
      </c>
      <c r="H160" s="79" t="s">
        <v>769</v>
      </c>
      <c r="I160" s="16">
        <v>55</v>
      </c>
      <c r="J160" s="16">
        <v>40</v>
      </c>
      <c r="K160" s="16">
        <v>17</v>
      </c>
      <c r="L160" s="16">
        <v>3</v>
      </c>
      <c r="M160" s="84">
        <v>9.35</v>
      </c>
      <c r="N160" s="74">
        <v>9</v>
      </c>
      <c r="O160" s="66">
        <v>2530</v>
      </c>
      <c r="P160" s="67">
        <f>Table22452346789111213[[#This Row],[PEMBULATAN]]*O160</f>
        <v>22770</v>
      </c>
    </row>
    <row r="161" spans="1:16" ht="24" customHeight="1" x14ac:dyDescent="0.2">
      <c r="A161" s="14"/>
      <c r="B161" s="14"/>
      <c r="C161" s="75" t="s">
        <v>932</v>
      </c>
      <c r="D161" s="80" t="s">
        <v>50</v>
      </c>
      <c r="E161" s="13">
        <v>44432</v>
      </c>
      <c r="F161" s="78" t="s">
        <v>768</v>
      </c>
      <c r="G161" s="13">
        <v>44435</v>
      </c>
      <c r="H161" s="79" t="s">
        <v>769</v>
      </c>
      <c r="I161" s="16">
        <v>90</v>
      </c>
      <c r="J161" s="16">
        <v>50</v>
      </c>
      <c r="K161" s="16">
        <v>40</v>
      </c>
      <c r="L161" s="16">
        <v>14</v>
      </c>
      <c r="M161" s="84">
        <v>45</v>
      </c>
      <c r="N161" s="74">
        <v>45</v>
      </c>
      <c r="O161" s="66">
        <v>2530</v>
      </c>
      <c r="P161" s="67">
        <f>Table22452346789111213[[#This Row],[PEMBULATAN]]*O161</f>
        <v>113850</v>
      </c>
    </row>
    <row r="162" spans="1:16" ht="24" customHeight="1" x14ac:dyDescent="0.2">
      <c r="A162" s="14"/>
      <c r="B162" s="14"/>
      <c r="C162" s="75" t="s">
        <v>933</v>
      </c>
      <c r="D162" s="80" t="s">
        <v>50</v>
      </c>
      <c r="E162" s="13">
        <v>44432</v>
      </c>
      <c r="F162" s="78" t="s">
        <v>768</v>
      </c>
      <c r="G162" s="13">
        <v>44435</v>
      </c>
      <c r="H162" s="79" t="s">
        <v>769</v>
      </c>
      <c r="I162" s="16">
        <v>63</v>
      </c>
      <c r="J162" s="16">
        <v>10</v>
      </c>
      <c r="K162" s="16">
        <v>3</v>
      </c>
      <c r="L162" s="16">
        <v>2</v>
      </c>
      <c r="M162" s="84">
        <v>0.47249999999999998</v>
      </c>
      <c r="N162" s="74">
        <v>2</v>
      </c>
      <c r="O162" s="66">
        <v>2530</v>
      </c>
      <c r="P162" s="67">
        <f>Table22452346789111213[[#This Row],[PEMBULATAN]]*O162</f>
        <v>5060</v>
      </c>
    </row>
    <row r="163" spans="1:16" ht="24" customHeight="1" x14ac:dyDescent="0.2">
      <c r="A163" s="14"/>
      <c r="B163" s="14"/>
      <c r="C163" s="75" t="s">
        <v>934</v>
      </c>
      <c r="D163" s="80" t="s">
        <v>50</v>
      </c>
      <c r="E163" s="13">
        <v>44432</v>
      </c>
      <c r="F163" s="78" t="s">
        <v>768</v>
      </c>
      <c r="G163" s="13">
        <v>44435</v>
      </c>
      <c r="H163" s="79" t="s">
        <v>769</v>
      </c>
      <c r="I163" s="16">
        <v>100</v>
      </c>
      <c r="J163" s="16">
        <v>62</v>
      </c>
      <c r="K163" s="16">
        <v>36</v>
      </c>
      <c r="L163" s="16">
        <v>19</v>
      </c>
      <c r="M163" s="84">
        <v>55.8</v>
      </c>
      <c r="N163" s="74">
        <v>56</v>
      </c>
      <c r="O163" s="66">
        <v>2530</v>
      </c>
      <c r="P163" s="67">
        <f>Table22452346789111213[[#This Row],[PEMBULATAN]]*O163</f>
        <v>141680</v>
      </c>
    </row>
    <row r="164" spans="1:16" ht="24" customHeight="1" x14ac:dyDescent="0.2">
      <c r="A164" s="14"/>
      <c r="B164" s="14"/>
      <c r="C164" s="75" t="s">
        <v>935</v>
      </c>
      <c r="D164" s="80" t="s">
        <v>50</v>
      </c>
      <c r="E164" s="13">
        <v>44432</v>
      </c>
      <c r="F164" s="78" t="s">
        <v>768</v>
      </c>
      <c r="G164" s="13">
        <v>44435</v>
      </c>
      <c r="H164" s="79" t="s">
        <v>769</v>
      </c>
      <c r="I164" s="16">
        <v>60</v>
      </c>
      <c r="J164" s="16">
        <v>32</v>
      </c>
      <c r="K164" s="16">
        <v>20</v>
      </c>
      <c r="L164" s="16">
        <v>2</v>
      </c>
      <c r="M164" s="84">
        <v>9.6</v>
      </c>
      <c r="N164" s="74">
        <v>10</v>
      </c>
      <c r="O164" s="66">
        <v>2530</v>
      </c>
      <c r="P164" s="67">
        <f>Table22452346789111213[[#This Row],[PEMBULATAN]]*O164</f>
        <v>25300</v>
      </c>
    </row>
    <row r="165" spans="1:16" ht="22.5" customHeight="1" x14ac:dyDescent="0.2">
      <c r="A165" s="119" t="s">
        <v>31</v>
      </c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1"/>
      <c r="M165" s="81">
        <f>SUBTOTAL(109,Table22452346789111213[KG VOLUME])</f>
        <v>3818.66525</v>
      </c>
      <c r="N165" s="70">
        <f>SUM(N3:N164)</f>
        <v>3886</v>
      </c>
      <c r="O165" s="122">
        <f>SUM(P3:P164)</f>
        <v>9831580</v>
      </c>
      <c r="P165" s="123"/>
    </row>
    <row r="166" spans="1:16" ht="22.5" customHeight="1" x14ac:dyDescent="0.2">
      <c r="A166" s="85"/>
      <c r="B166" s="58" t="s">
        <v>43</v>
      </c>
      <c r="C166" s="57"/>
      <c r="D166" s="59" t="s">
        <v>44</v>
      </c>
      <c r="E166" s="85"/>
      <c r="F166" s="85"/>
      <c r="G166" s="85"/>
      <c r="H166" s="85"/>
      <c r="I166" s="85"/>
      <c r="J166" s="85"/>
      <c r="K166" s="85"/>
      <c r="L166" s="85"/>
      <c r="M166" s="86"/>
      <c r="N166" s="88" t="s">
        <v>51</v>
      </c>
      <c r="O166" s="87"/>
      <c r="P166" s="87">
        <f>O165*10%</f>
        <v>983158</v>
      </c>
    </row>
    <row r="167" spans="1:16" ht="22.5" customHeight="1" thickBot="1" x14ac:dyDescent="0.25">
      <c r="A167" s="85"/>
      <c r="B167" s="58"/>
      <c r="C167" s="57"/>
      <c r="D167" s="59"/>
      <c r="E167" s="85"/>
      <c r="F167" s="85"/>
      <c r="G167" s="85"/>
      <c r="H167" s="85"/>
      <c r="I167" s="85"/>
      <c r="J167" s="85"/>
      <c r="K167" s="85"/>
      <c r="L167" s="85"/>
      <c r="M167" s="86"/>
      <c r="N167" s="99" t="s">
        <v>53</v>
      </c>
      <c r="O167" s="100"/>
      <c r="P167" s="100">
        <f>O165-P166</f>
        <v>8848422</v>
      </c>
    </row>
    <row r="168" spans="1:16" x14ac:dyDescent="0.2">
      <c r="A168" s="11"/>
      <c r="H168" s="65"/>
      <c r="N168" s="64" t="s">
        <v>32</v>
      </c>
      <c r="P168" s="71">
        <f>P167*1%</f>
        <v>88484.22</v>
      </c>
    </row>
    <row r="169" spans="1:16" ht="15.75" thickBot="1" x14ac:dyDescent="0.25">
      <c r="A169" s="11"/>
      <c r="H169" s="65"/>
      <c r="N169" s="64" t="s">
        <v>54</v>
      </c>
      <c r="P169" s="73">
        <f>P167*2%</f>
        <v>176968.44</v>
      </c>
    </row>
    <row r="170" spans="1:16" x14ac:dyDescent="0.2">
      <c r="A170" s="11"/>
      <c r="H170" s="65"/>
      <c r="N170" s="68" t="s">
        <v>33</v>
      </c>
      <c r="O170" s="69"/>
      <c r="P170" s="72">
        <f>P167+P168-P169</f>
        <v>8759937.7800000012</v>
      </c>
    </row>
    <row r="171" spans="1:16" x14ac:dyDescent="0.2">
      <c r="A171" s="11"/>
      <c r="H171" s="65"/>
      <c r="P171" s="73"/>
    </row>
    <row r="172" spans="1:16" x14ac:dyDescent="0.2">
      <c r="A172" s="11"/>
      <c r="H172" s="65"/>
      <c r="O172" s="60"/>
      <c r="P172" s="73"/>
    </row>
    <row r="173" spans="1:16" s="3" customFormat="1" x14ac:dyDescent="0.25">
      <c r="A173" s="11"/>
      <c r="B173" s="2"/>
      <c r="C173" s="2"/>
      <c r="E173" s="12"/>
      <c r="H173" s="65"/>
      <c r="N173" s="15"/>
      <c r="O173" s="15"/>
      <c r="P173" s="15"/>
    </row>
    <row r="174" spans="1:16" s="3" customFormat="1" x14ac:dyDescent="0.25">
      <c r="A174" s="11"/>
      <c r="B174" s="2"/>
      <c r="C174" s="2"/>
      <c r="E174" s="12"/>
      <c r="H174" s="65"/>
      <c r="N174" s="15"/>
      <c r="O174" s="15"/>
      <c r="P174" s="15"/>
    </row>
    <row r="175" spans="1:16" s="3" customFormat="1" x14ac:dyDescent="0.25">
      <c r="A175" s="11"/>
      <c r="B175" s="2"/>
      <c r="C175" s="2"/>
      <c r="E175" s="12"/>
      <c r="H175" s="65"/>
      <c r="N175" s="15"/>
      <c r="O175" s="15"/>
      <c r="P175" s="15"/>
    </row>
    <row r="176" spans="1:16" s="3" customFormat="1" x14ac:dyDescent="0.25">
      <c r="A176" s="11"/>
      <c r="B176" s="2"/>
      <c r="C176" s="2"/>
      <c r="E176" s="12"/>
      <c r="H176" s="65"/>
      <c r="N176" s="15"/>
      <c r="O176" s="15"/>
      <c r="P176" s="15"/>
    </row>
    <row r="177" spans="1:16" s="3" customFormat="1" x14ac:dyDescent="0.25">
      <c r="A177" s="11"/>
      <c r="B177" s="2"/>
      <c r="C177" s="2"/>
      <c r="E177" s="12"/>
      <c r="H177" s="65"/>
      <c r="N177" s="15"/>
      <c r="O177" s="15"/>
      <c r="P177" s="15"/>
    </row>
    <row r="178" spans="1:16" s="3" customFormat="1" x14ac:dyDescent="0.25">
      <c r="A178" s="11"/>
      <c r="B178" s="2"/>
      <c r="C178" s="2"/>
      <c r="E178" s="12"/>
      <c r="H178" s="65"/>
      <c r="N178" s="15"/>
      <c r="O178" s="15"/>
      <c r="P178" s="15"/>
    </row>
    <row r="179" spans="1:16" s="3" customFormat="1" x14ac:dyDescent="0.25">
      <c r="A179" s="11"/>
      <c r="B179" s="2"/>
      <c r="C179" s="2"/>
      <c r="E179" s="12"/>
      <c r="H179" s="65"/>
      <c r="N179" s="15"/>
      <c r="O179" s="15"/>
      <c r="P179" s="15"/>
    </row>
    <row r="180" spans="1:16" s="3" customFormat="1" x14ac:dyDescent="0.25">
      <c r="A180" s="11"/>
      <c r="B180" s="2"/>
      <c r="C180" s="2"/>
      <c r="E180" s="12"/>
      <c r="H180" s="65"/>
      <c r="N180" s="15"/>
      <c r="O180" s="15"/>
      <c r="P180" s="15"/>
    </row>
    <row r="181" spans="1:16" s="3" customFormat="1" x14ac:dyDescent="0.25">
      <c r="A181" s="11"/>
      <c r="B181" s="2"/>
      <c r="C181" s="2"/>
      <c r="E181" s="12"/>
      <c r="H181" s="65"/>
      <c r="N181" s="15"/>
      <c r="O181" s="15"/>
      <c r="P181" s="15"/>
    </row>
    <row r="182" spans="1:16" s="3" customFormat="1" x14ac:dyDescent="0.25">
      <c r="A182" s="11"/>
      <c r="B182" s="2"/>
      <c r="C182" s="2"/>
      <c r="E182" s="12"/>
      <c r="H182" s="65"/>
      <c r="N182" s="15"/>
      <c r="O182" s="15"/>
      <c r="P182" s="15"/>
    </row>
    <row r="183" spans="1:16" s="3" customFormat="1" x14ac:dyDescent="0.25">
      <c r="A183" s="11"/>
      <c r="B183" s="2"/>
      <c r="C183" s="2"/>
      <c r="E183" s="12"/>
      <c r="H183" s="65"/>
      <c r="N183" s="15"/>
      <c r="O183" s="15"/>
      <c r="P183" s="15"/>
    </row>
    <row r="184" spans="1:16" s="3" customFormat="1" x14ac:dyDescent="0.25">
      <c r="A184" s="11"/>
      <c r="B184" s="2"/>
      <c r="C184" s="2"/>
      <c r="E184" s="12"/>
      <c r="H184" s="65"/>
      <c r="N184" s="15"/>
      <c r="O184" s="15"/>
      <c r="P184" s="15"/>
    </row>
  </sheetData>
  <mergeCells count="2">
    <mergeCell ref="A165:L165"/>
    <mergeCell ref="O165:P165"/>
  </mergeCells>
  <conditionalFormatting sqref="B3">
    <cfRule type="duplicateValues" dxfId="260" priority="2"/>
  </conditionalFormatting>
  <conditionalFormatting sqref="B4:B141">
    <cfRule type="duplicateValues" dxfId="259" priority="1"/>
  </conditionalFormatting>
  <conditionalFormatting sqref="B142:B164">
    <cfRule type="duplicateValues" dxfId="258" priority="3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17"/>
  <sheetViews>
    <sheetView zoomScale="110" zoomScaleNormal="110" workbookViewId="0">
      <pane xSplit="3" ySplit="2" topLeftCell="D95" activePane="bottomRight" state="frozen"/>
      <selection activeCell="H118" sqref="H118"/>
      <selection pane="topRight" activeCell="H118" sqref="H118"/>
      <selection pane="bottomLeft" activeCell="H118" sqref="H118"/>
      <selection pane="bottomRight" activeCell="A3" sqref="A3:XFD9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1.5" customHeight="1" x14ac:dyDescent="0.2">
      <c r="A3" s="97" t="s">
        <v>2184</v>
      </c>
      <c r="B3" s="76" t="s">
        <v>936</v>
      </c>
      <c r="C3" s="9" t="s">
        <v>937</v>
      </c>
      <c r="D3" s="78" t="s">
        <v>50</v>
      </c>
      <c r="E3" s="13">
        <v>44433</v>
      </c>
      <c r="F3" s="78" t="s">
        <v>768</v>
      </c>
      <c r="G3" s="13">
        <v>44435</v>
      </c>
      <c r="H3" s="10" t="s">
        <v>769</v>
      </c>
      <c r="I3" s="1">
        <v>77</v>
      </c>
      <c r="J3" s="1">
        <v>60</v>
      </c>
      <c r="K3" s="1">
        <v>22</v>
      </c>
      <c r="L3" s="1">
        <v>23</v>
      </c>
      <c r="M3" s="83">
        <v>25.41</v>
      </c>
      <c r="N3" s="8">
        <v>25</v>
      </c>
      <c r="O3" s="66">
        <v>2530</v>
      </c>
      <c r="P3" s="67">
        <f>Table2245234678911121314[[#This Row],[PEMBULATAN]]*O3</f>
        <v>63250</v>
      </c>
    </row>
    <row r="4" spans="1:16" ht="31.5" customHeight="1" x14ac:dyDescent="0.2">
      <c r="A4" s="98"/>
      <c r="B4" s="77"/>
      <c r="C4" s="9" t="s">
        <v>938</v>
      </c>
      <c r="D4" s="78" t="s">
        <v>50</v>
      </c>
      <c r="E4" s="13">
        <v>44433</v>
      </c>
      <c r="F4" s="78" t="s">
        <v>768</v>
      </c>
      <c r="G4" s="13">
        <v>44435</v>
      </c>
      <c r="H4" s="10" t="s">
        <v>769</v>
      </c>
      <c r="I4" s="1">
        <v>40</v>
      </c>
      <c r="J4" s="1">
        <v>35</v>
      </c>
      <c r="K4" s="1">
        <v>25</v>
      </c>
      <c r="L4" s="1">
        <v>14</v>
      </c>
      <c r="M4" s="83">
        <v>8.75</v>
      </c>
      <c r="N4" s="8">
        <v>14</v>
      </c>
      <c r="O4" s="66">
        <v>2530</v>
      </c>
      <c r="P4" s="67">
        <f>Table2245234678911121314[[#This Row],[PEMBULATAN]]*O4</f>
        <v>35420</v>
      </c>
    </row>
    <row r="5" spans="1:16" ht="31.5" customHeight="1" x14ac:dyDescent="0.2">
      <c r="A5" s="96"/>
      <c r="B5" s="77"/>
      <c r="C5" s="75" t="s">
        <v>939</v>
      </c>
      <c r="D5" s="80" t="s">
        <v>50</v>
      </c>
      <c r="E5" s="13">
        <v>44433</v>
      </c>
      <c r="F5" s="78" t="s">
        <v>768</v>
      </c>
      <c r="G5" s="13">
        <v>44435</v>
      </c>
      <c r="H5" s="79" t="s">
        <v>769</v>
      </c>
      <c r="I5" s="16">
        <v>18</v>
      </c>
      <c r="J5" s="16">
        <v>20</v>
      </c>
      <c r="K5" s="16">
        <v>14</v>
      </c>
      <c r="L5" s="16">
        <v>1</v>
      </c>
      <c r="M5" s="84">
        <v>1.26</v>
      </c>
      <c r="N5" s="74">
        <v>1</v>
      </c>
      <c r="O5" s="66">
        <v>2530</v>
      </c>
      <c r="P5" s="67">
        <f>Table2245234678911121314[[#This Row],[PEMBULATAN]]*O5</f>
        <v>2530</v>
      </c>
    </row>
    <row r="6" spans="1:16" ht="31.5" customHeight="1" x14ac:dyDescent="0.2">
      <c r="A6" s="96"/>
      <c r="B6" s="77"/>
      <c r="C6" s="75" t="s">
        <v>940</v>
      </c>
      <c r="D6" s="80" t="s">
        <v>50</v>
      </c>
      <c r="E6" s="13">
        <v>44433</v>
      </c>
      <c r="F6" s="78" t="s">
        <v>768</v>
      </c>
      <c r="G6" s="13">
        <v>44435</v>
      </c>
      <c r="H6" s="79" t="s">
        <v>769</v>
      </c>
      <c r="I6" s="16">
        <v>84</v>
      </c>
      <c r="J6" s="16">
        <v>58</v>
      </c>
      <c r="K6" s="16">
        <v>38</v>
      </c>
      <c r="L6" s="16">
        <v>23</v>
      </c>
      <c r="M6" s="84">
        <v>46.283999999999999</v>
      </c>
      <c r="N6" s="74">
        <v>46</v>
      </c>
      <c r="O6" s="66">
        <v>2530</v>
      </c>
      <c r="P6" s="67">
        <f>Table2245234678911121314[[#This Row],[PEMBULATAN]]*O6</f>
        <v>116380</v>
      </c>
    </row>
    <row r="7" spans="1:16" ht="31.5" customHeight="1" x14ac:dyDescent="0.2">
      <c r="A7" s="96"/>
      <c r="B7" s="92"/>
      <c r="C7" s="75" t="s">
        <v>941</v>
      </c>
      <c r="D7" s="80" t="s">
        <v>50</v>
      </c>
      <c r="E7" s="13">
        <v>44433</v>
      </c>
      <c r="F7" s="78" t="s">
        <v>768</v>
      </c>
      <c r="G7" s="13">
        <v>44435</v>
      </c>
      <c r="H7" s="79" t="s">
        <v>769</v>
      </c>
      <c r="I7" s="16">
        <v>20</v>
      </c>
      <c r="J7" s="16">
        <v>28</v>
      </c>
      <c r="K7" s="16">
        <v>12</v>
      </c>
      <c r="L7" s="16">
        <v>1</v>
      </c>
      <c r="M7" s="84">
        <v>1.68</v>
      </c>
      <c r="N7" s="74">
        <v>2</v>
      </c>
      <c r="O7" s="66">
        <v>2530</v>
      </c>
      <c r="P7" s="67">
        <f>Table2245234678911121314[[#This Row],[PEMBULATAN]]*O7</f>
        <v>5060</v>
      </c>
    </row>
    <row r="8" spans="1:16" ht="31.5" customHeight="1" x14ac:dyDescent="0.2">
      <c r="A8" s="96"/>
      <c r="B8" s="77" t="s">
        <v>942</v>
      </c>
      <c r="C8" s="75" t="s">
        <v>943</v>
      </c>
      <c r="D8" s="80" t="s">
        <v>50</v>
      </c>
      <c r="E8" s="13">
        <v>44433</v>
      </c>
      <c r="F8" s="78" t="s">
        <v>768</v>
      </c>
      <c r="G8" s="13">
        <v>44435</v>
      </c>
      <c r="H8" s="79" t="s">
        <v>769</v>
      </c>
      <c r="I8" s="16">
        <v>74</v>
      </c>
      <c r="J8" s="16">
        <v>55</v>
      </c>
      <c r="K8" s="16">
        <v>37</v>
      </c>
      <c r="L8" s="16">
        <v>7</v>
      </c>
      <c r="M8" s="84">
        <v>37.647500000000001</v>
      </c>
      <c r="N8" s="74">
        <v>38</v>
      </c>
      <c r="O8" s="66">
        <v>2530</v>
      </c>
      <c r="P8" s="67">
        <f>Table2245234678911121314[[#This Row],[PEMBULATAN]]*O8</f>
        <v>96140</v>
      </c>
    </row>
    <row r="9" spans="1:16" ht="31.5" customHeight="1" x14ac:dyDescent="0.2">
      <c r="A9" s="96"/>
      <c r="B9" s="77"/>
      <c r="C9" s="75" t="s">
        <v>944</v>
      </c>
      <c r="D9" s="80" t="s">
        <v>50</v>
      </c>
      <c r="E9" s="13">
        <v>44433</v>
      </c>
      <c r="F9" s="78" t="s">
        <v>768</v>
      </c>
      <c r="G9" s="13">
        <v>44435</v>
      </c>
      <c r="H9" s="79" t="s">
        <v>769</v>
      </c>
      <c r="I9" s="16">
        <v>55</v>
      </c>
      <c r="J9" s="16">
        <v>45</v>
      </c>
      <c r="K9" s="16">
        <v>17</v>
      </c>
      <c r="L9" s="16">
        <v>5</v>
      </c>
      <c r="M9" s="84">
        <v>10.518750000000001</v>
      </c>
      <c r="N9" s="74">
        <v>11</v>
      </c>
      <c r="O9" s="66">
        <v>2530</v>
      </c>
      <c r="P9" s="67">
        <f>Table2245234678911121314[[#This Row],[PEMBULATAN]]*O9</f>
        <v>27830</v>
      </c>
    </row>
    <row r="10" spans="1:16" ht="31.5" customHeight="1" x14ac:dyDescent="0.2">
      <c r="A10" s="96"/>
      <c r="B10" s="77"/>
      <c r="C10" s="75" t="s">
        <v>945</v>
      </c>
      <c r="D10" s="80" t="s">
        <v>50</v>
      </c>
      <c r="E10" s="13">
        <v>44433</v>
      </c>
      <c r="F10" s="78" t="s">
        <v>768</v>
      </c>
      <c r="G10" s="13">
        <v>44435</v>
      </c>
      <c r="H10" s="79" t="s">
        <v>769</v>
      </c>
      <c r="I10" s="16">
        <v>96</v>
      </c>
      <c r="J10" s="16">
        <v>52</v>
      </c>
      <c r="K10" s="16">
        <v>35</v>
      </c>
      <c r="L10" s="16">
        <v>20</v>
      </c>
      <c r="M10" s="84">
        <v>43.68</v>
      </c>
      <c r="N10" s="74">
        <v>44</v>
      </c>
      <c r="O10" s="66">
        <v>2530</v>
      </c>
      <c r="P10" s="67">
        <f>Table2245234678911121314[[#This Row],[PEMBULATAN]]*O10</f>
        <v>111320</v>
      </c>
    </row>
    <row r="11" spans="1:16" ht="31.5" customHeight="1" x14ac:dyDescent="0.2">
      <c r="A11" s="96"/>
      <c r="B11" s="77"/>
      <c r="C11" s="75" t="s">
        <v>946</v>
      </c>
      <c r="D11" s="80" t="s">
        <v>50</v>
      </c>
      <c r="E11" s="13">
        <v>44433</v>
      </c>
      <c r="F11" s="78" t="s">
        <v>768</v>
      </c>
      <c r="G11" s="13">
        <v>44435</v>
      </c>
      <c r="H11" s="79" t="s">
        <v>769</v>
      </c>
      <c r="I11" s="16">
        <v>95</v>
      </c>
      <c r="J11" s="16">
        <v>58</v>
      </c>
      <c r="K11" s="16">
        <v>32</v>
      </c>
      <c r="L11" s="16">
        <v>14</v>
      </c>
      <c r="M11" s="84">
        <v>44.08</v>
      </c>
      <c r="N11" s="74">
        <v>44</v>
      </c>
      <c r="O11" s="66">
        <v>2530</v>
      </c>
      <c r="P11" s="67">
        <f>Table2245234678911121314[[#This Row],[PEMBULATAN]]*O11</f>
        <v>111320</v>
      </c>
    </row>
    <row r="12" spans="1:16" ht="31.5" customHeight="1" x14ac:dyDescent="0.2">
      <c r="A12" s="96"/>
      <c r="B12" s="77"/>
      <c r="C12" s="75" t="s">
        <v>947</v>
      </c>
      <c r="D12" s="80" t="s">
        <v>50</v>
      </c>
      <c r="E12" s="13">
        <v>44433</v>
      </c>
      <c r="F12" s="78" t="s">
        <v>768</v>
      </c>
      <c r="G12" s="13">
        <v>44435</v>
      </c>
      <c r="H12" s="79" t="s">
        <v>769</v>
      </c>
      <c r="I12" s="16">
        <v>47</v>
      </c>
      <c r="J12" s="16">
        <v>47</v>
      </c>
      <c r="K12" s="16">
        <v>5</v>
      </c>
      <c r="L12" s="16">
        <v>4</v>
      </c>
      <c r="M12" s="84">
        <v>2.76125</v>
      </c>
      <c r="N12" s="74">
        <v>4</v>
      </c>
      <c r="O12" s="66">
        <v>2530</v>
      </c>
      <c r="P12" s="67">
        <f>Table2245234678911121314[[#This Row],[PEMBULATAN]]*O12</f>
        <v>10120</v>
      </c>
    </row>
    <row r="13" spans="1:16" ht="31.5" customHeight="1" x14ac:dyDescent="0.2">
      <c r="A13" s="96"/>
      <c r="B13" s="77"/>
      <c r="C13" s="75" t="s">
        <v>948</v>
      </c>
      <c r="D13" s="80" t="s">
        <v>50</v>
      </c>
      <c r="E13" s="13">
        <v>44433</v>
      </c>
      <c r="F13" s="78" t="s">
        <v>768</v>
      </c>
      <c r="G13" s="13">
        <v>44435</v>
      </c>
      <c r="H13" s="79" t="s">
        <v>769</v>
      </c>
      <c r="I13" s="16">
        <v>90</v>
      </c>
      <c r="J13" s="16">
        <v>54</v>
      </c>
      <c r="K13" s="16">
        <v>35</v>
      </c>
      <c r="L13" s="16">
        <v>13</v>
      </c>
      <c r="M13" s="84">
        <v>42.524999999999999</v>
      </c>
      <c r="N13" s="74">
        <v>43</v>
      </c>
      <c r="O13" s="66">
        <v>2530</v>
      </c>
      <c r="P13" s="67">
        <f>Table2245234678911121314[[#This Row],[PEMBULATAN]]*O13</f>
        <v>108790</v>
      </c>
    </row>
    <row r="14" spans="1:16" ht="31.5" customHeight="1" x14ac:dyDescent="0.2">
      <c r="A14" s="96"/>
      <c r="B14" s="77"/>
      <c r="C14" s="75" t="s">
        <v>949</v>
      </c>
      <c r="D14" s="80" t="s">
        <v>50</v>
      </c>
      <c r="E14" s="13">
        <v>44433</v>
      </c>
      <c r="F14" s="78" t="s">
        <v>768</v>
      </c>
      <c r="G14" s="13">
        <v>44435</v>
      </c>
      <c r="H14" s="79" t="s">
        <v>769</v>
      </c>
      <c r="I14" s="16">
        <v>88</v>
      </c>
      <c r="J14" s="16">
        <v>58</v>
      </c>
      <c r="K14" s="16">
        <v>24</v>
      </c>
      <c r="L14" s="16">
        <v>14</v>
      </c>
      <c r="M14" s="84">
        <v>30.623999999999999</v>
      </c>
      <c r="N14" s="74">
        <v>31</v>
      </c>
      <c r="O14" s="66">
        <v>2530</v>
      </c>
      <c r="P14" s="67">
        <f>Table2245234678911121314[[#This Row],[PEMBULATAN]]*O14</f>
        <v>78430</v>
      </c>
    </row>
    <row r="15" spans="1:16" ht="31.5" customHeight="1" x14ac:dyDescent="0.2">
      <c r="A15" s="96"/>
      <c r="B15" s="77"/>
      <c r="C15" s="75" t="s">
        <v>950</v>
      </c>
      <c r="D15" s="80" t="s">
        <v>50</v>
      </c>
      <c r="E15" s="13">
        <v>44433</v>
      </c>
      <c r="F15" s="78" t="s">
        <v>768</v>
      </c>
      <c r="G15" s="13">
        <v>44435</v>
      </c>
      <c r="H15" s="79" t="s">
        <v>769</v>
      </c>
      <c r="I15" s="16">
        <v>100</v>
      </c>
      <c r="J15" s="16">
        <v>55</v>
      </c>
      <c r="K15" s="16">
        <v>30</v>
      </c>
      <c r="L15" s="16">
        <v>20</v>
      </c>
      <c r="M15" s="84">
        <v>41.25</v>
      </c>
      <c r="N15" s="74">
        <v>41</v>
      </c>
      <c r="O15" s="66">
        <v>2530</v>
      </c>
      <c r="P15" s="67">
        <f>Table2245234678911121314[[#This Row],[PEMBULATAN]]*O15</f>
        <v>103730</v>
      </c>
    </row>
    <row r="16" spans="1:16" ht="31.5" customHeight="1" x14ac:dyDescent="0.2">
      <c r="A16" s="96"/>
      <c r="B16" s="77"/>
      <c r="C16" s="75" t="s">
        <v>951</v>
      </c>
      <c r="D16" s="80" t="s">
        <v>50</v>
      </c>
      <c r="E16" s="13">
        <v>44433</v>
      </c>
      <c r="F16" s="78" t="s">
        <v>768</v>
      </c>
      <c r="G16" s="13">
        <v>44435</v>
      </c>
      <c r="H16" s="79" t="s">
        <v>769</v>
      </c>
      <c r="I16" s="16">
        <v>87</v>
      </c>
      <c r="J16" s="16">
        <v>56</v>
      </c>
      <c r="K16" s="16">
        <v>30</v>
      </c>
      <c r="L16" s="16">
        <v>7</v>
      </c>
      <c r="M16" s="84">
        <v>36.54</v>
      </c>
      <c r="N16" s="74">
        <v>37</v>
      </c>
      <c r="O16" s="66">
        <v>2530</v>
      </c>
      <c r="P16" s="67">
        <f>Table2245234678911121314[[#This Row],[PEMBULATAN]]*O16</f>
        <v>93610</v>
      </c>
    </row>
    <row r="17" spans="1:16" ht="31.5" customHeight="1" x14ac:dyDescent="0.2">
      <c r="A17" s="96"/>
      <c r="B17" s="77"/>
      <c r="C17" s="75" t="s">
        <v>952</v>
      </c>
      <c r="D17" s="80" t="s">
        <v>50</v>
      </c>
      <c r="E17" s="13">
        <v>44433</v>
      </c>
      <c r="F17" s="78" t="s">
        <v>768</v>
      </c>
      <c r="G17" s="13">
        <v>44435</v>
      </c>
      <c r="H17" s="79" t="s">
        <v>769</v>
      </c>
      <c r="I17" s="16">
        <v>88</v>
      </c>
      <c r="J17" s="16">
        <v>556</v>
      </c>
      <c r="K17" s="16">
        <v>20</v>
      </c>
      <c r="L17" s="16">
        <v>9</v>
      </c>
      <c r="M17" s="84">
        <v>244.64</v>
      </c>
      <c r="N17" s="74">
        <v>245</v>
      </c>
      <c r="O17" s="66">
        <v>2530</v>
      </c>
      <c r="P17" s="67">
        <f>Table2245234678911121314[[#This Row],[PEMBULATAN]]*O17</f>
        <v>619850</v>
      </c>
    </row>
    <row r="18" spans="1:16" ht="31.5" customHeight="1" x14ac:dyDescent="0.2">
      <c r="A18" s="96"/>
      <c r="B18" s="77"/>
      <c r="C18" s="75" t="s">
        <v>953</v>
      </c>
      <c r="D18" s="80" t="s">
        <v>50</v>
      </c>
      <c r="E18" s="13">
        <v>44433</v>
      </c>
      <c r="F18" s="78" t="s">
        <v>768</v>
      </c>
      <c r="G18" s="13">
        <v>44435</v>
      </c>
      <c r="H18" s="79" t="s">
        <v>769</v>
      </c>
      <c r="I18" s="16">
        <v>53</v>
      </c>
      <c r="J18" s="16">
        <v>60</v>
      </c>
      <c r="K18" s="16">
        <v>28</v>
      </c>
      <c r="L18" s="16">
        <v>5</v>
      </c>
      <c r="M18" s="84">
        <v>22.26</v>
      </c>
      <c r="N18" s="74">
        <v>22</v>
      </c>
      <c r="O18" s="66">
        <v>2530</v>
      </c>
      <c r="P18" s="67">
        <f>Table2245234678911121314[[#This Row],[PEMBULATAN]]*O18</f>
        <v>55660</v>
      </c>
    </row>
    <row r="19" spans="1:16" ht="31.5" customHeight="1" x14ac:dyDescent="0.2">
      <c r="A19" s="96"/>
      <c r="B19" s="77"/>
      <c r="C19" s="75" t="s">
        <v>954</v>
      </c>
      <c r="D19" s="80" t="s">
        <v>50</v>
      </c>
      <c r="E19" s="13">
        <v>44433</v>
      </c>
      <c r="F19" s="78" t="s">
        <v>768</v>
      </c>
      <c r="G19" s="13">
        <v>44435</v>
      </c>
      <c r="H19" s="79" t="s">
        <v>769</v>
      </c>
      <c r="I19" s="16">
        <v>66</v>
      </c>
      <c r="J19" s="16">
        <v>27</v>
      </c>
      <c r="K19" s="16">
        <v>26</v>
      </c>
      <c r="L19" s="16">
        <v>2</v>
      </c>
      <c r="M19" s="84">
        <v>11.583</v>
      </c>
      <c r="N19" s="74">
        <v>12</v>
      </c>
      <c r="O19" s="66">
        <v>2530</v>
      </c>
      <c r="P19" s="67">
        <f>Table2245234678911121314[[#This Row],[PEMBULATAN]]*O19</f>
        <v>30360</v>
      </c>
    </row>
    <row r="20" spans="1:16" ht="31.5" customHeight="1" x14ac:dyDescent="0.2">
      <c r="A20" s="96"/>
      <c r="B20" s="77"/>
      <c r="C20" s="75" t="s">
        <v>955</v>
      </c>
      <c r="D20" s="80" t="s">
        <v>50</v>
      </c>
      <c r="E20" s="13">
        <v>44433</v>
      </c>
      <c r="F20" s="78" t="s">
        <v>768</v>
      </c>
      <c r="G20" s="13">
        <v>44435</v>
      </c>
      <c r="H20" s="79" t="s">
        <v>769</v>
      </c>
      <c r="I20" s="16">
        <v>98</v>
      </c>
      <c r="J20" s="16">
        <v>68</v>
      </c>
      <c r="K20" s="16">
        <v>30</v>
      </c>
      <c r="L20" s="16">
        <v>18</v>
      </c>
      <c r="M20" s="84">
        <v>49.98</v>
      </c>
      <c r="N20" s="74">
        <v>50</v>
      </c>
      <c r="O20" s="66">
        <v>2530</v>
      </c>
      <c r="P20" s="67">
        <f>Table2245234678911121314[[#This Row],[PEMBULATAN]]*O20</f>
        <v>126500</v>
      </c>
    </row>
    <row r="21" spans="1:16" ht="31.5" customHeight="1" x14ac:dyDescent="0.2">
      <c r="A21" s="96"/>
      <c r="B21" s="77"/>
      <c r="C21" s="75" t="s">
        <v>956</v>
      </c>
      <c r="D21" s="80" t="s">
        <v>50</v>
      </c>
      <c r="E21" s="13">
        <v>44433</v>
      </c>
      <c r="F21" s="78" t="s">
        <v>768</v>
      </c>
      <c r="G21" s="13">
        <v>44435</v>
      </c>
      <c r="H21" s="79" t="s">
        <v>769</v>
      </c>
      <c r="I21" s="16">
        <v>60</v>
      </c>
      <c r="J21" s="16">
        <v>42</v>
      </c>
      <c r="K21" s="16">
        <v>28</v>
      </c>
      <c r="L21" s="16">
        <v>3</v>
      </c>
      <c r="M21" s="84">
        <v>17.64</v>
      </c>
      <c r="N21" s="74">
        <v>18</v>
      </c>
      <c r="O21" s="66">
        <v>2530</v>
      </c>
      <c r="P21" s="67">
        <f>Table2245234678911121314[[#This Row],[PEMBULATAN]]*O21</f>
        <v>45540</v>
      </c>
    </row>
    <row r="22" spans="1:16" ht="31.5" customHeight="1" x14ac:dyDescent="0.2">
      <c r="A22" s="96"/>
      <c r="B22" s="77"/>
      <c r="C22" s="75" t="s">
        <v>957</v>
      </c>
      <c r="D22" s="80" t="s">
        <v>50</v>
      </c>
      <c r="E22" s="13">
        <v>44433</v>
      </c>
      <c r="F22" s="78" t="s">
        <v>768</v>
      </c>
      <c r="G22" s="13">
        <v>44435</v>
      </c>
      <c r="H22" s="79" t="s">
        <v>769</v>
      </c>
      <c r="I22" s="16">
        <v>68</v>
      </c>
      <c r="J22" s="16">
        <v>60</v>
      </c>
      <c r="K22" s="16">
        <v>20</v>
      </c>
      <c r="L22" s="16">
        <v>7</v>
      </c>
      <c r="M22" s="84">
        <v>20.399999999999999</v>
      </c>
      <c r="N22" s="74">
        <v>20</v>
      </c>
      <c r="O22" s="66">
        <v>2530</v>
      </c>
      <c r="P22" s="67">
        <f>Table2245234678911121314[[#This Row],[PEMBULATAN]]*O22</f>
        <v>50600</v>
      </c>
    </row>
    <row r="23" spans="1:16" ht="31.5" customHeight="1" x14ac:dyDescent="0.2">
      <c r="A23" s="96"/>
      <c r="B23" s="77"/>
      <c r="C23" s="75" t="s">
        <v>958</v>
      </c>
      <c r="D23" s="80" t="s">
        <v>50</v>
      </c>
      <c r="E23" s="13">
        <v>44433</v>
      </c>
      <c r="F23" s="78" t="s">
        <v>768</v>
      </c>
      <c r="G23" s="13">
        <v>44435</v>
      </c>
      <c r="H23" s="79" t="s">
        <v>769</v>
      </c>
      <c r="I23" s="16">
        <v>80</v>
      </c>
      <c r="J23" s="16">
        <v>50</v>
      </c>
      <c r="K23" s="16">
        <v>30</v>
      </c>
      <c r="L23" s="16">
        <v>4</v>
      </c>
      <c r="M23" s="84">
        <v>30</v>
      </c>
      <c r="N23" s="74">
        <v>30</v>
      </c>
      <c r="O23" s="66">
        <v>2530</v>
      </c>
      <c r="P23" s="67">
        <f>Table2245234678911121314[[#This Row],[PEMBULATAN]]*O23</f>
        <v>75900</v>
      </c>
    </row>
    <row r="24" spans="1:16" ht="31.5" customHeight="1" x14ac:dyDescent="0.2">
      <c r="A24" s="96"/>
      <c r="B24" s="77"/>
      <c r="C24" s="75" t="s">
        <v>959</v>
      </c>
      <c r="D24" s="80" t="s">
        <v>50</v>
      </c>
      <c r="E24" s="13">
        <v>44433</v>
      </c>
      <c r="F24" s="78" t="s">
        <v>768</v>
      </c>
      <c r="G24" s="13">
        <v>44435</v>
      </c>
      <c r="H24" s="79" t="s">
        <v>769</v>
      </c>
      <c r="I24" s="16">
        <v>92</v>
      </c>
      <c r="J24" s="16">
        <v>57</v>
      </c>
      <c r="K24" s="16">
        <v>24</v>
      </c>
      <c r="L24" s="16">
        <v>15</v>
      </c>
      <c r="M24" s="84">
        <v>31.463999999999999</v>
      </c>
      <c r="N24" s="74">
        <v>31</v>
      </c>
      <c r="O24" s="66">
        <v>2530</v>
      </c>
      <c r="P24" s="67">
        <f>Table2245234678911121314[[#This Row],[PEMBULATAN]]*O24</f>
        <v>78430</v>
      </c>
    </row>
    <row r="25" spans="1:16" ht="31.5" customHeight="1" x14ac:dyDescent="0.2">
      <c r="A25" s="96"/>
      <c r="B25" s="77"/>
      <c r="C25" s="75" t="s">
        <v>960</v>
      </c>
      <c r="D25" s="80" t="s">
        <v>50</v>
      </c>
      <c r="E25" s="13">
        <v>44433</v>
      </c>
      <c r="F25" s="78" t="s">
        <v>768</v>
      </c>
      <c r="G25" s="13">
        <v>44435</v>
      </c>
      <c r="H25" s="79" t="s">
        <v>769</v>
      </c>
      <c r="I25" s="16">
        <v>100</v>
      </c>
      <c r="J25" s="16">
        <v>58</v>
      </c>
      <c r="K25" s="16">
        <v>28</v>
      </c>
      <c r="L25" s="16">
        <v>21</v>
      </c>
      <c r="M25" s="84">
        <v>40.6</v>
      </c>
      <c r="N25" s="74">
        <v>41</v>
      </c>
      <c r="O25" s="66">
        <v>2530</v>
      </c>
      <c r="P25" s="67">
        <f>Table2245234678911121314[[#This Row],[PEMBULATAN]]*O25</f>
        <v>103730</v>
      </c>
    </row>
    <row r="26" spans="1:16" ht="31.5" customHeight="1" x14ac:dyDescent="0.2">
      <c r="A26" s="96"/>
      <c r="B26" s="77"/>
      <c r="C26" s="75" t="s">
        <v>961</v>
      </c>
      <c r="D26" s="80" t="s">
        <v>50</v>
      </c>
      <c r="E26" s="13">
        <v>44433</v>
      </c>
      <c r="F26" s="78" t="s">
        <v>768</v>
      </c>
      <c r="G26" s="13">
        <v>44435</v>
      </c>
      <c r="H26" s="79" t="s">
        <v>769</v>
      </c>
      <c r="I26" s="16">
        <v>93</v>
      </c>
      <c r="J26" s="16">
        <v>54</v>
      </c>
      <c r="K26" s="16">
        <v>36</v>
      </c>
      <c r="L26" s="16">
        <v>21</v>
      </c>
      <c r="M26" s="84">
        <v>45.198</v>
      </c>
      <c r="N26" s="74">
        <v>45</v>
      </c>
      <c r="O26" s="66">
        <v>2530</v>
      </c>
      <c r="P26" s="67">
        <f>Table2245234678911121314[[#This Row],[PEMBULATAN]]*O26</f>
        <v>113850</v>
      </c>
    </row>
    <row r="27" spans="1:16" ht="31.5" customHeight="1" x14ac:dyDescent="0.2">
      <c r="A27" s="96"/>
      <c r="B27" s="77"/>
      <c r="C27" s="75" t="s">
        <v>962</v>
      </c>
      <c r="D27" s="80" t="s">
        <v>50</v>
      </c>
      <c r="E27" s="13">
        <v>44433</v>
      </c>
      <c r="F27" s="78" t="s">
        <v>768</v>
      </c>
      <c r="G27" s="13">
        <v>44435</v>
      </c>
      <c r="H27" s="79" t="s">
        <v>769</v>
      </c>
      <c r="I27" s="16">
        <v>72</v>
      </c>
      <c r="J27" s="16">
        <v>40</v>
      </c>
      <c r="K27" s="16">
        <v>32</v>
      </c>
      <c r="L27" s="16">
        <v>5</v>
      </c>
      <c r="M27" s="84">
        <v>23.04</v>
      </c>
      <c r="N27" s="74">
        <v>23</v>
      </c>
      <c r="O27" s="66">
        <v>2530</v>
      </c>
      <c r="P27" s="67">
        <f>Table2245234678911121314[[#This Row],[PEMBULATAN]]*O27</f>
        <v>58190</v>
      </c>
    </row>
    <row r="28" spans="1:16" ht="31.5" customHeight="1" x14ac:dyDescent="0.2">
      <c r="A28" s="96"/>
      <c r="B28" s="77"/>
      <c r="C28" s="75" t="s">
        <v>963</v>
      </c>
      <c r="D28" s="80" t="s">
        <v>50</v>
      </c>
      <c r="E28" s="13">
        <v>44433</v>
      </c>
      <c r="F28" s="78" t="s">
        <v>768</v>
      </c>
      <c r="G28" s="13">
        <v>44435</v>
      </c>
      <c r="H28" s="79" t="s">
        <v>769</v>
      </c>
      <c r="I28" s="16">
        <v>50</v>
      </c>
      <c r="J28" s="16">
        <v>55</v>
      </c>
      <c r="K28" s="16">
        <v>15</v>
      </c>
      <c r="L28" s="16">
        <v>4</v>
      </c>
      <c r="M28" s="84">
        <v>10.3125</v>
      </c>
      <c r="N28" s="74">
        <v>10</v>
      </c>
      <c r="O28" s="66">
        <v>2530</v>
      </c>
      <c r="P28" s="67">
        <f>Table2245234678911121314[[#This Row],[PEMBULATAN]]*O28</f>
        <v>25300</v>
      </c>
    </row>
    <row r="29" spans="1:16" ht="31.5" customHeight="1" x14ac:dyDescent="0.2">
      <c r="A29" s="96"/>
      <c r="B29" s="77"/>
      <c r="C29" s="75" t="s">
        <v>964</v>
      </c>
      <c r="D29" s="80" t="s">
        <v>50</v>
      </c>
      <c r="E29" s="13">
        <v>44433</v>
      </c>
      <c r="F29" s="78" t="s">
        <v>768</v>
      </c>
      <c r="G29" s="13">
        <v>44435</v>
      </c>
      <c r="H29" s="79" t="s">
        <v>769</v>
      </c>
      <c r="I29" s="16">
        <v>94</v>
      </c>
      <c r="J29" s="16">
        <v>50</v>
      </c>
      <c r="K29" s="16">
        <v>28</v>
      </c>
      <c r="L29" s="16">
        <v>22</v>
      </c>
      <c r="M29" s="84">
        <v>32.9</v>
      </c>
      <c r="N29" s="74">
        <v>33</v>
      </c>
      <c r="O29" s="66">
        <v>2530</v>
      </c>
      <c r="P29" s="67">
        <f>Table2245234678911121314[[#This Row],[PEMBULATAN]]*O29</f>
        <v>83490</v>
      </c>
    </row>
    <row r="30" spans="1:16" ht="31.5" customHeight="1" x14ac:dyDescent="0.2">
      <c r="A30" s="96"/>
      <c r="B30" s="77"/>
      <c r="C30" s="75" t="s">
        <v>965</v>
      </c>
      <c r="D30" s="80" t="s">
        <v>50</v>
      </c>
      <c r="E30" s="13">
        <v>44433</v>
      </c>
      <c r="F30" s="78" t="s">
        <v>768</v>
      </c>
      <c r="G30" s="13">
        <v>44435</v>
      </c>
      <c r="H30" s="79" t="s">
        <v>769</v>
      </c>
      <c r="I30" s="16">
        <v>96</v>
      </c>
      <c r="J30" s="16">
        <v>58</v>
      </c>
      <c r="K30" s="16">
        <v>34</v>
      </c>
      <c r="L30" s="16">
        <v>21</v>
      </c>
      <c r="M30" s="84">
        <v>47.328000000000003</v>
      </c>
      <c r="N30" s="74">
        <v>47</v>
      </c>
      <c r="O30" s="66">
        <v>2530</v>
      </c>
      <c r="P30" s="67">
        <f>Table2245234678911121314[[#This Row],[PEMBULATAN]]*O30</f>
        <v>118910</v>
      </c>
    </row>
    <row r="31" spans="1:16" ht="31.5" customHeight="1" x14ac:dyDescent="0.2">
      <c r="A31" s="96"/>
      <c r="B31" s="77"/>
      <c r="C31" s="75" t="s">
        <v>966</v>
      </c>
      <c r="D31" s="80" t="s">
        <v>50</v>
      </c>
      <c r="E31" s="13">
        <v>44433</v>
      </c>
      <c r="F31" s="78" t="s">
        <v>768</v>
      </c>
      <c r="G31" s="13">
        <v>44435</v>
      </c>
      <c r="H31" s="79" t="s">
        <v>769</v>
      </c>
      <c r="I31" s="16">
        <v>105</v>
      </c>
      <c r="J31" s="16">
        <v>56</v>
      </c>
      <c r="K31" s="16">
        <v>30</v>
      </c>
      <c r="L31" s="16">
        <v>20</v>
      </c>
      <c r="M31" s="84">
        <v>44.1</v>
      </c>
      <c r="N31" s="74">
        <v>44</v>
      </c>
      <c r="O31" s="66">
        <v>2530</v>
      </c>
      <c r="P31" s="67">
        <f>Table2245234678911121314[[#This Row],[PEMBULATAN]]*O31</f>
        <v>111320</v>
      </c>
    </row>
    <row r="32" spans="1:16" ht="31.5" customHeight="1" x14ac:dyDescent="0.2">
      <c r="A32" s="96"/>
      <c r="B32" s="77"/>
      <c r="C32" s="75" t="s">
        <v>967</v>
      </c>
      <c r="D32" s="80" t="s">
        <v>50</v>
      </c>
      <c r="E32" s="13">
        <v>44433</v>
      </c>
      <c r="F32" s="78" t="s">
        <v>768</v>
      </c>
      <c r="G32" s="13">
        <v>44435</v>
      </c>
      <c r="H32" s="79" t="s">
        <v>769</v>
      </c>
      <c r="I32" s="16">
        <v>110</v>
      </c>
      <c r="J32" s="16">
        <v>20</v>
      </c>
      <c r="K32" s="16">
        <v>10</v>
      </c>
      <c r="L32" s="16">
        <v>1</v>
      </c>
      <c r="M32" s="84">
        <v>5.5</v>
      </c>
      <c r="N32" s="74">
        <v>6</v>
      </c>
      <c r="O32" s="66">
        <v>2530</v>
      </c>
      <c r="P32" s="67">
        <f>Table2245234678911121314[[#This Row],[PEMBULATAN]]*O32</f>
        <v>15180</v>
      </c>
    </row>
    <row r="33" spans="1:16" ht="31.5" customHeight="1" x14ac:dyDescent="0.2">
      <c r="A33" s="96"/>
      <c r="B33" s="77"/>
      <c r="C33" s="75" t="s">
        <v>968</v>
      </c>
      <c r="D33" s="80" t="s">
        <v>50</v>
      </c>
      <c r="E33" s="13">
        <v>44433</v>
      </c>
      <c r="F33" s="78" t="s">
        <v>768</v>
      </c>
      <c r="G33" s="13">
        <v>44435</v>
      </c>
      <c r="H33" s="79" t="s">
        <v>769</v>
      </c>
      <c r="I33" s="16">
        <v>97</v>
      </c>
      <c r="J33" s="16">
        <v>56</v>
      </c>
      <c r="K33" s="16">
        <v>20</v>
      </c>
      <c r="L33" s="16">
        <v>14</v>
      </c>
      <c r="M33" s="84">
        <v>27.16</v>
      </c>
      <c r="N33" s="74">
        <v>27</v>
      </c>
      <c r="O33" s="66">
        <v>2530</v>
      </c>
      <c r="P33" s="67">
        <f>Table2245234678911121314[[#This Row],[PEMBULATAN]]*O33</f>
        <v>68310</v>
      </c>
    </row>
    <row r="34" spans="1:16" ht="31.5" customHeight="1" x14ac:dyDescent="0.2">
      <c r="A34" s="96"/>
      <c r="B34" s="77"/>
      <c r="C34" s="75" t="s">
        <v>969</v>
      </c>
      <c r="D34" s="80" t="s">
        <v>50</v>
      </c>
      <c r="E34" s="13">
        <v>44433</v>
      </c>
      <c r="F34" s="78" t="s">
        <v>768</v>
      </c>
      <c r="G34" s="13">
        <v>44435</v>
      </c>
      <c r="H34" s="79" t="s">
        <v>769</v>
      </c>
      <c r="I34" s="16">
        <v>92</v>
      </c>
      <c r="J34" s="16">
        <v>65</v>
      </c>
      <c r="K34" s="16">
        <v>27</v>
      </c>
      <c r="L34" s="16">
        <v>20</v>
      </c>
      <c r="M34" s="84">
        <v>40.365000000000002</v>
      </c>
      <c r="N34" s="74">
        <v>40</v>
      </c>
      <c r="O34" s="66">
        <v>2530</v>
      </c>
      <c r="P34" s="67">
        <f>Table2245234678911121314[[#This Row],[PEMBULATAN]]*O34</f>
        <v>101200</v>
      </c>
    </row>
    <row r="35" spans="1:16" ht="31.5" customHeight="1" x14ac:dyDescent="0.2">
      <c r="A35" s="96"/>
      <c r="B35" s="77"/>
      <c r="C35" s="75" t="s">
        <v>970</v>
      </c>
      <c r="D35" s="80" t="s">
        <v>50</v>
      </c>
      <c r="E35" s="13">
        <v>44433</v>
      </c>
      <c r="F35" s="78" t="s">
        <v>768</v>
      </c>
      <c r="G35" s="13">
        <v>44435</v>
      </c>
      <c r="H35" s="79" t="s">
        <v>769</v>
      </c>
      <c r="I35" s="16">
        <v>90</v>
      </c>
      <c r="J35" s="16">
        <v>67</v>
      </c>
      <c r="K35" s="16">
        <v>28</v>
      </c>
      <c r="L35" s="16">
        <v>14</v>
      </c>
      <c r="M35" s="84">
        <v>42.21</v>
      </c>
      <c r="N35" s="74">
        <v>42</v>
      </c>
      <c r="O35" s="66">
        <v>2530</v>
      </c>
      <c r="P35" s="67">
        <f>Table2245234678911121314[[#This Row],[PEMBULATAN]]*O35</f>
        <v>106260</v>
      </c>
    </row>
    <row r="36" spans="1:16" ht="31.5" customHeight="1" x14ac:dyDescent="0.2">
      <c r="A36" s="96"/>
      <c r="B36" s="77"/>
      <c r="C36" s="75" t="s">
        <v>971</v>
      </c>
      <c r="D36" s="80" t="s">
        <v>50</v>
      </c>
      <c r="E36" s="13">
        <v>44433</v>
      </c>
      <c r="F36" s="78" t="s">
        <v>768</v>
      </c>
      <c r="G36" s="13">
        <v>44435</v>
      </c>
      <c r="H36" s="79" t="s">
        <v>769</v>
      </c>
      <c r="I36" s="16">
        <v>34</v>
      </c>
      <c r="J36" s="16">
        <v>36</v>
      </c>
      <c r="K36" s="16">
        <v>22</v>
      </c>
      <c r="L36" s="16">
        <v>10</v>
      </c>
      <c r="M36" s="84">
        <v>6.7320000000000002</v>
      </c>
      <c r="N36" s="74">
        <v>10</v>
      </c>
      <c r="O36" s="66">
        <v>2530</v>
      </c>
      <c r="P36" s="67">
        <f>Table2245234678911121314[[#This Row],[PEMBULATAN]]*O36</f>
        <v>25300</v>
      </c>
    </row>
    <row r="37" spans="1:16" ht="31.5" customHeight="1" x14ac:dyDescent="0.2">
      <c r="A37" s="96"/>
      <c r="B37" s="77"/>
      <c r="C37" s="75" t="s">
        <v>972</v>
      </c>
      <c r="D37" s="80" t="s">
        <v>50</v>
      </c>
      <c r="E37" s="13">
        <v>44433</v>
      </c>
      <c r="F37" s="78" t="s">
        <v>768</v>
      </c>
      <c r="G37" s="13">
        <v>44435</v>
      </c>
      <c r="H37" s="79" t="s">
        <v>769</v>
      </c>
      <c r="I37" s="16">
        <v>88</v>
      </c>
      <c r="J37" s="16">
        <v>60</v>
      </c>
      <c r="K37" s="16">
        <v>17</v>
      </c>
      <c r="L37" s="16">
        <v>10</v>
      </c>
      <c r="M37" s="84">
        <v>22.44</v>
      </c>
      <c r="N37" s="74">
        <v>22</v>
      </c>
      <c r="O37" s="66">
        <v>2530</v>
      </c>
      <c r="P37" s="67">
        <f>Table2245234678911121314[[#This Row],[PEMBULATAN]]*O37</f>
        <v>55660</v>
      </c>
    </row>
    <row r="38" spans="1:16" ht="31.5" customHeight="1" x14ac:dyDescent="0.2">
      <c r="A38" s="96"/>
      <c r="B38" s="77"/>
      <c r="C38" s="75" t="s">
        <v>973</v>
      </c>
      <c r="D38" s="80" t="s">
        <v>50</v>
      </c>
      <c r="E38" s="13">
        <v>44433</v>
      </c>
      <c r="F38" s="78" t="s">
        <v>768</v>
      </c>
      <c r="G38" s="13">
        <v>44435</v>
      </c>
      <c r="H38" s="79" t="s">
        <v>769</v>
      </c>
      <c r="I38" s="16">
        <v>75</v>
      </c>
      <c r="J38" s="16">
        <v>50</v>
      </c>
      <c r="K38" s="16">
        <v>22</v>
      </c>
      <c r="L38" s="16">
        <v>4</v>
      </c>
      <c r="M38" s="84">
        <v>20.625</v>
      </c>
      <c r="N38" s="74">
        <v>21</v>
      </c>
      <c r="O38" s="66">
        <v>2530</v>
      </c>
      <c r="P38" s="67">
        <f>Table2245234678911121314[[#This Row],[PEMBULATAN]]*O38</f>
        <v>53130</v>
      </c>
    </row>
    <row r="39" spans="1:16" ht="31.5" customHeight="1" x14ac:dyDescent="0.2">
      <c r="A39" s="96"/>
      <c r="B39" s="77"/>
      <c r="C39" s="75" t="s">
        <v>974</v>
      </c>
      <c r="D39" s="80" t="s">
        <v>50</v>
      </c>
      <c r="E39" s="13">
        <v>44433</v>
      </c>
      <c r="F39" s="78" t="s">
        <v>768</v>
      </c>
      <c r="G39" s="13">
        <v>44435</v>
      </c>
      <c r="H39" s="79" t="s">
        <v>769</v>
      </c>
      <c r="I39" s="16">
        <v>60</v>
      </c>
      <c r="J39" s="16">
        <v>30</v>
      </c>
      <c r="K39" s="16">
        <v>30</v>
      </c>
      <c r="L39" s="16">
        <v>6</v>
      </c>
      <c r="M39" s="84">
        <v>13.5</v>
      </c>
      <c r="N39" s="74">
        <v>14</v>
      </c>
      <c r="O39" s="66">
        <v>2530</v>
      </c>
      <c r="P39" s="67">
        <f>Table2245234678911121314[[#This Row],[PEMBULATAN]]*O39</f>
        <v>35420</v>
      </c>
    </row>
    <row r="40" spans="1:16" ht="31.5" customHeight="1" x14ac:dyDescent="0.2">
      <c r="A40" s="96"/>
      <c r="B40" s="77"/>
      <c r="C40" s="75" t="s">
        <v>975</v>
      </c>
      <c r="D40" s="80" t="s">
        <v>50</v>
      </c>
      <c r="E40" s="13">
        <v>44433</v>
      </c>
      <c r="F40" s="78" t="s">
        <v>768</v>
      </c>
      <c r="G40" s="13">
        <v>44435</v>
      </c>
      <c r="H40" s="79" t="s">
        <v>769</v>
      </c>
      <c r="I40" s="16">
        <v>45</v>
      </c>
      <c r="J40" s="16">
        <v>48</v>
      </c>
      <c r="K40" s="16">
        <v>10</v>
      </c>
      <c r="L40" s="16">
        <v>6</v>
      </c>
      <c r="M40" s="84">
        <v>5.4</v>
      </c>
      <c r="N40" s="74">
        <v>6</v>
      </c>
      <c r="O40" s="66">
        <v>2530</v>
      </c>
      <c r="P40" s="67">
        <f>Table2245234678911121314[[#This Row],[PEMBULATAN]]*O40</f>
        <v>15180</v>
      </c>
    </row>
    <row r="41" spans="1:16" ht="31.5" customHeight="1" x14ac:dyDescent="0.2">
      <c r="A41" s="96"/>
      <c r="B41" s="77"/>
      <c r="C41" s="75" t="s">
        <v>976</v>
      </c>
      <c r="D41" s="80" t="s">
        <v>50</v>
      </c>
      <c r="E41" s="13">
        <v>44433</v>
      </c>
      <c r="F41" s="78" t="s">
        <v>768</v>
      </c>
      <c r="G41" s="13">
        <v>44435</v>
      </c>
      <c r="H41" s="79" t="s">
        <v>769</v>
      </c>
      <c r="I41" s="16">
        <v>63</v>
      </c>
      <c r="J41" s="16">
        <v>58</v>
      </c>
      <c r="K41" s="16">
        <v>27</v>
      </c>
      <c r="L41" s="16">
        <v>8</v>
      </c>
      <c r="M41" s="84">
        <v>24.6645</v>
      </c>
      <c r="N41" s="74">
        <v>25</v>
      </c>
      <c r="O41" s="66">
        <v>2530</v>
      </c>
      <c r="P41" s="67">
        <f>Table2245234678911121314[[#This Row],[PEMBULATAN]]*O41</f>
        <v>63250</v>
      </c>
    </row>
    <row r="42" spans="1:16" ht="31.5" customHeight="1" x14ac:dyDescent="0.2">
      <c r="A42" s="96"/>
      <c r="B42" s="77"/>
      <c r="C42" s="75" t="s">
        <v>977</v>
      </c>
      <c r="D42" s="80" t="s">
        <v>50</v>
      </c>
      <c r="E42" s="13">
        <v>44433</v>
      </c>
      <c r="F42" s="78" t="s">
        <v>768</v>
      </c>
      <c r="G42" s="13">
        <v>44435</v>
      </c>
      <c r="H42" s="79" t="s">
        <v>769</v>
      </c>
      <c r="I42" s="16">
        <v>86</v>
      </c>
      <c r="J42" s="16">
        <v>30</v>
      </c>
      <c r="K42" s="16">
        <v>15</v>
      </c>
      <c r="L42" s="16">
        <v>2</v>
      </c>
      <c r="M42" s="84">
        <v>9.6750000000000007</v>
      </c>
      <c r="N42" s="74">
        <v>10</v>
      </c>
      <c r="O42" s="66">
        <v>2530</v>
      </c>
      <c r="P42" s="67">
        <f>Table2245234678911121314[[#This Row],[PEMBULATAN]]*O42</f>
        <v>25300</v>
      </c>
    </row>
    <row r="43" spans="1:16" ht="31.5" customHeight="1" x14ac:dyDescent="0.2">
      <c r="A43" s="96"/>
      <c r="B43" s="77"/>
      <c r="C43" s="75" t="s">
        <v>978</v>
      </c>
      <c r="D43" s="80" t="s">
        <v>50</v>
      </c>
      <c r="E43" s="13">
        <v>44433</v>
      </c>
      <c r="F43" s="78" t="s">
        <v>768</v>
      </c>
      <c r="G43" s="13">
        <v>44435</v>
      </c>
      <c r="H43" s="79" t="s">
        <v>769</v>
      </c>
      <c r="I43" s="16">
        <v>69</v>
      </c>
      <c r="J43" s="16">
        <v>47</v>
      </c>
      <c r="K43" s="16">
        <v>6</v>
      </c>
      <c r="L43" s="16">
        <v>2</v>
      </c>
      <c r="M43" s="84">
        <v>4.8644999999999996</v>
      </c>
      <c r="N43" s="74">
        <v>5</v>
      </c>
      <c r="O43" s="66">
        <v>2530</v>
      </c>
      <c r="P43" s="67">
        <f>Table2245234678911121314[[#This Row],[PEMBULATAN]]*O43</f>
        <v>12650</v>
      </c>
    </row>
    <row r="44" spans="1:16" ht="31.5" customHeight="1" x14ac:dyDescent="0.2">
      <c r="A44" s="96"/>
      <c r="B44" s="77"/>
      <c r="C44" s="75" t="s">
        <v>979</v>
      </c>
      <c r="D44" s="80" t="s">
        <v>50</v>
      </c>
      <c r="E44" s="13">
        <v>44433</v>
      </c>
      <c r="F44" s="78" t="s">
        <v>768</v>
      </c>
      <c r="G44" s="13">
        <v>44435</v>
      </c>
      <c r="H44" s="79" t="s">
        <v>769</v>
      </c>
      <c r="I44" s="16">
        <v>98</v>
      </c>
      <c r="J44" s="16">
        <v>55</v>
      </c>
      <c r="K44" s="16">
        <v>24</v>
      </c>
      <c r="L44" s="16">
        <v>11</v>
      </c>
      <c r="M44" s="84">
        <v>32.340000000000003</v>
      </c>
      <c r="N44" s="74">
        <v>32</v>
      </c>
      <c r="O44" s="66">
        <v>2530</v>
      </c>
      <c r="P44" s="67">
        <f>Table2245234678911121314[[#This Row],[PEMBULATAN]]*O44</f>
        <v>80960</v>
      </c>
    </row>
    <row r="45" spans="1:16" ht="31.5" customHeight="1" x14ac:dyDescent="0.2">
      <c r="A45" s="96"/>
      <c r="B45" s="77"/>
      <c r="C45" s="75" t="s">
        <v>980</v>
      </c>
      <c r="D45" s="80" t="s">
        <v>50</v>
      </c>
      <c r="E45" s="13">
        <v>44433</v>
      </c>
      <c r="F45" s="78" t="s">
        <v>768</v>
      </c>
      <c r="G45" s="13">
        <v>44435</v>
      </c>
      <c r="H45" s="79" t="s">
        <v>769</v>
      </c>
      <c r="I45" s="16">
        <v>110</v>
      </c>
      <c r="J45" s="16">
        <v>60</v>
      </c>
      <c r="K45" s="16">
        <v>37</v>
      </c>
      <c r="L45" s="16">
        <v>19</v>
      </c>
      <c r="M45" s="84">
        <v>61.05</v>
      </c>
      <c r="N45" s="74">
        <v>61</v>
      </c>
      <c r="O45" s="66">
        <v>2530</v>
      </c>
      <c r="P45" s="67">
        <f>Table2245234678911121314[[#This Row],[PEMBULATAN]]*O45</f>
        <v>154330</v>
      </c>
    </row>
    <row r="46" spans="1:16" ht="31.5" customHeight="1" x14ac:dyDescent="0.2">
      <c r="A46" s="96"/>
      <c r="B46" s="77"/>
      <c r="C46" s="75" t="s">
        <v>981</v>
      </c>
      <c r="D46" s="80" t="s">
        <v>50</v>
      </c>
      <c r="E46" s="13">
        <v>44433</v>
      </c>
      <c r="F46" s="78" t="s">
        <v>768</v>
      </c>
      <c r="G46" s="13">
        <v>44435</v>
      </c>
      <c r="H46" s="79" t="s">
        <v>769</v>
      </c>
      <c r="I46" s="16">
        <v>57</v>
      </c>
      <c r="J46" s="16">
        <v>52</v>
      </c>
      <c r="K46" s="16">
        <v>20</v>
      </c>
      <c r="L46" s="16">
        <v>7</v>
      </c>
      <c r="M46" s="84">
        <v>14.82</v>
      </c>
      <c r="N46" s="74">
        <v>15</v>
      </c>
      <c r="O46" s="66">
        <v>2530</v>
      </c>
      <c r="P46" s="67">
        <f>Table2245234678911121314[[#This Row],[PEMBULATAN]]*O46</f>
        <v>37950</v>
      </c>
    </row>
    <row r="47" spans="1:16" ht="31.5" customHeight="1" x14ac:dyDescent="0.2">
      <c r="A47" s="96"/>
      <c r="B47" s="77"/>
      <c r="C47" s="75" t="s">
        <v>982</v>
      </c>
      <c r="D47" s="80" t="s">
        <v>50</v>
      </c>
      <c r="E47" s="13">
        <v>44433</v>
      </c>
      <c r="F47" s="78" t="s">
        <v>768</v>
      </c>
      <c r="G47" s="13">
        <v>44435</v>
      </c>
      <c r="H47" s="79" t="s">
        <v>769</v>
      </c>
      <c r="I47" s="16">
        <v>87</v>
      </c>
      <c r="J47" s="16">
        <v>56</v>
      </c>
      <c r="K47" s="16">
        <v>23</v>
      </c>
      <c r="L47" s="16">
        <v>20</v>
      </c>
      <c r="M47" s="84">
        <v>28.013999999999999</v>
      </c>
      <c r="N47" s="74">
        <v>28</v>
      </c>
      <c r="O47" s="66">
        <v>2530</v>
      </c>
      <c r="P47" s="67">
        <f>Table2245234678911121314[[#This Row],[PEMBULATAN]]*O47</f>
        <v>70840</v>
      </c>
    </row>
    <row r="48" spans="1:16" ht="31.5" customHeight="1" x14ac:dyDescent="0.2">
      <c r="A48" s="96"/>
      <c r="B48" s="77"/>
      <c r="C48" s="75" t="s">
        <v>983</v>
      </c>
      <c r="D48" s="80" t="s">
        <v>50</v>
      </c>
      <c r="E48" s="13">
        <v>44433</v>
      </c>
      <c r="F48" s="78" t="s">
        <v>768</v>
      </c>
      <c r="G48" s="13">
        <v>44435</v>
      </c>
      <c r="H48" s="79" t="s">
        <v>769</v>
      </c>
      <c r="I48" s="16">
        <v>40</v>
      </c>
      <c r="J48" s="16">
        <v>36</v>
      </c>
      <c r="K48" s="16">
        <v>22</v>
      </c>
      <c r="L48" s="16">
        <v>3</v>
      </c>
      <c r="M48" s="84">
        <v>7.92</v>
      </c>
      <c r="N48" s="74">
        <v>8</v>
      </c>
      <c r="O48" s="66">
        <v>2530</v>
      </c>
      <c r="P48" s="67">
        <f>Table2245234678911121314[[#This Row],[PEMBULATAN]]*O48</f>
        <v>20240</v>
      </c>
    </row>
    <row r="49" spans="1:16" ht="31.5" customHeight="1" x14ac:dyDescent="0.2">
      <c r="A49" s="96"/>
      <c r="B49" s="77"/>
      <c r="C49" s="75" t="s">
        <v>984</v>
      </c>
      <c r="D49" s="80" t="s">
        <v>50</v>
      </c>
      <c r="E49" s="13">
        <v>44433</v>
      </c>
      <c r="F49" s="78" t="s">
        <v>768</v>
      </c>
      <c r="G49" s="13">
        <v>44435</v>
      </c>
      <c r="H49" s="79" t="s">
        <v>769</v>
      </c>
      <c r="I49" s="16">
        <v>60</v>
      </c>
      <c r="J49" s="16">
        <v>53</v>
      </c>
      <c r="K49" s="16">
        <v>32</v>
      </c>
      <c r="L49" s="16">
        <v>15</v>
      </c>
      <c r="M49" s="84">
        <v>25.44</v>
      </c>
      <c r="N49" s="74">
        <v>25</v>
      </c>
      <c r="O49" s="66">
        <v>2530</v>
      </c>
      <c r="P49" s="67">
        <f>Table2245234678911121314[[#This Row],[PEMBULATAN]]*O49</f>
        <v>63250</v>
      </c>
    </row>
    <row r="50" spans="1:16" ht="31.5" customHeight="1" x14ac:dyDescent="0.2">
      <c r="A50" s="96"/>
      <c r="B50" s="77"/>
      <c r="C50" s="75" t="s">
        <v>985</v>
      </c>
      <c r="D50" s="80" t="s">
        <v>50</v>
      </c>
      <c r="E50" s="13">
        <v>44433</v>
      </c>
      <c r="F50" s="78" t="s">
        <v>768</v>
      </c>
      <c r="G50" s="13">
        <v>44435</v>
      </c>
      <c r="H50" s="79" t="s">
        <v>769</v>
      </c>
      <c r="I50" s="16">
        <v>67</v>
      </c>
      <c r="J50" s="16">
        <v>33</v>
      </c>
      <c r="K50" s="16">
        <v>10</v>
      </c>
      <c r="L50" s="16">
        <v>2</v>
      </c>
      <c r="M50" s="84">
        <v>5.5274999999999999</v>
      </c>
      <c r="N50" s="74">
        <v>6</v>
      </c>
      <c r="O50" s="66">
        <v>2530</v>
      </c>
      <c r="P50" s="67">
        <f>Table2245234678911121314[[#This Row],[PEMBULATAN]]*O50</f>
        <v>15180</v>
      </c>
    </row>
    <row r="51" spans="1:16" ht="31.5" customHeight="1" x14ac:dyDescent="0.2">
      <c r="A51" s="96"/>
      <c r="B51" s="77"/>
      <c r="C51" s="75" t="s">
        <v>986</v>
      </c>
      <c r="D51" s="80" t="s">
        <v>50</v>
      </c>
      <c r="E51" s="13">
        <v>44433</v>
      </c>
      <c r="F51" s="78" t="s">
        <v>768</v>
      </c>
      <c r="G51" s="13">
        <v>44435</v>
      </c>
      <c r="H51" s="79" t="s">
        <v>769</v>
      </c>
      <c r="I51" s="16">
        <v>46</v>
      </c>
      <c r="J51" s="16">
        <v>29</v>
      </c>
      <c r="K51" s="16">
        <v>24</v>
      </c>
      <c r="L51" s="16">
        <v>15</v>
      </c>
      <c r="M51" s="84">
        <v>8.0039999999999996</v>
      </c>
      <c r="N51" s="74">
        <v>15</v>
      </c>
      <c r="O51" s="66">
        <v>2530</v>
      </c>
      <c r="P51" s="67">
        <f>Table2245234678911121314[[#This Row],[PEMBULATAN]]*O51</f>
        <v>37950</v>
      </c>
    </row>
    <row r="52" spans="1:16" ht="31.5" customHeight="1" x14ac:dyDescent="0.2">
      <c r="A52" s="96"/>
      <c r="B52" s="77"/>
      <c r="C52" s="75" t="s">
        <v>987</v>
      </c>
      <c r="D52" s="80" t="s">
        <v>50</v>
      </c>
      <c r="E52" s="13">
        <v>44433</v>
      </c>
      <c r="F52" s="78" t="s">
        <v>768</v>
      </c>
      <c r="G52" s="13">
        <v>44435</v>
      </c>
      <c r="H52" s="79" t="s">
        <v>769</v>
      </c>
      <c r="I52" s="16">
        <v>25</v>
      </c>
      <c r="J52" s="16">
        <v>29</v>
      </c>
      <c r="K52" s="16">
        <v>30</v>
      </c>
      <c r="L52" s="16">
        <v>6</v>
      </c>
      <c r="M52" s="84">
        <v>5.4375</v>
      </c>
      <c r="N52" s="74">
        <v>6</v>
      </c>
      <c r="O52" s="66">
        <v>2530</v>
      </c>
      <c r="P52" s="67">
        <f>Table2245234678911121314[[#This Row],[PEMBULATAN]]*O52</f>
        <v>15180</v>
      </c>
    </row>
    <row r="53" spans="1:16" ht="31.5" customHeight="1" x14ac:dyDescent="0.2">
      <c r="A53" s="96"/>
      <c r="B53" s="77"/>
      <c r="C53" s="75" t="s">
        <v>988</v>
      </c>
      <c r="D53" s="80" t="s">
        <v>50</v>
      </c>
      <c r="E53" s="13">
        <v>44433</v>
      </c>
      <c r="F53" s="78" t="s">
        <v>768</v>
      </c>
      <c r="G53" s="13">
        <v>44435</v>
      </c>
      <c r="H53" s="79" t="s">
        <v>769</v>
      </c>
      <c r="I53" s="16">
        <v>82</v>
      </c>
      <c r="J53" s="16">
        <v>40</v>
      </c>
      <c r="K53" s="16">
        <v>37</v>
      </c>
      <c r="L53" s="16">
        <v>18</v>
      </c>
      <c r="M53" s="84">
        <v>30.34</v>
      </c>
      <c r="N53" s="74">
        <v>30</v>
      </c>
      <c r="O53" s="66">
        <v>2530</v>
      </c>
      <c r="P53" s="67">
        <f>Table2245234678911121314[[#This Row],[PEMBULATAN]]*O53</f>
        <v>75900</v>
      </c>
    </row>
    <row r="54" spans="1:16" ht="31.5" customHeight="1" x14ac:dyDescent="0.2">
      <c r="A54" s="96"/>
      <c r="B54" s="77"/>
      <c r="C54" s="75" t="s">
        <v>989</v>
      </c>
      <c r="D54" s="80" t="s">
        <v>50</v>
      </c>
      <c r="E54" s="13">
        <v>44433</v>
      </c>
      <c r="F54" s="78" t="s">
        <v>768</v>
      </c>
      <c r="G54" s="13">
        <v>44435</v>
      </c>
      <c r="H54" s="79" t="s">
        <v>769</v>
      </c>
      <c r="I54" s="16">
        <v>87</v>
      </c>
      <c r="J54" s="16">
        <v>65</v>
      </c>
      <c r="K54" s="16">
        <v>26</v>
      </c>
      <c r="L54" s="16">
        <v>21</v>
      </c>
      <c r="M54" s="84">
        <v>36.7575</v>
      </c>
      <c r="N54" s="74">
        <v>37</v>
      </c>
      <c r="O54" s="66">
        <v>2530</v>
      </c>
      <c r="P54" s="67">
        <f>Table2245234678911121314[[#This Row],[PEMBULATAN]]*O54</f>
        <v>93610</v>
      </c>
    </row>
    <row r="55" spans="1:16" ht="31.5" customHeight="1" x14ac:dyDescent="0.2">
      <c r="A55" s="96"/>
      <c r="B55" s="77"/>
      <c r="C55" s="75" t="s">
        <v>990</v>
      </c>
      <c r="D55" s="80" t="s">
        <v>50</v>
      </c>
      <c r="E55" s="13">
        <v>44433</v>
      </c>
      <c r="F55" s="78" t="s">
        <v>768</v>
      </c>
      <c r="G55" s="13">
        <v>44435</v>
      </c>
      <c r="H55" s="79" t="s">
        <v>769</v>
      </c>
      <c r="I55" s="16">
        <v>87</v>
      </c>
      <c r="J55" s="16">
        <v>56</v>
      </c>
      <c r="K55" s="16">
        <v>29</v>
      </c>
      <c r="L55" s="16">
        <v>11</v>
      </c>
      <c r="M55" s="84">
        <v>35.322000000000003</v>
      </c>
      <c r="N55" s="74">
        <v>35</v>
      </c>
      <c r="O55" s="66">
        <v>2530</v>
      </c>
      <c r="P55" s="67">
        <f>Table2245234678911121314[[#This Row],[PEMBULATAN]]*O55</f>
        <v>88550</v>
      </c>
    </row>
    <row r="56" spans="1:16" ht="31.5" customHeight="1" x14ac:dyDescent="0.2">
      <c r="A56" s="96"/>
      <c r="B56" s="77"/>
      <c r="C56" s="75" t="s">
        <v>991</v>
      </c>
      <c r="D56" s="80" t="s">
        <v>50</v>
      </c>
      <c r="E56" s="13">
        <v>44433</v>
      </c>
      <c r="F56" s="78" t="s">
        <v>768</v>
      </c>
      <c r="G56" s="13">
        <v>44435</v>
      </c>
      <c r="H56" s="79" t="s">
        <v>769</v>
      </c>
      <c r="I56" s="16">
        <v>84</v>
      </c>
      <c r="J56" s="16">
        <v>60</v>
      </c>
      <c r="K56" s="16">
        <v>20</v>
      </c>
      <c r="L56" s="16">
        <v>8</v>
      </c>
      <c r="M56" s="84">
        <v>25.2</v>
      </c>
      <c r="N56" s="74">
        <v>25</v>
      </c>
      <c r="O56" s="66">
        <v>2530</v>
      </c>
      <c r="P56" s="67">
        <f>Table2245234678911121314[[#This Row],[PEMBULATAN]]*O56</f>
        <v>63250</v>
      </c>
    </row>
    <row r="57" spans="1:16" ht="31.5" customHeight="1" x14ac:dyDescent="0.2">
      <c r="A57" s="96"/>
      <c r="B57" s="77"/>
      <c r="C57" s="75" t="s">
        <v>992</v>
      </c>
      <c r="D57" s="80" t="s">
        <v>50</v>
      </c>
      <c r="E57" s="13">
        <v>44433</v>
      </c>
      <c r="F57" s="78" t="s">
        <v>768</v>
      </c>
      <c r="G57" s="13">
        <v>44435</v>
      </c>
      <c r="H57" s="79" t="s">
        <v>769</v>
      </c>
      <c r="I57" s="16">
        <v>90</v>
      </c>
      <c r="J57" s="16">
        <v>67</v>
      </c>
      <c r="K57" s="16">
        <v>25</v>
      </c>
      <c r="L57" s="16">
        <v>28</v>
      </c>
      <c r="M57" s="84">
        <v>37.6875</v>
      </c>
      <c r="N57" s="74">
        <v>38</v>
      </c>
      <c r="O57" s="66">
        <v>2530</v>
      </c>
      <c r="P57" s="67">
        <f>Table2245234678911121314[[#This Row],[PEMBULATAN]]*O57</f>
        <v>96140</v>
      </c>
    </row>
    <row r="58" spans="1:16" ht="31.5" customHeight="1" x14ac:dyDescent="0.2">
      <c r="A58" s="96"/>
      <c r="B58" s="77"/>
      <c r="C58" s="75" t="s">
        <v>993</v>
      </c>
      <c r="D58" s="80" t="s">
        <v>50</v>
      </c>
      <c r="E58" s="13">
        <v>44433</v>
      </c>
      <c r="F58" s="78" t="s">
        <v>768</v>
      </c>
      <c r="G58" s="13">
        <v>44435</v>
      </c>
      <c r="H58" s="79" t="s">
        <v>769</v>
      </c>
      <c r="I58" s="16">
        <v>80</v>
      </c>
      <c r="J58" s="16">
        <v>62</v>
      </c>
      <c r="K58" s="16">
        <v>37</v>
      </c>
      <c r="L58" s="16">
        <v>8</v>
      </c>
      <c r="M58" s="84">
        <v>45.88</v>
      </c>
      <c r="N58" s="74">
        <v>46</v>
      </c>
      <c r="O58" s="66">
        <v>2530</v>
      </c>
      <c r="P58" s="67">
        <f>Table2245234678911121314[[#This Row],[PEMBULATAN]]*O58</f>
        <v>116380</v>
      </c>
    </row>
    <row r="59" spans="1:16" ht="31.5" customHeight="1" x14ac:dyDescent="0.2">
      <c r="A59" s="96"/>
      <c r="B59" s="77"/>
      <c r="C59" s="75" t="s">
        <v>994</v>
      </c>
      <c r="D59" s="80" t="s">
        <v>50</v>
      </c>
      <c r="E59" s="13">
        <v>44433</v>
      </c>
      <c r="F59" s="78" t="s">
        <v>768</v>
      </c>
      <c r="G59" s="13">
        <v>44435</v>
      </c>
      <c r="H59" s="79" t="s">
        <v>769</v>
      </c>
      <c r="I59" s="16">
        <v>70</v>
      </c>
      <c r="J59" s="16">
        <v>64</v>
      </c>
      <c r="K59" s="16">
        <v>18</v>
      </c>
      <c r="L59" s="16">
        <v>11</v>
      </c>
      <c r="M59" s="84">
        <v>20.16</v>
      </c>
      <c r="N59" s="74">
        <v>20</v>
      </c>
      <c r="O59" s="66">
        <v>2530</v>
      </c>
      <c r="P59" s="67">
        <f>Table2245234678911121314[[#This Row],[PEMBULATAN]]*O59</f>
        <v>50600</v>
      </c>
    </row>
    <row r="60" spans="1:16" ht="31.5" customHeight="1" x14ac:dyDescent="0.2">
      <c r="A60" s="96"/>
      <c r="B60" s="77"/>
      <c r="C60" s="75" t="s">
        <v>995</v>
      </c>
      <c r="D60" s="80" t="s">
        <v>50</v>
      </c>
      <c r="E60" s="13">
        <v>44433</v>
      </c>
      <c r="F60" s="78" t="s">
        <v>768</v>
      </c>
      <c r="G60" s="13">
        <v>44435</v>
      </c>
      <c r="H60" s="79" t="s">
        <v>769</v>
      </c>
      <c r="I60" s="16">
        <v>61</v>
      </c>
      <c r="J60" s="16">
        <v>41</v>
      </c>
      <c r="K60" s="16">
        <v>6</v>
      </c>
      <c r="L60" s="16">
        <v>1</v>
      </c>
      <c r="M60" s="84">
        <v>3.7515000000000001</v>
      </c>
      <c r="N60" s="74">
        <v>4</v>
      </c>
      <c r="O60" s="66">
        <v>2530</v>
      </c>
      <c r="P60" s="67">
        <f>Table2245234678911121314[[#This Row],[PEMBULATAN]]*O60</f>
        <v>10120</v>
      </c>
    </row>
    <row r="61" spans="1:16" ht="31.5" customHeight="1" x14ac:dyDescent="0.2">
      <c r="A61" s="96"/>
      <c r="B61" s="77"/>
      <c r="C61" s="75" t="s">
        <v>996</v>
      </c>
      <c r="D61" s="80" t="s">
        <v>50</v>
      </c>
      <c r="E61" s="13">
        <v>44433</v>
      </c>
      <c r="F61" s="78" t="s">
        <v>768</v>
      </c>
      <c r="G61" s="13">
        <v>44435</v>
      </c>
      <c r="H61" s="79" t="s">
        <v>769</v>
      </c>
      <c r="I61" s="16">
        <v>50</v>
      </c>
      <c r="J61" s="16">
        <v>40</v>
      </c>
      <c r="K61" s="16">
        <v>15</v>
      </c>
      <c r="L61" s="16">
        <v>4</v>
      </c>
      <c r="M61" s="84">
        <v>7.5</v>
      </c>
      <c r="N61" s="74">
        <v>8</v>
      </c>
      <c r="O61" s="66">
        <v>2530</v>
      </c>
      <c r="P61" s="67">
        <f>Table2245234678911121314[[#This Row],[PEMBULATAN]]*O61</f>
        <v>20240</v>
      </c>
    </row>
    <row r="62" spans="1:16" ht="31.5" customHeight="1" x14ac:dyDescent="0.2">
      <c r="A62" s="96"/>
      <c r="B62" s="77"/>
      <c r="C62" s="75" t="s">
        <v>997</v>
      </c>
      <c r="D62" s="80" t="s">
        <v>50</v>
      </c>
      <c r="E62" s="13">
        <v>44433</v>
      </c>
      <c r="F62" s="78" t="s">
        <v>768</v>
      </c>
      <c r="G62" s="13">
        <v>44435</v>
      </c>
      <c r="H62" s="79" t="s">
        <v>769</v>
      </c>
      <c r="I62" s="16">
        <v>93</v>
      </c>
      <c r="J62" s="16">
        <v>56</v>
      </c>
      <c r="K62" s="16">
        <v>21</v>
      </c>
      <c r="L62" s="16">
        <v>17</v>
      </c>
      <c r="M62" s="84">
        <v>27.341999999999999</v>
      </c>
      <c r="N62" s="74">
        <v>27</v>
      </c>
      <c r="O62" s="66">
        <v>2530</v>
      </c>
      <c r="P62" s="67">
        <f>Table2245234678911121314[[#This Row],[PEMBULATAN]]*O62</f>
        <v>68310</v>
      </c>
    </row>
    <row r="63" spans="1:16" ht="31.5" customHeight="1" x14ac:dyDescent="0.2">
      <c r="A63" s="96"/>
      <c r="B63" s="77"/>
      <c r="C63" s="75" t="s">
        <v>998</v>
      </c>
      <c r="D63" s="80" t="s">
        <v>50</v>
      </c>
      <c r="E63" s="13">
        <v>44433</v>
      </c>
      <c r="F63" s="78" t="s">
        <v>768</v>
      </c>
      <c r="G63" s="13">
        <v>44435</v>
      </c>
      <c r="H63" s="79" t="s">
        <v>769</v>
      </c>
      <c r="I63" s="16">
        <v>67</v>
      </c>
      <c r="J63" s="16">
        <v>56</v>
      </c>
      <c r="K63" s="16">
        <v>22</v>
      </c>
      <c r="L63" s="16">
        <v>11</v>
      </c>
      <c r="M63" s="84">
        <v>20.635999999999999</v>
      </c>
      <c r="N63" s="74">
        <v>21</v>
      </c>
      <c r="O63" s="66">
        <v>2530</v>
      </c>
      <c r="P63" s="67">
        <f>Table2245234678911121314[[#This Row],[PEMBULATAN]]*O63</f>
        <v>53130</v>
      </c>
    </row>
    <row r="64" spans="1:16" ht="31.5" customHeight="1" x14ac:dyDescent="0.2">
      <c r="A64" s="96"/>
      <c r="B64" s="77"/>
      <c r="C64" s="75" t="s">
        <v>999</v>
      </c>
      <c r="D64" s="80" t="s">
        <v>50</v>
      </c>
      <c r="E64" s="13">
        <v>44433</v>
      </c>
      <c r="F64" s="78" t="s">
        <v>768</v>
      </c>
      <c r="G64" s="13">
        <v>44435</v>
      </c>
      <c r="H64" s="79" t="s">
        <v>769</v>
      </c>
      <c r="I64" s="16">
        <v>51</v>
      </c>
      <c r="J64" s="16">
        <v>40</v>
      </c>
      <c r="K64" s="16">
        <v>38</v>
      </c>
      <c r="L64" s="16">
        <v>12</v>
      </c>
      <c r="M64" s="84">
        <v>19.38</v>
      </c>
      <c r="N64" s="74">
        <v>19</v>
      </c>
      <c r="O64" s="66">
        <v>2530</v>
      </c>
      <c r="P64" s="67">
        <f>Table2245234678911121314[[#This Row],[PEMBULATAN]]*O64</f>
        <v>48070</v>
      </c>
    </row>
    <row r="65" spans="1:16" ht="31.5" customHeight="1" x14ac:dyDescent="0.2">
      <c r="A65" s="96"/>
      <c r="B65" s="77"/>
      <c r="C65" s="75" t="s">
        <v>1000</v>
      </c>
      <c r="D65" s="80" t="s">
        <v>50</v>
      </c>
      <c r="E65" s="13">
        <v>44433</v>
      </c>
      <c r="F65" s="78" t="s">
        <v>768</v>
      </c>
      <c r="G65" s="13">
        <v>44435</v>
      </c>
      <c r="H65" s="79" t="s">
        <v>769</v>
      </c>
      <c r="I65" s="16">
        <v>60</v>
      </c>
      <c r="J65" s="16">
        <v>45</v>
      </c>
      <c r="K65" s="16">
        <v>34</v>
      </c>
      <c r="L65" s="16">
        <v>10</v>
      </c>
      <c r="M65" s="84">
        <v>22.95</v>
      </c>
      <c r="N65" s="74">
        <v>23</v>
      </c>
      <c r="O65" s="66">
        <v>2530</v>
      </c>
      <c r="P65" s="67">
        <f>Table2245234678911121314[[#This Row],[PEMBULATAN]]*O65</f>
        <v>58190</v>
      </c>
    </row>
    <row r="66" spans="1:16" ht="31.5" customHeight="1" x14ac:dyDescent="0.2">
      <c r="A66" s="96"/>
      <c r="B66" s="77"/>
      <c r="C66" s="75" t="s">
        <v>1001</v>
      </c>
      <c r="D66" s="80" t="s">
        <v>50</v>
      </c>
      <c r="E66" s="13">
        <v>44433</v>
      </c>
      <c r="F66" s="78" t="s">
        <v>768</v>
      </c>
      <c r="G66" s="13">
        <v>44435</v>
      </c>
      <c r="H66" s="79" t="s">
        <v>769</v>
      </c>
      <c r="I66" s="16">
        <v>85</v>
      </c>
      <c r="J66" s="16">
        <v>60</v>
      </c>
      <c r="K66" s="16">
        <v>35</v>
      </c>
      <c r="L66" s="16">
        <v>15</v>
      </c>
      <c r="M66" s="84">
        <v>44.625</v>
      </c>
      <c r="N66" s="74">
        <v>45</v>
      </c>
      <c r="O66" s="66">
        <v>2530</v>
      </c>
      <c r="P66" s="67">
        <f>Table2245234678911121314[[#This Row],[PEMBULATAN]]*O66</f>
        <v>113850</v>
      </c>
    </row>
    <row r="67" spans="1:16" ht="31.5" customHeight="1" x14ac:dyDescent="0.2">
      <c r="A67" s="96"/>
      <c r="B67" s="77"/>
      <c r="C67" s="75" t="s">
        <v>1002</v>
      </c>
      <c r="D67" s="80" t="s">
        <v>50</v>
      </c>
      <c r="E67" s="13">
        <v>44433</v>
      </c>
      <c r="F67" s="78" t="s">
        <v>768</v>
      </c>
      <c r="G67" s="13">
        <v>44435</v>
      </c>
      <c r="H67" s="79" t="s">
        <v>769</v>
      </c>
      <c r="I67" s="16">
        <v>70</v>
      </c>
      <c r="J67" s="16">
        <v>63</v>
      </c>
      <c r="K67" s="16">
        <v>20</v>
      </c>
      <c r="L67" s="16">
        <v>5</v>
      </c>
      <c r="M67" s="84">
        <v>22.05</v>
      </c>
      <c r="N67" s="74">
        <v>22</v>
      </c>
      <c r="O67" s="66">
        <v>2530</v>
      </c>
      <c r="P67" s="67">
        <f>Table2245234678911121314[[#This Row],[PEMBULATAN]]*O67</f>
        <v>55660</v>
      </c>
    </row>
    <row r="68" spans="1:16" ht="31.5" customHeight="1" x14ac:dyDescent="0.2">
      <c r="A68" s="96"/>
      <c r="B68" s="77"/>
      <c r="C68" s="75" t="s">
        <v>1003</v>
      </c>
      <c r="D68" s="80" t="s">
        <v>50</v>
      </c>
      <c r="E68" s="13">
        <v>44433</v>
      </c>
      <c r="F68" s="78" t="s">
        <v>768</v>
      </c>
      <c r="G68" s="13">
        <v>44435</v>
      </c>
      <c r="H68" s="79" t="s">
        <v>769</v>
      </c>
      <c r="I68" s="16">
        <v>98</v>
      </c>
      <c r="J68" s="16">
        <v>65</v>
      </c>
      <c r="K68" s="16">
        <v>28</v>
      </c>
      <c r="L68" s="16">
        <v>24</v>
      </c>
      <c r="M68" s="84">
        <v>44.59</v>
      </c>
      <c r="N68" s="74">
        <v>45</v>
      </c>
      <c r="O68" s="66">
        <v>2530</v>
      </c>
      <c r="P68" s="67">
        <f>Table2245234678911121314[[#This Row],[PEMBULATAN]]*O68</f>
        <v>113850</v>
      </c>
    </row>
    <row r="69" spans="1:16" ht="31.5" customHeight="1" x14ac:dyDescent="0.2">
      <c r="A69" s="96"/>
      <c r="B69" s="77"/>
      <c r="C69" s="75" t="s">
        <v>1004</v>
      </c>
      <c r="D69" s="80" t="s">
        <v>50</v>
      </c>
      <c r="E69" s="13">
        <v>44433</v>
      </c>
      <c r="F69" s="78" t="s">
        <v>768</v>
      </c>
      <c r="G69" s="13">
        <v>44435</v>
      </c>
      <c r="H69" s="79" t="s">
        <v>769</v>
      </c>
      <c r="I69" s="16">
        <v>49</v>
      </c>
      <c r="J69" s="16">
        <v>29</v>
      </c>
      <c r="K69" s="16">
        <v>27</v>
      </c>
      <c r="L69" s="16">
        <v>2</v>
      </c>
      <c r="M69" s="84">
        <v>9.5917499999999993</v>
      </c>
      <c r="N69" s="74">
        <v>10</v>
      </c>
      <c r="O69" s="66">
        <v>2530</v>
      </c>
      <c r="P69" s="67">
        <f>Table2245234678911121314[[#This Row],[PEMBULATAN]]*O69</f>
        <v>25300</v>
      </c>
    </row>
    <row r="70" spans="1:16" ht="31.5" customHeight="1" x14ac:dyDescent="0.2">
      <c r="A70" s="96"/>
      <c r="B70" s="77"/>
      <c r="C70" s="75" t="s">
        <v>1005</v>
      </c>
      <c r="D70" s="80" t="s">
        <v>50</v>
      </c>
      <c r="E70" s="13">
        <v>44433</v>
      </c>
      <c r="F70" s="78" t="s">
        <v>768</v>
      </c>
      <c r="G70" s="13">
        <v>44435</v>
      </c>
      <c r="H70" s="79" t="s">
        <v>769</v>
      </c>
      <c r="I70" s="16">
        <v>88</v>
      </c>
      <c r="J70" s="16">
        <v>60</v>
      </c>
      <c r="K70" s="16">
        <v>30</v>
      </c>
      <c r="L70" s="16">
        <v>12</v>
      </c>
      <c r="M70" s="84">
        <v>39.6</v>
      </c>
      <c r="N70" s="74">
        <v>40</v>
      </c>
      <c r="O70" s="66">
        <v>2530</v>
      </c>
      <c r="P70" s="67">
        <f>Table2245234678911121314[[#This Row],[PEMBULATAN]]*O70</f>
        <v>101200</v>
      </c>
    </row>
    <row r="71" spans="1:16" ht="31.5" customHeight="1" x14ac:dyDescent="0.2">
      <c r="A71" s="96"/>
      <c r="B71" s="77"/>
      <c r="C71" s="75" t="s">
        <v>1006</v>
      </c>
      <c r="D71" s="80" t="s">
        <v>50</v>
      </c>
      <c r="E71" s="13">
        <v>44433</v>
      </c>
      <c r="F71" s="78" t="s">
        <v>768</v>
      </c>
      <c r="G71" s="13">
        <v>44435</v>
      </c>
      <c r="H71" s="79" t="s">
        <v>769</v>
      </c>
      <c r="I71" s="16">
        <v>75</v>
      </c>
      <c r="J71" s="16">
        <v>51</v>
      </c>
      <c r="K71" s="16">
        <v>12</v>
      </c>
      <c r="L71" s="16">
        <v>11</v>
      </c>
      <c r="M71" s="84">
        <v>11.475</v>
      </c>
      <c r="N71" s="74">
        <v>11</v>
      </c>
      <c r="O71" s="66">
        <v>2530</v>
      </c>
      <c r="P71" s="67">
        <f>Table2245234678911121314[[#This Row],[PEMBULATAN]]*O71</f>
        <v>27830</v>
      </c>
    </row>
    <row r="72" spans="1:16" ht="31.5" customHeight="1" x14ac:dyDescent="0.2">
      <c r="A72" s="96"/>
      <c r="B72" s="77"/>
      <c r="C72" s="75" t="s">
        <v>1007</v>
      </c>
      <c r="D72" s="80" t="s">
        <v>50</v>
      </c>
      <c r="E72" s="13">
        <v>44433</v>
      </c>
      <c r="F72" s="78" t="s">
        <v>768</v>
      </c>
      <c r="G72" s="13">
        <v>44435</v>
      </c>
      <c r="H72" s="79" t="s">
        <v>769</v>
      </c>
      <c r="I72" s="16">
        <v>54</v>
      </c>
      <c r="J72" s="16">
        <v>32</v>
      </c>
      <c r="K72" s="16">
        <v>15</v>
      </c>
      <c r="L72" s="16">
        <v>6</v>
      </c>
      <c r="M72" s="84">
        <v>6.48</v>
      </c>
      <c r="N72" s="74">
        <v>6</v>
      </c>
      <c r="O72" s="66">
        <v>2530</v>
      </c>
      <c r="P72" s="67">
        <f>Table2245234678911121314[[#This Row],[PEMBULATAN]]*O72</f>
        <v>15180</v>
      </c>
    </row>
    <row r="73" spans="1:16" ht="31.5" customHeight="1" x14ac:dyDescent="0.2">
      <c r="A73" s="96"/>
      <c r="B73" s="77"/>
      <c r="C73" s="75" t="s">
        <v>1008</v>
      </c>
      <c r="D73" s="80" t="s">
        <v>50</v>
      </c>
      <c r="E73" s="13">
        <v>44433</v>
      </c>
      <c r="F73" s="78" t="s">
        <v>768</v>
      </c>
      <c r="G73" s="13">
        <v>44435</v>
      </c>
      <c r="H73" s="79" t="s">
        <v>769</v>
      </c>
      <c r="I73" s="16">
        <v>44</v>
      </c>
      <c r="J73" s="16">
        <v>44</v>
      </c>
      <c r="K73" s="16">
        <v>10</v>
      </c>
      <c r="L73" s="16">
        <v>1</v>
      </c>
      <c r="M73" s="84">
        <v>4.84</v>
      </c>
      <c r="N73" s="74">
        <v>5</v>
      </c>
      <c r="O73" s="66">
        <v>2530</v>
      </c>
      <c r="P73" s="67">
        <f>Table2245234678911121314[[#This Row],[PEMBULATAN]]*O73</f>
        <v>12650</v>
      </c>
    </row>
    <row r="74" spans="1:16" ht="31.5" customHeight="1" x14ac:dyDescent="0.2">
      <c r="A74" s="96"/>
      <c r="B74" s="77"/>
      <c r="C74" s="75" t="s">
        <v>1009</v>
      </c>
      <c r="D74" s="80" t="s">
        <v>50</v>
      </c>
      <c r="E74" s="13">
        <v>44433</v>
      </c>
      <c r="F74" s="78" t="s">
        <v>768</v>
      </c>
      <c r="G74" s="13">
        <v>44435</v>
      </c>
      <c r="H74" s="79" t="s">
        <v>769</v>
      </c>
      <c r="I74" s="16">
        <v>84</v>
      </c>
      <c r="J74" s="16">
        <v>55</v>
      </c>
      <c r="K74" s="16">
        <v>23</v>
      </c>
      <c r="L74" s="16">
        <v>11</v>
      </c>
      <c r="M74" s="84">
        <v>26.565000000000001</v>
      </c>
      <c r="N74" s="74">
        <v>27</v>
      </c>
      <c r="O74" s="66">
        <v>2530</v>
      </c>
      <c r="P74" s="67">
        <f>Table2245234678911121314[[#This Row],[PEMBULATAN]]*O74</f>
        <v>68310</v>
      </c>
    </row>
    <row r="75" spans="1:16" ht="31.5" customHeight="1" x14ac:dyDescent="0.2">
      <c r="A75" s="96"/>
      <c r="B75" s="77"/>
      <c r="C75" s="75" t="s">
        <v>1010</v>
      </c>
      <c r="D75" s="80" t="s">
        <v>50</v>
      </c>
      <c r="E75" s="13">
        <v>44433</v>
      </c>
      <c r="F75" s="78" t="s">
        <v>768</v>
      </c>
      <c r="G75" s="13">
        <v>44435</v>
      </c>
      <c r="H75" s="79" t="s">
        <v>769</v>
      </c>
      <c r="I75" s="16">
        <v>78</v>
      </c>
      <c r="J75" s="16">
        <v>75</v>
      </c>
      <c r="K75" s="16">
        <v>24</v>
      </c>
      <c r="L75" s="16">
        <v>6</v>
      </c>
      <c r="M75" s="84">
        <v>35.1</v>
      </c>
      <c r="N75" s="74">
        <v>35</v>
      </c>
      <c r="O75" s="66">
        <v>2530</v>
      </c>
      <c r="P75" s="67">
        <f>Table2245234678911121314[[#This Row],[PEMBULATAN]]*O75</f>
        <v>88550</v>
      </c>
    </row>
    <row r="76" spans="1:16" ht="31.5" customHeight="1" x14ac:dyDescent="0.2">
      <c r="A76" s="96"/>
      <c r="B76" s="77"/>
      <c r="C76" s="75" t="s">
        <v>1011</v>
      </c>
      <c r="D76" s="80" t="s">
        <v>50</v>
      </c>
      <c r="E76" s="13">
        <v>44433</v>
      </c>
      <c r="F76" s="78" t="s">
        <v>768</v>
      </c>
      <c r="G76" s="13">
        <v>44435</v>
      </c>
      <c r="H76" s="79" t="s">
        <v>769</v>
      </c>
      <c r="I76" s="16">
        <v>44</v>
      </c>
      <c r="J76" s="16">
        <v>34</v>
      </c>
      <c r="K76" s="16">
        <v>17</v>
      </c>
      <c r="L76" s="16">
        <v>2</v>
      </c>
      <c r="M76" s="84">
        <v>6.3579999999999997</v>
      </c>
      <c r="N76" s="74">
        <v>6</v>
      </c>
      <c r="O76" s="66">
        <v>2530</v>
      </c>
      <c r="P76" s="67">
        <f>Table2245234678911121314[[#This Row],[PEMBULATAN]]*O76</f>
        <v>15180</v>
      </c>
    </row>
    <row r="77" spans="1:16" ht="31.5" customHeight="1" x14ac:dyDescent="0.2">
      <c r="A77" s="96"/>
      <c r="B77" s="77"/>
      <c r="C77" s="75" t="s">
        <v>1012</v>
      </c>
      <c r="D77" s="80" t="s">
        <v>50</v>
      </c>
      <c r="E77" s="13">
        <v>44433</v>
      </c>
      <c r="F77" s="78" t="s">
        <v>768</v>
      </c>
      <c r="G77" s="13">
        <v>44435</v>
      </c>
      <c r="H77" s="79" t="s">
        <v>769</v>
      </c>
      <c r="I77" s="16">
        <v>68</v>
      </c>
      <c r="J77" s="16">
        <v>58</v>
      </c>
      <c r="K77" s="16">
        <v>22</v>
      </c>
      <c r="L77" s="16">
        <v>10</v>
      </c>
      <c r="M77" s="84">
        <v>21.692</v>
      </c>
      <c r="N77" s="74">
        <v>22</v>
      </c>
      <c r="O77" s="66">
        <v>2530</v>
      </c>
      <c r="P77" s="67">
        <f>Table2245234678911121314[[#This Row],[PEMBULATAN]]*O77</f>
        <v>55660</v>
      </c>
    </row>
    <row r="78" spans="1:16" ht="31.5" customHeight="1" x14ac:dyDescent="0.2">
      <c r="A78" s="96"/>
      <c r="B78" s="77"/>
      <c r="C78" s="75" t="s">
        <v>1013</v>
      </c>
      <c r="D78" s="80" t="s">
        <v>50</v>
      </c>
      <c r="E78" s="13">
        <v>44433</v>
      </c>
      <c r="F78" s="78" t="s">
        <v>768</v>
      </c>
      <c r="G78" s="13">
        <v>44435</v>
      </c>
      <c r="H78" s="79" t="s">
        <v>769</v>
      </c>
      <c r="I78" s="16">
        <v>53</v>
      </c>
      <c r="J78" s="16">
        <v>38</v>
      </c>
      <c r="K78" s="16">
        <v>12</v>
      </c>
      <c r="L78" s="16">
        <v>5</v>
      </c>
      <c r="M78" s="84">
        <v>6.0419999999999998</v>
      </c>
      <c r="N78" s="74">
        <v>6</v>
      </c>
      <c r="O78" s="66">
        <v>2530</v>
      </c>
      <c r="P78" s="67">
        <f>Table2245234678911121314[[#This Row],[PEMBULATAN]]*O78</f>
        <v>15180</v>
      </c>
    </row>
    <row r="79" spans="1:16" ht="31.5" customHeight="1" x14ac:dyDescent="0.2">
      <c r="A79" s="96"/>
      <c r="B79" s="77"/>
      <c r="C79" s="75" t="s">
        <v>1014</v>
      </c>
      <c r="D79" s="80" t="s">
        <v>50</v>
      </c>
      <c r="E79" s="13">
        <v>44433</v>
      </c>
      <c r="F79" s="78" t="s">
        <v>768</v>
      </c>
      <c r="G79" s="13">
        <v>44435</v>
      </c>
      <c r="H79" s="79" t="s">
        <v>769</v>
      </c>
      <c r="I79" s="16">
        <v>47</v>
      </c>
      <c r="J79" s="16">
        <v>38</v>
      </c>
      <c r="K79" s="16">
        <v>14</v>
      </c>
      <c r="L79" s="16">
        <v>2</v>
      </c>
      <c r="M79" s="84">
        <v>6.2510000000000003</v>
      </c>
      <c r="N79" s="74">
        <v>6</v>
      </c>
      <c r="O79" s="66">
        <v>2530</v>
      </c>
      <c r="P79" s="67">
        <f>Table2245234678911121314[[#This Row],[PEMBULATAN]]*O79</f>
        <v>15180</v>
      </c>
    </row>
    <row r="80" spans="1:16" ht="31.5" customHeight="1" x14ac:dyDescent="0.2">
      <c r="A80" s="14"/>
      <c r="B80" s="14"/>
      <c r="C80" s="9" t="s">
        <v>1015</v>
      </c>
      <c r="D80" s="78" t="s">
        <v>50</v>
      </c>
      <c r="E80" s="13">
        <v>44433</v>
      </c>
      <c r="F80" s="78" t="s">
        <v>768</v>
      </c>
      <c r="G80" s="13">
        <v>44435</v>
      </c>
      <c r="H80" s="10" t="s">
        <v>769</v>
      </c>
      <c r="I80" s="1">
        <v>68</v>
      </c>
      <c r="J80" s="1">
        <v>64</v>
      </c>
      <c r="K80" s="1">
        <v>28</v>
      </c>
      <c r="L80" s="1">
        <v>10</v>
      </c>
      <c r="M80" s="83">
        <v>30.463999999999999</v>
      </c>
      <c r="N80" s="8">
        <v>30</v>
      </c>
      <c r="O80" s="66">
        <v>2530</v>
      </c>
      <c r="P80" s="67">
        <f>Table2245234678911121314[[#This Row],[PEMBULATAN]]*O80</f>
        <v>75900</v>
      </c>
    </row>
    <row r="81" spans="1:16" ht="31.5" customHeight="1" x14ac:dyDescent="0.2">
      <c r="A81" s="14"/>
      <c r="B81" s="14"/>
      <c r="C81" s="75" t="s">
        <v>1016</v>
      </c>
      <c r="D81" s="80" t="s">
        <v>50</v>
      </c>
      <c r="E81" s="13">
        <v>44433</v>
      </c>
      <c r="F81" s="78" t="s">
        <v>768</v>
      </c>
      <c r="G81" s="13">
        <v>44435</v>
      </c>
      <c r="H81" s="79" t="s">
        <v>769</v>
      </c>
      <c r="I81" s="16">
        <v>50</v>
      </c>
      <c r="J81" s="16">
        <v>38</v>
      </c>
      <c r="K81" s="16">
        <v>17</v>
      </c>
      <c r="L81" s="16">
        <v>4</v>
      </c>
      <c r="M81" s="84">
        <v>8.0749999999999993</v>
      </c>
      <c r="N81" s="74">
        <v>8</v>
      </c>
      <c r="O81" s="66">
        <v>2530</v>
      </c>
      <c r="P81" s="67">
        <f>Table2245234678911121314[[#This Row],[PEMBULATAN]]*O81</f>
        <v>20240</v>
      </c>
    </row>
    <row r="82" spans="1:16" ht="31.5" customHeight="1" x14ac:dyDescent="0.2">
      <c r="A82" s="14"/>
      <c r="B82" s="14"/>
      <c r="C82" s="75" t="s">
        <v>1017</v>
      </c>
      <c r="D82" s="80" t="s">
        <v>50</v>
      </c>
      <c r="E82" s="13">
        <v>44433</v>
      </c>
      <c r="F82" s="78" t="s">
        <v>768</v>
      </c>
      <c r="G82" s="13">
        <v>44435</v>
      </c>
      <c r="H82" s="79" t="s">
        <v>769</v>
      </c>
      <c r="I82" s="16">
        <v>57</v>
      </c>
      <c r="J82" s="16">
        <v>40</v>
      </c>
      <c r="K82" s="16">
        <v>28</v>
      </c>
      <c r="L82" s="16">
        <v>5</v>
      </c>
      <c r="M82" s="84">
        <v>15.96</v>
      </c>
      <c r="N82" s="74">
        <v>16</v>
      </c>
      <c r="O82" s="66">
        <v>2530</v>
      </c>
      <c r="P82" s="67">
        <f>Table2245234678911121314[[#This Row],[PEMBULATAN]]*O82</f>
        <v>40480</v>
      </c>
    </row>
    <row r="83" spans="1:16" ht="31.5" customHeight="1" x14ac:dyDescent="0.2">
      <c r="A83" s="14"/>
      <c r="B83" s="14"/>
      <c r="C83" s="75" t="s">
        <v>1018</v>
      </c>
      <c r="D83" s="80" t="s">
        <v>50</v>
      </c>
      <c r="E83" s="13">
        <v>44433</v>
      </c>
      <c r="F83" s="78" t="s">
        <v>768</v>
      </c>
      <c r="G83" s="13">
        <v>44435</v>
      </c>
      <c r="H83" s="79" t="s">
        <v>769</v>
      </c>
      <c r="I83" s="16">
        <v>90</v>
      </c>
      <c r="J83" s="16">
        <v>65</v>
      </c>
      <c r="K83" s="16">
        <v>33</v>
      </c>
      <c r="L83" s="16">
        <v>24</v>
      </c>
      <c r="M83" s="84">
        <v>48.262500000000003</v>
      </c>
      <c r="N83" s="74">
        <v>48</v>
      </c>
      <c r="O83" s="66">
        <v>2530</v>
      </c>
      <c r="P83" s="67">
        <f>Table2245234678911121314[[#This Row],[PEMBULATAN]]*O83</f>
        <v>121440</v>
      </c>
    </row>
    <row r="84" spans="1:16" ht="31.5" customHeight="1" x14ac:dyDescent="0.2">
      <c r="A84" s="14"/>
      <c r="B84" s="14"/>
      <c r="C84" s="75" t="s">
        <v>1019</v>
      </c>
      <c r="D84" s="80" t="s">
        <v>50</v>
      </c>
      <c r="E84" s="13">
        <v>44433</v>
      </c>
      <c r="F84" s="78" t="s">
        <v>768</v>
      </c>
      <c r="G84" s="13">
        <v>44435</v>
      </c>
      <c r="H84" s="79" t="s">
        <v>769</v>
      </c>
      <c r="I84" s="16">
        <v>96</v>
      </c>
      <c r="J84" s="16">
        <v>53</v>
      </c>
      <c r="K84" s="16">
        <v>20</v>
      </c>
      <c r="L84" s="16">
        <v>20</v>
      </c>
      <c r="M84" s="84">
        <v>25.44</v>
      </c>
      <c r="N84" s="74">
        <v>25</v>
      </c>
      <c r="O84" s="66">
        <v>2530</v>
      </c>
      <c r="P84" s="67">
        <f>Table2245234678911121314[[#This Row],[PEMBULATAN]]*O84</f>
        <v>63250</v>
      </c>
    </row>
    <row r="85" spans="1:16" ht="31.5" customHeight="1" x14ac:dyDescent="0.2">
      <c r="A85" s="14"/>
      <c r="B85" s="14"/>
      <c r="C85" s="75" t="s">
        <v>1020</v>
      </c>
      <c r="D85" s="80" t="s">
        <v>50</v>
      </c>
      <c r="E85" s="13">
        <v>44433</v>
      </c>
      <c r="F85" s="78" t="s">
        <v>768</v>
      </c>
      <c r="G85" s="13">
        <v>44435</v>
      </c>
      <c r="H85" s="79" t="s">
        <v>769</v>
      </c>
      <c r="I85" s="16">
        <v>80</v>
      </c>
      <c r="J85" s="16">
        <v>64</v>
      </c>
      <c r="K85" s="16">
        <v>5</v>
      </c>
      <c r="L85" s="16">
        <v>1</v>
      </c>
      <c r="M85" s="84">
        <v>6.4</v>
      </c>
      <c r="N85" s="74">
        <v>6</v>
      </c>
      <c r="O85" s="66">
        <v>2530</v>
      </c>
      <c r="P85" s="67">
        <f>Table2245234678911121314[[#This Row],[PEMBULATAN]]*O85</f>
        <v>15180</v>
      </c>
    </row>
    <row r="86" spans="1:16" ht="31.5" customHeight="1" x14ac:dyDescent="0.2">
      <c r="A86" s="14"/>
      <c r="B86" s="14"/>
      <c r="C86" s="75" t="s">
        <v>1021</v>
      </c>
      <c r="D86" s="80" t="s">
        <v>50</v>
      </c>
      <c r="E86" s="13">
        <v>44433</v>
      </c>
      <c r="F86" s="78" t="s">
        <v>768</v>
      </c>
      <c r="G86" s="13">
        <v>44435</v>
      </c>
      <c r="H86" s="79" t="s">
        <v>769</v>
      </c>
      <c r="I86" s="16">
        <v>40</v>
      </c>
      <c r="J86" s="16">
        <v>22</v>
      </c>
      <c r="K86" s="16">
        <v>15</v>
      </c>
      <c r="L86" s="16">
        <v>1</v>
      </c>
      <c r="M86" s="84">
        <v>3.3</v>
      </c>
      <c r="N86" s="74">
        <v>3</v>
      </c>
      <c r="O86" s="66">
        <v>2530</v>
      </c>
      <c r="P86" s="67">
        <f>Table2245234678911121314[[#This Row],[PEMBULATAN]]*O86</f>
        <v>7590</v>
      </c>
    </row>
    <row r="87" spans="1:16" ht="31.5" customHeight="1" x14ac:dyDescent="0.2">
      <c r="A87" s="14"/>
      <c r="B87" s="93"/>
      <c r="C87" s="75" t="s">
        <v>1022</v>
      </c>
      <c r="D87" s="80" t="s">
        <v>50</v>
      </c>
      <c r="E87" s="13">
        <v>44433</v>
      </c>
      <c r="F87" s="78" t="s">
        <v>768</v>
      </c>
      <c r="G87" s="13">
        <v>44435</v>
      </c>
      <c r="H87" s="79" t="s">
        <v>769</v>
      </c>
      <c r="I87" s="16">
        <v>33</v>
      </c>
      <c r="J87" s="16">
        <v>33</v>
      </c>
      <c r="K87" s="16">
        <v>61</v>
      </c>
      <c r="L87" s="16">
        <v>11</v>
      </c>
      <c r="M87" s="84">
        <v>16.607250000000001</v>
      </c>
      <c r="N87" s="74">
        <v>17</v>
      </c>
      <c r="O87" s="66">
        <v>2530</v>
      </c>
      <c r="P87" s="67">
        <f>Table2245234678911121314[[#This Row],[PEMBULATAN]]*O87</f>
        <v>43010</v>
      </c>
    </row>
    <row r="88" spans="1:16" ht="31.5" customHeight="1" x14ac:dyDescent="0.2">
      <c r="A88" s="14"/>
      <c r="B88" s="14" t="s">
        <v>1023</v>
      </c>
      <c r="C88" s="75" t="s">
        <v>1024</v>
      </c>
      <c r="D88" s="80" t="s">
        <v>50</v>
      </c>
      <c r="E88" s="13">
        <v>44433</v>
      </c>
      <c r="F88" s="78" t="s">
        <v>768</v>
      </c>
      <c r="G88" s="13">
        <v>44435</v>
      </c>
      <c r="H88" s="79" t="s">
        <v>769</v>
      </c>
      <c r="I88" s="16">
        <v>36</v>
      </c>
      <c r="J88" s="16">
        <v>36</v>
      </c>
      <c r="K88" s="16">
        <v>15</v>
      </c>
      <c r="L88" s="16">
        <v>12</v>
      </c>
      <c r="M88" s="84">
        <v>4.8600000000000003</v>
      </c>
      <c r="N88" s="74">
        <v>12</v>
      </c>
      <c r="O88" s="66">
        <v>2530</v>
      </c>
      <c r="P88" s="67">
        <f>Table2245234678911121314[[#This Row],[PEMBULATAN]]*O88</f>
        <v>30360</v>
      </c>
    </row>
    <row r="89" spans="1:16" ht="31.5" customHeight="1" x14ac:dyDescent="0.2">
      <c r="A89" s="14"/>
      <c r="B89" s="14"/>
      <c r="C89" s="75" t="s">
        <v>1025</v>
      </c>
      <c r="D89" s="80" t="s">
        <v>50</v>
      </c>
      <c r="E89" s="13">
        <v>44433</v>
      </c>
      <c r="F89" s="78" t="s">
        <v>768</v>
      </c>
      <c r="G89" s="13">
        <v>44435</v>
      </c>
      <c r="H89" s="79" t="s">
        <v>769</v>
      </c>
      <c r="I89" s="16">
        <v>44</v>
      </c>
      <c r="J89" s="16">
        <v>33</v>
      </c>
      <c r="K89" s="16">
        <v>28</v>
      </c>
      <c r="L89" s="16">
        <v>9</v>
      </c>
      <c r="M89" s="84">
        <v>10.164</v>
      </c>
      <c r="N89" s="74">
        <v>10</v>
      </c>
      <c r="O89" s="66">
        <v>2530</v>
      </c>
      <c r="P89" s="67">
        <f>Table2245234678911121314[[#This Row],[PEMBULATAN]]*O89</f>
        <v>25300</v>
      </c>
    </row>
    <row r="90" spans="1:16" ht="31.5" customHeight="1" x14ac:dyDescent="0.2">
      <c r="A90" s="14"/>
      <c r="B90" s="14"/>
      <c r="C90" s="75" t="s">
        <v>1026</v>
      </c>
      <c r="D90" s="80" t="s">
        <v>50</v>
      </c>
      <c r="E90" s="13">
        <v>44433</v>
      </c>
      <c r="F90" s="78" t="s">
        <v>768</v>
      </c>
      <c r="G90" s="13">
        <v>44435</v>
      </c>
      <c r="H90" s="79" t="s">
        <v>769</v>
      </c>
      <c r="I90" s="16">
        <v>32</v>
      </c>
      <c r="J90" s="16">
        <v>23</v>
      </c>
      <c r="K90" s="16">
        <v>20</v>
      </c>
      <c r="L90" s="16">
        <v>8</v>
      </c>
      <c r="M90" s="84">
        <v>3.68</v>
      </c>
      <c r="N90" s="74">
        <v>8</v>
      </c>
      <c r="O90" s="66">
        <v>2530</v>
      </c>
      <c r="P90" s="67">
        <f>Table2245234678911121314[[#This Row],[PEMBULATAN]]*O90</f>
        <v>20240</v>
      </c>
    </row>
    <row r="91" spans="1:16" ht="31.5" customHeight="1" x14ac:dyDescent="0.2">
      <c r="A91" s="14"/>
      <c r="B91" s="14"/>
      <c r="C91" s="75" t="s">
        <v>1027</v>
      </c>
      <c r="D91" s="80" t="s">
        <v>50</v>
      </c>
      <c r="E91" s="13">
        <v>44433</v>
      </c>
      <c r="F91" s="78" t="s">
        <v>768</v>
      </c>
      <c r="G91" s="13">
        <v>44435</v>
      </c>
      <c r="H91" s="79" t="s">
        <v>769</v>
      </c>
      <c r="I91" s="16">
        <v>32</v>
      </c>
      <c r="J91" s="16">
        <v>23</v>
      </c>
      <c r="K91" s="16">
        <v>20</v>
      </c>
      <c r="L91" s="16">
        <v>8</v>
      </c>
      <c r="M91" s="84">
        <v>3.68</v>
      </c>
      <c r="N91" s="74">
        <v>8</v>
      </c>
      <c r="O91" s="66">
        <v>2530</v>
      </c>
      <c r="P91" s="67">
        <f>Table2245234678911121314[[#This Row],[PEMBULATAN]]*O91</f>
        <v>20240</v>
      </c>
    </row>
    <row r="92" spans="1:16" ht="31.5" customHeight="1" x14ac:dyDescent="0.2">
      <c r="A92" s="14"/>
      <c r="B92" s="14"/>
      <c r="C92" s="75" t="s">
        <v>1028</v>
      </c>
      <c r="D92" s="80" t="s">
        <v>50</v>
      </c>
      <c r="E92" s="13">
        <v>44433</v>
      </c>
      <c r="F92" s="78" t="s">
        <v>768</v>
      </c>
      <c r="G92" s="13">
        <v>44435</v>
      </c>
      <c r="H92" s="79" t="s">
        <v>769</v>
      </c>
      <c r="I92" s="16">
        <v>30</v>
      </c>
      <c r="J92" s="16">
        <v>5</v>
      </c>
      <c r="K92" s="16">
        <v>5</v>
      </c>
      <c r="L92" s="16">
        <v>5</v>
      </c>
      <c r="M92" s="84">
        <v>0.1875</v>
      </c>
      <c r="N92" s="74">
        <v>5</v>
      </c>
      <c r="O92" s="66">
        <v>2530</v>
      </c>
      <c r="P92" s="67">
        <f>Table2245234678911121314[[#This Row],[PEMBULATAN]]*O92</f>
        <v>12650</v>
      </c>
    </row>
    <row r="93" spans="1:16" ht="31.5" customHeight="1" x14ac:dyDescent="0.2">
      <c r="A93" s="14"/>
      <c r="B93" s="14"/>
      <c r="C93" s="75" t="s">
        <v>1029</v>
      </c>
      <c r="D93" s="80" t="s">
        <v>50</v>
      </c>
      <c r="E93" s="13">
        <v>44433</v>
      </c>
      <c r="F93" s="78" t="s">
        <v>768</v>
      </c>
      <c r="G93" s="13">
        <v>44435</v>
      </c>
      <c r="H93" s="79" t="s">
        <v>769</v>
      </c>
      <c r="I93" s="16">
        <v>40</v>
      </c>
      <c r="J93" s="16">
        <v>30</v>
      </c>
      <c r="K93" s="16">
        <v>15</v>
      </c>
      <c r="L93" s="16">
        <v>10</v>
      </c>
      <c r="M93" s="84">
        <v>4.5</v>
      </c>
      <c r="N93" s="74">
        <v>10</v>
      </c>
      <c r="O93" s="66">
        <v>2530</v>
      </c>
      <c r="P93" s="67">
        <f>Table2245234678911121314[[#This Row],[PEMBULATAN]]*O93</f>
        <v>25300</v>
      </c>
    </row>
    <row r="94" spans="1:16" ht="31.5" customHeight="1" x14ac:dyDescent="0.2">
      <c r="A94" s="14"/>
      <c r="B94" s="14"/>
      <c r="C94" s="75" t="s">
        <v>1030</v>
      </c>
      <c r="D94" s="80" t="s">
        <v>50</v>
      </c>
      <c r="E94" s="13">
        <v>44433</v>
      </c>
      <c r="F94" s="78" t="s">
        <v>768</v>
      </c>
      <c r="G94" s="13">
        <v>44435</v>
      </c>
      <c r="H94" s="79" t="s">
        <v>769</v>
      </c>
      <c r="I94" s="16">
        <v>32</v>
      </c>
      <c r="J94" s="16">
        <v>15</v>
      </c>
      <c r="K94" s="16">
        <v>6</v>
      </c>
      <c r="L94" s="16">
        <v>5</v>
      </c>
      <c r="M94" s="84">
        <v>0.72</v>
      </c>
      <c r="N94" s="74">
        <v>5</v>
      </c>
      <c r="O94" s="66">
        <v>2530</v>
      </c>
      <c r="P94" s="67">
        <f>Table2245234678911121314[[#This Row],[PEMBULATAN]]*O94</f>
        <v>12650</v>
      </c>
    </row>
    <row r="95" spans="1:16" ht="31.5" customHeight="1" x14ac:dyDescent="0.2">
      <c r="A95" s="14"/>
      <c r="B95" s="14"/>
      <c r="C95" s="75" t="s">
        <v>1031</v>
      </c>
      <c r="D95" s="80" t="s">
        <v>50</v>
      </c>
      <c r="E95" s="13">
        <v>44433</v>
      </c>
      <c r="F95" s="78" t="s">
        <v>768</v>
      </c>
      <c r="G95" s="13">
        <v>44435</v>
      </c>
      <c r="H95" s="79" t="s">
        <v>769</v>
      </c>
      <c r="I95" s="16">
        <v>38</v>
      </c>
      <c r="J95" s="16">
        <v>23</v>
      </c>
      <c r="K95" s="16">
        <v>18</v>
      </c>
      <c r="L95" s="16">
        <v>5</v>
      </c>
      <c r="M95" s="84">
        <v>3.9329999999999998</v>
      </c>
      <c r="N95" s="74">
        <v>5</v>
      </c>
      <c r="O95" s="66">
        <v>2530</v>
      </c>
      <c r="P95" s="67">
        <f>Table2245234678911121314[[#This Row],[PEMBULATAN]]*O95</f>
        <v>12650</v>
      </c>
    </row>
    <row r="96" spans="1:16" ht="31.5" customHeight="1" x14ac:dyDescent="0.2">
      <c r="A96" s="14"/>
      <c r="B96" s="14"/>
      <c r="C96" s="75" t="s">
        <v>1032</v>
      </c>
      <c r="D96" s="80" t="s">
        <v>50</v>
      </c>
      <c r="E96" s="13">
        <v>44433</v>
      </c>
      <c r="F96" s="78" t="s">
        <v>768</v>
      </c>
      <c r="G96" s="13">
        <v>44435</v>
      </c>
      <c r="H96" s="79" t="s">
        <v>769</v>
      </c>
      <c r="I96" s="16">
        <v>36</v>
      </c>
      <c r="J96" s="16">
        <v>36</v>
      </c>
      <c r="K96" s="16">
        <v>15</v>
      </c>
      <c r="L96" s="16">
        <v>12</v>
      </c>
      <c r="M96" s="84">
        <v>4.8600000000000003</v>
      </c>
      <c r="N96" s="74">
        <v>12</v>
      </c>
      <c r="O96" s="66">
        <v>2530</v>
      </c>
      <c r="P96" s="67">
        <f>Table2245234678911121314[[#This Row],[PEMBULATAN]]*O96</f>
        <v>30360</v>
      </c>
    </row>
    <row r="97" spans="1:16" ht="31.5" customHeight="1" x14ac:dyDescent="0.2">
      <c r="A97" s="14"/>
      <c r="B97" s="14"/>
      <c r="C97" s="75" t="s">
        <v>1033</v>
      </c>
      <c r="D97" s="80" t="s">
        <v>50</v>
      </c>
      <c r="E97" s="13">
        <v>44433</v>
      </c>
      <c r="F97" s="78" t="s">
        <v>768</v>
      </c>
      <c r="G97" s="13">
        <v>44435</v>
      </c>
      <c r="H97" s="79" t="s">
        <v>769</v>
      </c>
      <c r="I97" s="16">
        <v>44</v>
      </c>
      <c r="J97" s="16">
        <v>33</v>
      </c>
      <c r="K97" s="16">
        <v>28</v>
      </c>
      <c r="L97" s="16">
        <v>9</v>
      </c>
      <c r="M97" s="84">
        <v>10.164</v>
      </c>
      <c r="N97" s="74">
        <v>10</v>
      </c>
      <c r="O97" s="66">
        <v>2530</v>
      </c>
      <c r="P97" s="67">
        <f>Table2245234678911121314[[#This Row],[PEMBULATAN]]*O97</f>
        <v>25300</v>
      </c>
    </row>
    <row r="98" spans="1:16" ht="22.5" customHeight="1" x14ac:dyDescent="0.2">
      <c r="A98" s="119" t="s">
        <v>31</v>
      </c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1"/>
      <c r="M98" s="81">
        <f>SUBTOTAL(109,Table2245234678911121314[KG VOLUME])</f>
        <v>2275.5684999999999</v>
      </c>
      <c r="N98" s="70">
        <f>SUM(N3:N97)</f>
        <v>2333</v>
      </c>
      <c r="O98" s="122">
        <f>SUM(P3:P97)</f>
        <v>5902490</v>
      </c>
      <c r="P98" s="123"/>
    </row>
    <row r="99" spans="1:16" ht="22.5" customHeight="1" x14ac:dyDescent="0.2">
      <c r="A99" s="85"/>
      <c r="B99" s="58" t="s">
        <v>43</v>
      </c>
      <c r="C99" s="57"/>
      <c r="D99" s="59" t="s">
        <v>44</v>
      </c>
      <c r="E99" s="85"/>
      <c r="F99" s="85"/>
      <c r="G99" s="85"/>
      <c r="H99" s="85"/>
      <c r="I99" s="85"/>
      <c r="J99" s="85"/>
      <c r="K99" s="85"/>
      <c r="L99" s="85"/>
      <c r="M99" s="86"/>
      <c r="N99" s="88" t="s">
        <v>51</v>
      </c>
      <c r="O99" s="87"/>
      <c r="P99" s="87">
        <f>O98*10%</f>
        <v>590249</v>
      </c>
    </row>
    <row r="100" spans="1:16" ht="22.5" customHeight="1" thickBot="1" x14ac:dyDescent="0.25">
      <c r="A100" s="85"/>
      <c r="B100" s="58"/>
      <c r="C100" s="57"/>
      <c r="D100" s="59"/>
      <c r="E100" s="85"/>
      <c r="F100" s="85"/>
      <c r="G100" s="85"/>
      <c r="H100" s="85"/>
      <c r="I100" s="85"/>
      <c r="J100" s="85"/>
      <c r="K100" s="85"/>
      <c r="L100" s="85"/>
      <c r="M100" s="86"/>
      <c r="N100" s="99" t="s">
        <v>53</v>
      </c>
      <c r="O100" s="100"/>
      <c r="P100" s="100">
        <f>O98-P99</f>
        <v>5312241</v>
      </c>
    </row>
    <row r="101" spans="1:16" x14ac:dyDescent="0.2">
      <c r="A101" s="11"/>
      <c r="H101" s="65"/>
      <c r="N101" s="64" t="s">
        <v>32</v>
      </c>
      <c r="P101" s="71">
        <f>P100*1%</f>
        <v>53122.41</v>
      </c>
    </row>
    <row r="102" spans="1:16" ht="15.75" thickBot="1" x14ac:dyDescent="0.25">
      <c r="A102" s="11"/>
      <c r="H102" s="65"/>
      <c r="N102" s="64" t="s">
        <v>54</v>
      </c>
      <c r="P102" s="73">
        <f>P100*2%</f>
        <v>106244.82</v>
      </c>
    </row>
    <row r="103" spans="1:16" x14ac:dyDescent="0.2">
      <c r="A103" s="11"/>
      <c r="H103" s="65"/>
      <c r="N103" s="68" t="s">
        <v>33</v>
      </c>
      <c r="O103" s="69"/>
      <c r="P103" s="72">
        <f>P100+P101-P102</f>
        <v>5259118.59</v>
      </c>
    </row>
    <row r="104" spans="1:16" x14ac:dyDescent="0.2">
      <c r="A104" s="11"/>
      <c r="H104" s="65"/>
      <c r="P104" s="73"/>
    </row>
    <row r="105" spans="1:16" x14ac:dyDescent="0.2">
      <c r="A105" s="11"/>
      <c r="H105" s="65"/>
      <c r="O105" s="60"/>
      <c r="P105" s="73"/>
    </row>
    <row r="106" spans="1:16" s="3" customFormat="1" x14ac:dyDescent="0.25">
      <c r="A106" s="11"/>
      <c r="B106" s="2"/>
      <c r="C106" s="2"/>
      <c r="E106" s="12"/>
      <c r="H106" s="65"/>
      <c r="N106" s="15"/>
      <c r="O106" s="15"/>
      <c r="P106" s="15"/>
    </row>
    <row r="107" spans="1:16" s="3" customFormat="1" x14ac:dyDescent="0.25">
      <c r="A107" s="11"/>
      <c r="B107" s="2"/>
      <c r="C107" s="2"/>
      <c r="E107" s="12"/>
      <c r="H107" s="65"/>
      <c r="N107" s="15"/>
      <c r="O107" s="15"/>
      <c r="P107" s="15"/>
    </row>
    <row r="108" spans="1:16" s="3" customFormat="1" x14ac:dyDescent="0.25">
      <c r="A108" s="11"/>
      <c r="B108" s="2"/>
      <c r="C108" s="2"/>
      <c r="E108" s="12"/>
      <c r="H108" s="65"/>
      <c r="N108" s="15"/>
      <c r="O108" s="15"/>
      <c r="P108" s="15"/>
    </row>
    <row r="109" spans="1:16" s="3" customFormat="1" x14ac:dyDescent="0.25">
      <c r="A109" s="11"/>
      <c r="B109" s="2"/>
      <c r="C109" s="2"/>
      <c r="E109" s="12"/>
      <c r="H109" s="65"/>
      <c r="N109" s="15"/>
      <c r="O109" s="15"/>
      <c r="P109" s="15"/>
    </row>
    <row r="110" spans="1:16" s="3" customFormat="1" x14ac:dyDescent="0.25">
      <c r="A110" s="11"/>
      <c r="B110" s="2"/>
      <c r="C110" s="2"/>
      <c r="E110" s="12"/>
      <c r="H110" s="65"/>
      <c r="N110" s="15"/>
      <c r="O110" s="15"/>
      <c r="P110" s="15"/>
    </row>
    <row r="111" spans="1:16" s="3" customFormat="1" x14ac:dyDescent="0.25">
      <c r="A111" s="11"/>
      <c r="B111" s="2"/>
      <c r="C111" s="2"/>
      <c r="E111" s="12"/>
      <c r="H111" s="65"/>
      <c r="N111" s="15"/>
      <c r="O111" s="15"/>
      <c r="P111" s="15"/>
    </row>
    <row r="112" spans="1:16" s="3" customFormat="1" x14ac:dyDescent="0.25">
      <c r="A112" s="11"/>
      <c r="B112" s="2"/>
      <c r="C112" s="2"/>
      <c r="E112" s="12"/>
      <c r="H112" s="65"/>
      <c r="N112" s="15"/>
      <c r="O112" s="15"/>
      <c r="P112" s="15"/>
    </row>
    <row r="113" spans="1:16" s="3" customFormat="1" x14ac:dyDescent="0.25">
      <c r="A113" s="11"/>
      <c r="B113" s="2"/>
      <c r="C113" s="2"/>
      <c r="E113" s="12"/>
      <c r="H113" s="65"/>
      <c r="N113" s="15"/>
      <c r="O113" s="15"/>
      <c r="P113" s="15"/>
    </row>
    <row r="114" spans="1:16" s="3" customFormat="1" x14ac:dyDescent="0.25">
      <c r="A114" s="11"/>
      <c r="B114" s="2"/>
      <c r="C114" s="2"/>
      <c r="E114" s="12"/>
      <c r="H114" s="65"/>
      <c r="N114" s="15"/>
      <c r="O114" s="15"/>
      <c r="P114" s="15"/>
    </row>
    <row r="115" spans="1:16" s="3" customFormat="1" x14ac:dyDescent="0.25">
      <c r="A115" s="11"/>
      <c r="B115" s="2"/>
      <c r="C115" s="2"/>
      <c r="E115" s="12"/>
      <c r="H115" s="65"/>
      <c r="N115" s="15"/>
      <c r="O115" s="15"/>
      <c r="P115" s="15"/>
    </row>
    <row r="116" spans="1:16" s="3" customFormat="1" x14ac:dyDescent="0.25">
      <c r="A116" s="11"/>
      <c r="B116" s="2"/>
      <c r="C116" s="2"/>
      <c r="E116" s="12"/>
      <c r="H116" s="65"/>
      <c r="N116" s="15"/>
      <c r="O116" s="15"/>
      <c r="P116" s="15"/>
    </row>
    <row r="117" spans="1:16" s="3" customFormat="1" x14ac:dyDescent="0.25">
      <c r="A117" s="11"/>
      <c r="B117" s="2"/>
      <c r="C117" s="2"/>
      <c r="E117" s="12"/>
      <c r="H117" s="65"/>
      <c r="N117" s="15"/>
      <c r="O117" s="15"/>
      <c r="P117" s="15"/>
    </row>
  </sheetData>
  <mergeCells count="2">
    <mergeCell ref="A98:L98"/>
    <mergeCell ref="O98:P98"/>
  </mergeCells>
  <conditionalFormatting sqref="B3">
    <cfRule type="duplicateValues" dxfId="242" priority="2"/>
  </conditionalFormatting>
  <conditionalFormatting sqref="B4:B79">
    <cfRule type="duplicateValues" dxfId="241" priority="1"/>
  </conditionalFormatting>
  <conditionalFormatting sqref="B80:B97">
    <cfRule type="duplicateValues" dxfId="240" priority="3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92"/>
  <sheetViews>
    <sheetView zoomScale="110" zoomScaleNormal="110" workbookViewId="0">
      <pane xSplit="3" ySplit="2" topLeftCell="D168" activePane="bottomRight" state="frozen"/>
      <selection activeCell="H118" sqref="H118"/>
      <selection pane="topRight" activeCell="H118" sqref="H118"/>
      <selection pane="bottomLeft" activeCell="H118" sqref="H118"/>
      <selection pane="bottomRight" activeCell="A3" sqref="A3:XFD17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6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0" customHeight="1" x14ac:dyDescent="0.2">
      <c r="A3" s="97" t="s">
        <v>2185</v>
      </c>
      <c r="B3" s="76" t="s">
        <v>1034</v>
      </c>
      <c r="C3" s="9" t="s">
        <v>1035</v>
      </c>
      <c r="D3" s="78" t="s">
        <v>50</v>
      </c>
      <c r="E3" s="13">
        <v>44434</v>
      </c>
      <c r="F3" s="78" t="s">
        <v>768</v>
      </c>
      <c r="G3" s="13">
        <v>44435</v>
      </c>
      <c r="H3" s="10" t="s">
        <v>769</v>
      </c>
      <c r="I3" s="1">
        <v>75</v>
      </c>
      <c r="J3" s="1">
        <v>39</v>
      </c>
      <c r="K3" s="1">
        <v>33</v>
      </c>
      <c r="L3" s="1">
        <v>25</v>
      </c>
      <c r="M3" s="83">
        <v>24.131250000000001</v>
      </c>
      <c r="N3" s="8">
        <v>25</v>
      </c>
      <c r="O3" s="66">
        <v>2530</v>
      </c>
      <c r="P3" s="67">
        <f>Table224523467891112131415[[#This Row],[PEMBULATAN]]*O3</f>
        <v>63250</v>
      </c>
    </row>
    <row r="4" spans="1:16" ht="30" customHeight="1" x14ac:dyDescent="0.2">
      <c r="A4" s="98"/>
      <c r="B4" s="77"/>
      <c r="C4" s="9" t="s">
        <v>1036</v>
      </c>
      <c r="D4" s="78" t="s">
        <v>50</v>
      </c>
      <c r="E4" s="13">
        <v>44434</v>
      </c>
      <c r="F4" s="78" t="s">
        <v>768</v>
      </c>
      <c r="G4" s="13">
        <v>44435</v>
      </c>
      <c r="H4" s="10" t="s">
        <v>769</v>
      </c>
      <c r="I4" s="1">
        <v>70</v>
      </c>
      <c r="J4" s="1">
        <v>70</v>
      </c>
      <c r="K4" s="1">
        <v>20</v>
      </c>
      <c r="L4" s="1">
        <v>9</v>
      </c>
      <c r="M4" s="83">
        <v>24.5</v>
      </c>
      <c r="N4" s="8">
        <v>25</v>
      </c>
      <c r="O4" s="66">
        <v>2530</v>
      </c>
      <c r="P4" s="67">
        <f>Table224523467891112131415[[#This Row],[PEMBULATAN]]*O4</f>
        <v>63250</v>
      </c>
    </row>
    <row r="5" spans="1:16" ht="30" customHeight="1" x14ac:dyDescent="0.2">
      <c r="A5" s="96"/>
      <c r="B5" s="77"/>
      <c r="C5" s="75" t="s">
        <v>1037</v>
      </c>
      <c r="D5" s="80" t="s">
        <v>50</v>
      </c>
      <c r="E5" s="13">
        <v>44434</v>
      </c>
      <c r="F5" s="78" t="s">
        <v>768</v>
      </c>
      <c r="G5" s="13">
        <v>44435</v>
      </c>
      <c r="H5" s="79" t="s">
        <v>769</v>
      </c>
      <c r="I5" s="16">
        <v>27</v>
      </c>
      <c r="J5" s="16">
        <v>30</v>
      </c>
      <c r="K5" s="16">
        <v>2</v>
      </c>
      <c r="L5" s="16">
        <v>1</v>
      </c>
      <c r="M5" s="84">
        <v>0.40500000000000003</v>
      </c>
      <c r="N5" s="74">
        <v>1</v>
      </c>
      <c r="O5" s="66">
        <v>2530</v>
      </c>
      <c r="P5" s="67">
        <f>Table224523467891112131415[[#This Row],[PEMBULATAN]]*O5</f>
        <v>2530</v>
      </c>
    </row>
    <row r="6" spans="1:16" ht="30" customHeight="1" x14ac:dyDescent="0.2">
      <c r="A6" s="96"/>
      <c r="B6" s="77"/>
      <c r="C6" s="75" t="s">
        <v>1038</v>
      </c>
      <c r="D6" s="80" t="s">
        <v>50</v>
      </c>
      <c r="E6" s="13">
        <v>44434</v>
      </c>
      <c r="F6" s="78" t="s">
        <v>768</v>
      </c>
      <c r="G6" s="13">
        <v>44435</v>
      </c>
      <c r="H6" s="79" t="s">
        <v>769</v>
      </c>
      <c r="I6" s="16">
        <v>58</v>
      </c>
      <c r="J6" s="16">
        <v>60</v>
      </c>
      <c r="K6" s="16">
        <v>25</v>
      </c>
      <c r="L6" s="16">
        <v>12</v>
      </c>
      <c r="M6" s="84">
        <v>21.75</v>
      </c>
      <c r="N6" s="74">
        <v>22</v>
      </c>
      <c r="O6" s="66">
        <v>2530</v>
      </c>
      <c r="P6" s="67">
        <f>Table224523467891112131415[[#This Row],[PEMBULATAN]]*O6</f>
        <v>55660</v>
      </c>
    </row>
    <row r="7" spans="1:16" ht="30" customHeight="1" x14ac:dyDescent="0.2">
      <c r="A7" s="96"/>
      <c r="B7" s="77"/>
      <c r="C7" s="75" t="s">
        <v>1039</v>
      </c>
      <c r="D7" s="80" t="s">
        <v>50</v>
      </c>
      <c r="E7" s="13">
        <v>44434</v>
      </c>
      <c r="F7" s="78" t="s">
        <v>768</v>
      </c>
      <c r="G7" s="13">
        <v>44435</v>
      </c>
      <c r="H7" s="79" t="s">
        <v>769</v>
      </c>
      <c r="I7" s="16">
        <v>75</v>
      </c>
      <c r="J7" s="16">
        <v>60</v>
      </c>
      <c r="K7" s="16">
        <v>23</v>
      </c>
      <c r="L7" s="16">
        <v>19</v>
      </c>
      <c r="M7" s="84">
        <v>25.875</v>
      </c>
      <c r="N7" s="74">
        <v>26</v>
      </c>
      <c r="O7" s="66">
        <v>2530</v>
      </c>
      <c r="P7" s="67">
        <f>Table224523467891112131415[[#This Row],[PEMBULATAN]]*O7</f>
        <v>65780</v>
      </c>
    </row>
    <row r="8" spans="1:16" ht="30" customHeight="1" x14ac:dyDescent="0.2">
      <c r="A8" s="96"/>
      <c r="B8" s="77"/>
      <c r="C8" s="75" t="s">
        <v>1040</v>
      </c>
      <c r="D8" s="80" t="s">
        <v>50</v>
      </c>
      <c r="E8" s="13">
        <v>44434</v>
      </c>
      <c r="F8" s="78" t="s">
        <v>768</v>
      </c>
      <c r="G8" s="13">
        <v>44435</v>
      </c>
      <c r="H8" s="79" t="s">
        <v>769</v>
      </c>
      <c r="I8" s="16">
        <v>35</v>
      </c>
      <c r="J8" s="16">
        <v>34</v>
      </c>
      <c r="K8" s="16">
        <v>30</v>
      </c>
      <c r="L8" s="16">
        <v>5</v>
      </c>
      <c r="M8" s="84">
        <v>8.9250000000000007</v>
      </c>
      <c r="N8" s="74">
        <v>9</v>
      </c>
      <c r="O8" s="66">
        <v>2530</v>
      </c>
      <c r="P8" s="67">
        <f>Table224523467891112131415[[#This Row],[PEMBULATAN]]*O8</f>
        <v>22770</v>
      </c>
    </row>
    <row r="9" spans="1:16" ht="30" customHeight="1" x14ac:dyDescent="0.2">
      <c r="A9" s="96"/>
      <c r="B9" s="77"/>
      <c r="C9" s="75" t="s">
        <v>1041</v>
      </c>
      <c r="D9" s="80" t="s">
        <v>50</v>
      </c>
      <c r="E9" s="13">
        <v>44434</v>
      </c>
      <c r="F9" s="78" t="s">
        <v>768</v>
      </c>
      <c r="G9" s="13">
        <v>44435</v>
      </c>
      <c r="H9" s="79" t="s">
        <v>769</v>
      </c>
      <c r="I9" s="16">
        <v>34</v>
      </c>
      <c r="J9" s="16">
        <v>46</v>
      </c>
      <c r="K9" s="16">
        <v>27</v>
      </c>
      <c r="L9" s="16">
        <v>7</v>
      </c>
      <c r="M9" s="84">
        <v>10.557</v>
      </c>
      <c r="N9" s="74">
        <v>11</v>
      </c>
      <c r="O9" s="66">
        <v>2530</v>
      </c>
      <c r="P9" s="67">
        <f>Table224523467891112131415[[#This Row],[PEMBULATAN]]*O9</f>
        <v>27830</v>
      </c>
    </row>
    <row r="10" spans="1:16" ht="30" customHeight="1" x14ac:dyDescent="0.2">
      <c r="A10" s="96"/>
      <c r="B10" s="77"/>
      <c r="C10" s="75" t="s">
        <v>1042</v>
      </c>
      <c r="D10" s="80" t="s">
        <v>50</v>
      </c>
      <c r="E10" s="13">
        <v>44434</v>
      </c>
      <c r="F10" s="78" t="s">
        <v>768</v>
      </c>
      <c r="G10" s="13">
        <v>44435</v>
      </c>
      <c r="H10" s="79" t="s">
        <v>769</v>
      </c>
      <c r="I10" s="16">
        <v>54</v>
      </c>
      <c r="J10" s="16">
        <v>33</v>
      </c>
      <c r="K10" s="16">
        <v>20</v>
      </c>
      <c r="L10" s="16">
        <v>6</v>
      </c>
      <c r="M10" s="84">
        <v>8.91</v>
      </c>
      <c r="N10" s="74">
        <v>9</v>
      </c>
      <c r="O10" s="66">
        <v>2530</v>
      </c>
      <c r="P10" s="67">
        <f>Table224523467891112131415[[#This Row],[PEMBULATAN]]*O10</f>
        <v>22770</v>
      </c>
    </row>
    <row r="11" spans="1:16" ht="30" customHeight="1" x14ac:dyDescent="0.2">
      <c r="A11" s="96"/>
      <c r="B11" s="77"/>
      <c r="C11" s="75" t="s">
        <v>1043</v>
      </c>
      <c r="D11" s="80" t="s">
        <v>50</v>
      </c>
      <c r="E11" s="13">
        <v>44434</v>
      </c>
      <c r="F11" s="78" t="s">
        <v>768</v>
      </c>
      <c r="G11" s="13">
        <v>44435</v>
      </c>
      <c r="H11" s="79" t="s">
        <v>769</v>
      </c>
      <c r="I11" s="16">
        <v>12</v>
      </c>
      <c r="J11" s="16">
        <v>16</v>
      </c>
      <c r="K11" s="16">
        <v>3</v>
      </c>
      <c r="L11" s="16">
        <v>1</v>
      </c>
      <c r="M11" s="84">
        <v>0.14399999999999999</v>
      </c>
      <c r="N11" s="74">
        <v>1</v>
      </c>
      <c r="O11" s="66">
        <v>2530</v>
      </c>
      <c r="P11" s="67">
        <f>Table224523467891112131415[[#This Row],[PEMBULATAN]]*O11</f>
        <v>2530</v>
      </c>
    </row>
    <row r="12" spans="1:16" ht="30" customHeight="1" x14ac:dyDescent="0.2">
      <c r="A12" s="96"/>
      <c r="B12" s="77"/>
      <c r="C12" s="75" t="s">
        <v>1044</v>
      </c>
      <c r="D12" s="80" t="s">
        <v>50</v>
      </c>
      <c r="E12" s="13">
        <v>44434</v>
      </c>
      <c r="F12" s="78" t="s">
        <v>768</v>
      </c>
      <c r="G12" s="13">
        <v>44435</v>
      </c>
      <c r="H12" s="79" t="s">
        <v>769</v>
      </c>
      <c r="I12" s="16">
        <v>46</v>
      </c>
      <c r="J12" s="16">
        <v>58</v>
      </c>
      <c r="K12" s="16">
        <v>22</v>
      </c>
      <c r="L12" s="16">
        <v>22</v>
      </c>
      <c r="M12" s="84">
        <v>14.673999999999999</v>
      </c>
      <c r="N12" s="74">
        <v>22</v>
      </c>
      <c r="O12" s="66">
        <v>2530</v>
      </c>
      <c r="P12" s="67">
        <f>Table224523467891112131415[[#This Row],[PEMBULATAN]]*O12</f>
        <v>55660</v>
      </c>
    </row>
    <row r="13" spans="1:16" ht="30" customHeight="1" x14ac:dyDescent="0.2">
      <c r="A13" s="96"/>
      <c r="B13" s="77"/>
      <c r="C13" s="75" t="s">
        <v>1045</v>
      </c>
      <c r="D13" s="80" t="s">
        <v>50</v>
      </c>
      <c r="E13" s="13">
        <v>44434</v>
      </c>
      <c r="F13" s="78" t="s">
        <v>768</v>
      </c>
      <c r="G13" s="13">
        <v>44435</v>
      </c>
      <c r="H13" s="79" t="s">
        <v>769</v>
      </c>
      <c r="I13" s="16">
        <v>48</v>
      </c>
      <c r="J13" s="16">
        <v>34</v>
      </c>
      <c r="K13" s="16">
        <v>45</v>
      </c>
      <c r="L13" s="16">
        <v>17</v>
      </c>
      <c r="M13" s="84">
        <v>18.36</v>
      </c>
      <c r="N13" s="74">
        <v>18</v>
      </c>
      <c r="O13" s="66">
        <v>2530</v>
      </c>
      <c r="P13" s="67">
        <f>Table224523467891112131415[[#This Row],[PEMBULATAN]]*O13</f>
        <v>45540</v>
      </c>
    </row>
    <row r="14" spans="1:16" ht="30" customHeight="1" x14ac:dyDescent="0.2">
      <c r="A14" s="96"/>
      <c r="B14" s="77"/>
      <c r="C14" s="75" t="s">
        <v>1046</v>
      </c>
      <c r="D14" s="80" t="s">
        <v>50</v>
      </c>
      <c r="E14" s="13">
        <v>44434</v>
      </c>
      <c r="F14" s="78" t="s">
        <v>768</v>
      </c>
      <c r="G14" s="13">
        <v>44435</v>
      </c>
      <c r="H14" s="79" t="s">
        <v>769</v>
      </c>
      <c r="I14" s="16">
        <v>42</v>
      </c>
      <c r="J14" s="16">
        <v>40</v>
      </c>
      <c r="K14" s="16">
        <v>9</v>
      </c>
      <c r="L14" s="16">
        <v>2</v>
      </c>
      <c r="M14" s="84">
        <v>3.78</v>
      </c>
      <c r="N14" s="74">
        <v>4</v>
      </c>
      <c r="O14" s="66">
        <v>2530</v>
      </c>
      <c r="P14" s="67">
        <f>Table224523467891112131415[[#This Row],[PEMBULATAN]]*O14</f>
        <v>10120</v>
      </c>
    </row>
    <row r="15" spans="1:16" ht="30" customHeight="1" x14ac:dyDescent="0.2">
      <c r="A15" s="96"/>
      <c r="B15" s="92"/>
      <c r="C15" s="75" t="s">
        <v>1047</v>
      </c>
      <c r="D15" s="80" t="s">
        <v>50</v>
      </c>
      <c r="E15" s="13">
        <v>44434</v>
      </c>
      <c r="F15" s="78" t="s">
        <v>768</v>
      </c>
      <c r="G15" s="13">
        <v>44435</v>
      </c>
      <c r="H15" s="79" t="s">
        <v>769</v>
      </c>
      <c r="I15" s="16">
        <v>60</v>
      </c>
      <c r="J15" s="16">
        <v>26</v>
      </c>
      <c r="K15" s="16">
        <v>28</v>
      </c>
      <c r="L15" s="16">
        <v>11</v>
      </c>
      <c r="M15" s="84">
        <v>10.92</v>
      </c>
      <c r="N15" s="74">
        <v>11</v>
      </c>
      <c r="O15" s="66">
        <v>2530</v>
      </c>
      <c r="P15" s="67">
        <f>Table224523467891112131415[[#This Row],[PEMBULATAN]]*O15</f>
        <v>27830</v>
      </c>
    </row>
    <row r="16" spans="1:16" ht="30" customHeight="1" x14ac:dyDescent="0.2">
      <c r="A16" s="96"/>
      <c r="B16" s="77" t="s">
        <v>1048</v>
      </c>
      <c r="C16" s="75" t="s">
        <v>1049</v>
      </c>
      <c r="D16" s="80" t="s">
        <v>50</v>
      </c>
      <c r="E16" s="13">
        <v>44434</v>
      </c>
      <c r="F16" s="78" t="s">
        <v>768</v>
      </c>
      <c r="G16" s="13">
        <v>44435</v>
      </c>
      <c r="H16" s="79" t="s">
        <v>769</v>
      </c>
      <c r="I16" s="16">
        <v>34</v>
      </c>
      <c r="J16" s="16">
        <v>40</v>
      </c>
      <c r="K16" s="16">
        <v>12</v>
      </c>
      <c r="L16" s="16">
        <v>1</v>
      </c>
      <c r="M16" s="84">
        <v>4.08</v>
      </c>
      <c r="N16" s="74">
        <v>4</v>
      </c>
      <c r="O16" s="66">
        <v>2530</v>
      </c>
      <c r="P16" s="67">
        <f>Table224523467891112131415[[#This Row],[PEMBULATAN]]*O16</f>
        <v>10120</v>
      </c>
    </row>
    <row r="17" spans="1:16" ht="30" customHeight="1" x14ac:dyDescent="0.2">
      <c r="A17" s="96"/>
      <c r="B17" s="77"/>
      <c r="C17" s="75" t="s">
        <v>1050</v>
      </c>
      <c r="D17" s="80" t="s">
        <v>50</v>
      </c>
      <c r="E17" s="13">
        <v>44434</v>
      </c>
      <c r="F17" s="78" t="s">
        <v>768</v>
      </c>
      <c r="G17" s="13">
        <v>44435</v>
      </c>
      <c r="H17" s="79" t="s">
        <v>769</v>
      </c>
      <c r="I17" s="16">
        <v>95</v>
      </c>
      <c r="J17" s="16">
        <v>50</v>
      </c>
      <c r="K17" s="16">
        <v>22</v>
      </c>
      <c r="L17" s="16">
        <v>9</v>
      </c>
      <c r="M17" s="84">
        <v>26.125</v>
      </c>
      <c r="N17" s="74">
        <v>26</v>
      </c>
      <c r="O17" s="66">
        <v>2530</v>
      </c>
      <c r="P17" s="67">
        <f>Table224523467891112131415[[#This Row],[PEMBULATAN]]*O17</f>
        <v>65780</v>
      </c>
    </row>
    <row r="18" spans="1:16" ht="30" customHeight="1" x14ac:dyDescent="0.2">
      <c r="A18" s="96"/>
      <c r="B18" s="77"/>
      <c r="C18" s="75" t="s">
        <v>1051</v>
      </c>
      <c r="D18" s="80" t="s">
        <v>50</v>
      </c>
      <c r="E18" s="13">
        <v>44434</v>
      </c>
      <c r="F18" s="78" t="s">
        <v>768</v>
      </c>
      <c r="G18" s="13">
        <v>44435</v>
      </c>
      <c r="H18" s="79" t="s">
        <v>769</v>
      </c>
      <c r="I18" s="16">
        <v>72</v>
      </c>
      <c r="J18" s="16">
        <v>58</v>
      </c>
      <c r="K18" s="16">
        <v>31</v>
      </c>
      <c r="L18" s="16">
        <v>11</v>
      </c>
      <c r="M18" s="84">
        <v>32.363999999999997</v>
      </c>
      <c r="N18" s="74">
        <v>32</v>
      </c>
      <c r="O18" s="66">
        <v>2530</v>
      </c>
      <c r="P18" s="67">
        <f>Table224523467891112131415[[#This Row],[PEMBULATAN]]*O18</f>
        <v>80960</v>
      </c>
    </row>
    <row r="19" spans="1:16" ht="30" customHeight="1" x14ac:dyDescent="0.2">
      <c r="A19" s="96"/>
      <c r="B19" s="77"/>
      <c r="C19" s="75" t="s">
        <v>1052</v>
      </c>
      <c r="D19" s="80" t="s">
        <v>50</v>
      </c>
      <c r="E19" s="13">
        <v>44434</v>
      </c>
      <c r="F19" s="78" t="s">
        <v>768</v>
      </c>
      <c r="G19" s="13">
        <v>44435</v>
      </c>
      <c r="H19" s="79" t="s">
        <v>769</v>
      </c>
      <c r="I19" s="16">
        <v>81</v>
      </c>
      <c r="J19" s="16">
        <v>63</v>
      </c>
      <c r="K19" s="16">
        <v>31</v>
      </c>
      <c r="L19" s="16">
        <v>11</v>
      </c>
      <c r="M19" s="84">
        <v>39.548250000000003</v>
      </c>
      <c r="N19" s="74">
        <v>40</v>
      </c>
      <c r="O19" s="66">
        <v>2530</v>
      </c>
      <c r="P19" s="67">
        <f>Table224523467891112131415[[#This Row],[PEMBULATAN]]*O19</f>
        <v>101200</v>
      </c>
    </row>
    <row r="20" spans="1:16" ht="30" customHeight="1" x14ac:dyDescent="0.2">
      <c r="A20" s="96"/>
      <c r="B20" s="77"/>
      <c r="C20" s="75" t="s">
        <v>1053</v>
      </c>
      <c r="D20" s="80" t="s">
        <v>50</v>
      </c>
      <c r="E20" s="13">
        <v>44434</v>
      </c>
      <c r="F20" s="78" t="s">
        <v>768</v>
      </c>
      <c r="G20" s="13">
        <v>44435</v>
      </c>
      <c r="H20" s="79" t="s">
        <v>769</v>
      </c>
      <c r="I20" s="16">
        <v>53</v>
      </c>
      <c r="J20" s="16">
        <v>77</v>
      </c>
      <c r="K20" s="16">
        <v>20</v>
      </c>
      <c r="L20" s="16">
        <v>4</v>
      </c>
      <c r="M20" s="84">
        <v>20.405000000000001</v>
      </c>
      <c r="N20" s="74">
        <v>20</v>
      </c>
      <c r="O20" s="66">
        <v>2530</v>
      </c>
      <c r="P20" s="67">
        <f>Table224523467891112131415[[#This Row],[PEMBULATAN]]*O20</f>
        <v>50600</v>
      </c>
    </row>
    <row r="21" spans="1:16" ht="30" customHeight="1" x14ac:dyDescent="0.2">
      <c r="A21" s="96"/>
      <c r="B21" s="77"/>
      <c r="C21" s="75" t="s">
        <v>1054</v>
      </c>
      <c r="D21" s="80" t="s">
        <v>50</v>
      </c>
      <c r="E21" s="13">
        <v>44434</v>
      </c>
      <c r="F21" s="78" t="s">
        <v>768</v>
      </c>
      <c r="G21" s="13">
        <v>44435</v>
      </c>
      <c r="H21" s="79" t="s">
        <v>769</v>
      </c>
      <c r="I21" s="16">
        <v>53</v>
      </c>
      <c r="J21" s="16">
        <v>45</v>
      </c>
      <c r="K21" s="16">
        <v>15</v>
      </c>
      <c r="L21" s="16">
        <v>4</v>
      </c>
      <c r="M21" s="84">
        <v>8.9437499999999996</v>
      </c>
      <c r="N21" s="74">
        <v>9</v>
      </c>
      <c r="O21" s="66">
        <v>2530</v>
      </c>
      <c r="P21" s="67">
        <f>Table224523467891112131415[[#This Row],[PEMBULATAN]]*O21</f>
        <v>22770</v>
      </c>
    </row>
    <row r="22" spans="1:16" ht="30" customHeight="1" x14ac:dyDescent="0.2">
      <c r="A22" s="96"/>
      <c r="B22" s="77"/>
      <c r="C22" s="75" t="s">
        <v>1055</v>
      </c>
      <c r="D22" s="80" t="s">
        <v>50</v>
      </c>
      <c r="E22" s="13">
        <v>44434</v>
      </c>
      <c r="F22" s="78" t="s">
        <v>768</v>
      </c>
      <c r="G22" s="13">
        <v>44435</v>
      </c>
      <c r="H22" s="79" t="s">
        <v>769</v>
      </c>
      <c r="I22" s="16">
        <v>89</v>
      </c>
      <c r="J22" s="16">
        <v>60</v>
      </c>
      <c r="K22" s="16">
        <v>25</v>
      </c>
      <c r="L22" s="16">
        <v>16</v>
      </c>
      <c r="M22" s="84">
        <v>33.375</v>
      </c>
      <c r="N22" s="74">
        <v>33</v>
      </c>
      <c r="O22" s="66">
        <v>2530</v>
      </c>
      <c r="P22" s="67">
        <f>Table224523467891112131415[[#This Row],[PEMBULATAN]]*O22</f>
        <v>83490</v>
      </c>
    </row>
    <row r="23" spans="1:16" ht="30" customHeight="1" x14ac:dyDescent="0.2">
      <c r="A23" s="96"/>
      <c r="B23" s="77"/>
      <c r="C23" s="75" t="s">
        <v>1056</v>
      </c>
      <c r="D23" s="80" t="s">
        <v>50</v>
      </c>
      <c r="E23" s="13">
        <v>44434</v>
      </c>
      <c r="F23" s="78" t="s">
        <v>768</v>
      </c>
      <c r="G23" s="13">
        <v>44435</v>
      </c>
      <c r="H23" s="79" t="s">
        <v>769</v>
      </c>
      <c r="I23" s="16">
        <v>50</v>
      </c>
      <c r="J23" s="16">
        <v>57</v>
      </c>
      <c r="K23" s="16">
        <v>29</v>
      </c>
      <c r="L23" s="16">
        <v>6</v>
      </c>
      <c r="M23" s="84">
        <v>20.662500000000001</v>
      </c>
      <c r="N23" s="74">
        <v>21</v>
      </c>
      <c r="O23" s="66">
        <v>2530</v>
      </c>
      <c r="P23" s="67">
        <f>Table224523467891112131415[[#This Row],[PEMBULATAN]]*O23</f>
        <v>53130</v>
      </c>
    </row>
    <row r="24" spans="1:16" ht="30" customHeight="1" x14ac:dyDescent="0.2">
      <c r="A24" s="96"/>
      <c r="B24" s="77"/>
      <c r="C24" s="75" t="s">
        <v>1057</v>
      </c>
      <c r="D24" s="80" t="s">
        <v>50</v>
      </c>
      <c r="E24" s="13">
        <v>44434</v>
      </c>
      <c r="F24" s="78" t="s">
        <v>768</v>
      </c>
      <c r="G24" s="13">
        <v>44435</v>
      </c>
      <c r="H24" s="79" t="s">
        <v>769</v>
      </c>
      <c r="I24" s="16">
        <v>51</v>
      </c>
      <c r="J24" s="16">
        <v>43</v>
      </c>
      <c r="K24" s="16">
        <v>10</v>
      </c>
      <c r="L24" s="16">
        <v>3</v>
      </c>
      <c r="M24" s="84">
        <v>5.4824999999999999</v>
      </c>
      <c r="N24" s="74">
        <v>5</v>
      </c>
      <c r="O24" s="66">
        <v>2530</v>
      </c>
      <c r="P24" s="67">
        <f>Table224523467891112131415[[#This Row],[PEMBULATAN]]*O24</f>
        <v>12650</v>
      </c>
    </row>
    <row r="25" spans="1:16" ht="30" customHeight="1" x14ac:dyDescent="0.2">
      <c r="A25" s="96"/>
      <c r="B25" s="77"/>
      <c r="C25" s="75" t="s">
        <v>1058</v>
      </c>
      <c r="D25" s="80" t="s">
        <v>50</v>
      </c>
      <c r="E25" s="13">
        <v>44434</v>
      </c>
      <c r="F25" s="78" t="s">
        <v>768</v>
      </c>
      <c r="G25" s="13">
        <v>44435</v>
      </c>
      <c r="H25" s="79" t="s">
        <v>769</v>
      </c>
      <c r="I25" s="16">
        <v>60</v>
      </c>
      <c r="J25" s="16">
        <v>40</v>
      </c>
      <c r="K25" s="16">
        <v>20</v>
      </c>
      <c r="L25" s="16">
        <v>3</v>
      </c>
      <c r="M25" s="84">
        <v>12</v>
      </c>
      <c r="N25" s="74">
        <v>12</v>
      </c>
      <c r="O25" s="66">
        <v>2530</v>
      </c>
      <c r="P25" s="67">
        <f>Table224523467891112131415[[#This Row],[PEMBULATAN]]*O25</f>
        <v>30360</v>
      </c>
    </row>
    <row r="26" spans="1:16" ht="30" customHeight="1" x14ac:dyDescent="0.2">
      <c r="A26" s="96"/>
      <c r="B26" s="77"/>
      <c r="C26" s="75" t="s">
        <v>1059</v>
      </c>
      <c r="D26" s="80" t="s">
        <v>50</v>
      </c>
      <c r="E26" s="13">
        <v>44434</v>
      </c>
      <c r="F26" s="78" t="s">
        <v>768</v>
      </c>
      <c r="G26" s="13">
        <v>44435</v>
      </c>
      <c r="H26" s="79" t="s">
        <v>769</v>
      </c>
      <c r="I26" s="16">
        <v>59</v>
      </c>
      <c r="J26" s="16">
        <v>64</v>
      </c>
      <c r="K26" s="16">
        <v>20</v>
      </c>
      <c r="L26" s="16">
        <v>6</v>
      </c>
      <c r="M26" s="84">
        <v>18.88</v>
      </c>
      <c r="N26" s="74">
        <v>19</v>
      </c>
      <c r="O26" s="66">
        <v>2530</v>
      </c>
      <c r="P26" s="67">
        <f>Table224523467891112131415[[#This Row],[PEMBULATAN]]*O26</f>
        <v>48070</v>
      </c>
    </row>
    <row r="27" spans="1:16" ht="30" customHeight="1" x14ac:dyDescent="0.2">
      <c r="A27" s="96"/>
      <c r="B27" s="77"/>
      <c r="C27" s="75" t="s">
        <v>1060</v>
      </c>
      <c r="D27" s="80" t="s">
        <v>50</v>
      </c>
      <c r="E27" s="13">
        <v>44434</v>
      </c>
      <c r="F27" s="78" t="s">
        <v>768</v>
      </c>
      <c r="G27" s="13">
        <v>44435</v>
      </c>
      <c r="H27" s="79" t="s">
        <v>769</v>
      </c>
      <c r="I27" s="16">
        <v>60</v>
      </c>
      <c r="J27" s="16">
        <v>47</v>
      </c>
      <c r="K27" s="16">
        <v>17</v>
      </c>
      <c r="L27" s="16">
        <v>5</v>
      </c>
      <c r="M27" s="84">
        <v>11.984999999999999</v>
      </c>
      <c r="N27" s="74">
        <v>12</v>
      </c>
      <c r="O27" s="66">
        <v>2530</v>
      </c>
      <c r="P27" s="67">
        <f>Table224523467891112131415[[#This Row],[PEMBULATAN]]*O27</f>
        <v>30360</v>
      </c>
    </row>
    <row r="28" spans="1:16" ht="30" customHeight="1" x14ac:dyDescent="0.2">
      <c r="A28" s="96"/>
      <c r="B28" s="77"/>
      <c r="C28" s="75" t="s">
        <v>1061</v>
      </c>
      <c r="D28" s="80" t="s">
        <v>50</v>
      </c>
      <c r="E28" s="13">
        <v>44434</v>
      </c>
      <c r="F28" s="78" t="s">
        <v>768</v>
      </c>
      <c r="G28" s="13">
        <v>44435</v>
      </c>
      <c r="H28" s="79" t="s">
        <v>769</v>
      </c>
      <c r="I28" s="16">
        <v>93</v>
      </c>
      <c r="J28" s="16">
        <v>55</v>
      </c>
      <c r="K28" s="16">
        <v>15</v>
      </c>
      <c r="L28" s="16">
        <v>17</v>
      </c>
      <c r="M28" s="84">
        <v>19.181249999999999</v>
      </c>
      <c r="N28" s="74">
        <v>19</v>
      </c>
      <c r="O28" s="66">
        <v>2530</v>
      </c>
      <c r="P28" s="67">
        <f>Table224523467891112131415[[#This Row],[PEMBULATAN]]*O28</f>
        <v>48070</v>
      </c>
    </row>
    <row r="29" spans="1:16" ht="30" customHeight="1" x14ac:dyDescent="0.2">
      <c r="A29" s="96"/>
      <c r="B29" s="77"/>
      <c r="C29" s="75" t="s">
        <v>1062</v>
      </c>
      <c r="D29" s="80" t="s">
        <v>50</v>
      </c>
      <c r="E29" s="13">
        <v>44434</v>
      </c>
      <c r="F29" s="78" t="s">
        <v>768</v>
      </c>
      <c r="G29" s="13">
        <v>44435</v>
      </c>
      <c r="H29" s="79" t="s">
        <v>769</v>
      </c>
      <c r="I29" s="16">
        <v>50</v>
      </c>
      <c r="J29" s="16">
        <v>60</v>
      </c>
      <c r="K29" s="16">
        <v>18</v>
      </c>
      <c r="L29" s="16">
        <v>11</v>
      </c>
      <c r="M29" s="84">
        <v>13.5</v>
      </c>
      <c r="N29" s="74">
        <v>14</v>
      </c>
      <c r="O29" s="66">
        <v>2530</v>
      </c>
      <c r="P29" s="67">
        <f>Table224523467891112131415[[#This Row],[PEMBULATAN]]*O29</f>
        <v>35420</v>
      </c>
    </row>
    <row r="30" spans="1:16" ht="30" customHeight="1" x14ac:dyDescent="0.2">
      <c r="A30" s="96"/>
      <c r="B30" s="77"/>
      <c r="C30" s="75" t="s">
        <v>1063</v>
      </c>
      <c r="D30" s="80" t="s">
        <v>50</v>
      </c>
      <c r="E30" s="13">
        <v>44434</v>
      </c>
      <c r="F30" s="78" t="s">
        <v>768</v>
      </c>
      <c r="G30" s="13">
        <v>44435</v>
      </c>
      <c r="H30" s="79" t="s">
        <v>769</v>
      </c>
      <c r="I30" s="16">
        <v>46</v>
      </c>
      <c r="J30" s="16">
        <v>34</v>
      </c>
      <c r="K30" s="16">
        <v>10</v>
      </c>
      <c r="L30" s="16">
        <v>3</v>
      </c>
      <c r="M30" s="84">
        <v>3.91</v>
      </c>
      <c r="N30" s="74">
        <v>4</v>
      </c>
      <c r="O30" s="66">
        <v>2530</v>
      </c>
      <c r="P30" s="67">
        <f>Table224523467891112131415[[#This Row],[PEMBULATAN]]*O30</f>
        <v>10120</v>
      </c>
    </row>
    <row r="31" spans="1:16" ht="30" customHeight="1" x14ac:dyDescent="0.2">
      <c r="A31" s="96"/>
      <c r="B31" s="77"/>
      <c r="C31" s="75" t="s">
        <v>1064</v>
      </c>
      <c r="D31" s="80" t="s">
        <v>50</v>
      </c>
      <c r="E31" s="13">
        <v>44434</v>
      </c>
      <c r="F31" s="78" t="s">
        <v>768</v>
      </c>
      <c r="G31" s="13">
        <v>44435</v>
      </c>
      <c r="H31" s="79" t="s">
        <v>769</v>
      </c>
      <c r="I31" s="16">
        <v>100</v>
      </c>
      <c r="J31" s="16">
        <v>57</v>
      </c>
      <c r="K31" s="16">
        <v>22</v>
      </c>
      <c r="L31" s="16">
        <v>15</v>
      </c>
      <c r="M31" s="84">
        <v>31.35</v>
      </c>
      <c r="N31" s="74">
        <v>31</v>
      </c>
      <c r="O31" s="66">
        <v>2530</v>
      </c>
      <c r="P31" s="67">
        <f>Table224523467891112131415[[#This Row],[PEMBULATAN]]*O31</f>
        <v>78430</v>
      </c>
    </row>
    <row r="32" spans="1:16" ht="30" customHeight="1" x14ac:dyDescent="0.2">
      <c r="A32" s="96"/>
      <c r="B32" s="77"/>
      <c r="C32" s="75" t="s">
        <v>1065</v>
      </c>
      <c r="D32" s="80" t="s">
        <v>50</v>
      </c>
      <c r="E32" s="13">
        <v>44434</v>
      </c>
      <c r="F32" s="78" t="s">
        <v>768</v>
      </c>
      <c r="G32" s="13">
        <v>44435</v>
      </c>
      <c r="H32" s="79" t="s">
        <v>769</v>
      </c>
      <c r="I32" s="16">
        <v>65</v>
      </c>
      <c r="J32" s="16">
        <v>65</v>
      </c>
      <c r="K32" s="16">
        <v>18</v>
      </c>
      <c r="L32" s="16">
        <v>11</v>
      </c>
      <c r="M32" s="84">
        <v>19.012499999999999</v>
      </c>
      <c r="N32" s="74">
        <v>19</v>
      </c>
      <c r="O32" s="66">
        <v>2530</v>
      </c>
      <c r="P32" s="67">
        <f>Table224523467891112131415[[#This Row],[PEMBULATAN]]*O32</f>
        <v>48070</v>
      </c>
    </row>
    <row r="33" spans="1:16" ht="30" customHeight="1" x14ac:dyDescent="0.2">
      <c r="A33" s="96"/>
      <c r="B33" s="77"/>
      <c r="C33" s="75" t="s">
        <v>1066</v>
      </c>
      <c r="D33" s="80" t="s">
        <v>50</v>
      </c>
      <c r="E33" s="13">
        <v>44434</v>
      </c>
      <c r="F33" s="78" t="s">
        <v>768</v>
      </c>
      <c r="G33" s="13">
        <v>44435</v>
      </c>
      <c r="H33" s="79" t="s">
        <v>769</v>
      </c>
      <c r="I33" s="16">
        <v>90</v>
      </c>
      <c r="J33" s="16">
        <v>23</v>
      </c>
      <c r="K33" s="16">
        <v>22</v>
      </c>
      <c r="L33" s="16">
        <v>18</v>
      </c>
      <c r="M33" s="84">
        <v>11.385</v>
      </c>
      <c r="N33" s="74">
        <v>18</v>
      </c>
      <c r="O33" s="66">
        <v>2530</v>
      </c>
      <c r="P33" s="67">
        <f>Table224523467891112131415[[#This Row],[PEMBULATAN]]*O33</f>
        <v>45540</v>
      </c>
    </row>
    <row r="34" spans="1:16" ht="30" customHeight="1" x14ac:dyDescent="0.2">
      <c r="A34" s="96"/>
      <c r="B34" s="77"/>
      <c r="C34" s="75" t="s">
        <v>1067</v>
      </c>
      <c r="D34" s="80" t="s">
        <v>50</v>
      </c>
      <c r="E34" s="13">
        <v>44434</v>
      </c>
      <c r="F34" s="78" t="s">
        <v>768</v>
      </c>
      <c r="G34" s="13">
        <v>44435</v>
      </c>
      <c r="H34" s="79" t="s">
        <v>769</v>
      </c>
      <c r="I34" s="16">
        <v>90</v>
      </c>
      <c r="J34" s="16">
        <v>64</v>
      </c>
      <c r="K34" s="16">
        <v>20</v>
      </c>
      <c r="L34" s="16">
        <v>15</v>
      </c>
      <c r="M34" s="84">
        <v>28.8</v>
      </c>
      <c r="N34" s="74">
        <v>29</v>
      </c>
      <c r="O34" s="66">
        <v>2530</v>
      </c>
      <c r="P34" s="67">
        <f>Table224523467891112131415[[#This Row],[PEMBULATAN]]*O34</f>
        <v>73370</v>
      </c>
    </row>
    <row r="35" spans="1:16" ht="30" customHeight="1" x14ac:dyDescent="0.2">
      <c r="A35" s="96"/>
      <c r="B35" s="77"/>
      <c r="C35" s="75" t="s">
        <v>1068</v>
      </c>
      <c r="D35" s="80" t="s">
        <v>50</v>
      </c>
      <c r="E35" s="13">
        <v>44434</v>
      </c>
      <c r="F35" s="78" t="s">
        <v>768</v>
      </c>
      <c r="G35" s="13">
        <v>44435</v>
      </c>
      <c r="H35" s="79" t="s">
        <v>769</v>
      </c>
      <c r="I35" s="16">
        <v>85</v>
      </c>
      <c r="J35" s="16">
        <v>60</v>
      </c>
      <c r="K35" s="16">
        <v>25</v>
      </c>
      <c r="L35" s="16">
        <v>17</v>
      </c>
      <c r="M35" s="84">
        <v>31.875</v>
      </c>
      <c r="N35" s="74">
        <v>32</v>
      </c>
      <c r="O35" s="66">
        <v>2530</v>
      </c>
      <c r="P35" s="67">
        <f>Table224523467891112131415[[#This Row],[PEMBULATAN]]*O35</f>
        <v>80960</v>
      </c>
    </row>
    <row r="36" spans="1:16" ht="30" customHeight="1" x14ac:dyDescent="0.2">
      <c r="A36" s="96"/>
      <c r="B36" s="77"/>
      <c r="C36" s="75" t="s">
        <v>1069</v>
      </c>
      <c r="D36" s="80" t="s">
        <v>50</v>
      </c>
      <c r="E36" s="13">
        <v>44434</v>
      </c>
      <c r="F36" s="78" t="s">
        <v>768</v>
      </c>
      <c r="G36" s="13">
        <v>44435</v>
      </c>
      <c r="H36" s="79" t="s">
        <v>769</v>
      </c>
      <c r="I36" s="16">
        <v>93</v>
      </c>
      <c r="J36" s="16">
        <v>52</v>
      </c>
      <c r="K36" s="16">
        <v>18</v>
      </c>
      <c r="L36" s="16">
        <v>10</v>
      </c>
      <c r="M36" s="84">
        <v>21.762</v>
      </c>
      <c r="N36" s="74">
        <v>22</v>
      </c>
      <c r="O36" s="66">
        <v>2530</v>
      </c>
      <c r="P36" s="67">
        <f>Table224523467891112131415[[#This Row],[PEMBULATAN]]*O36</f>
        <v>55660</v>
      </c>
    </row>
    <row r="37" spans="1:16" ht="30" customHeight="1" x14ac:dyDescent="0.2">
      <c r="A37" s="96"/>
      <c r="B37" s="77"/>
      <c r="C37" s="75" t="s">
        <v>1070</v>
      </c>
      <c r="D37" s="80" t="s">
        <v>50</v>
      </c>
      <c r="E37" s="13">
        <v>44434</v>
      </c>
      <c r="F37" s="78" t="s">
        <v>768</v>
      </c>
      <c r="G37" s="13">
        <v>44435</v>
      </c>
      <c r="H37" s="79" t="s">
        <v>769</v>
      </c>
      <c r="I37" s="16">
        <v>70</v>
      </c>
      <c r="J37" s="16">
        <v>57</v>
      </c>
      <c r="K37" s="16">
        <v>20</v>
      </c>
      <c r="L37" s="16">
        <v>6</v>
      </c>
      <c r="M37" s="84">
        <v>19.95</v>
      </c>
      <c r="N37" s="74">
        <v>20</v>
      </c>
      <c r="O37" s="66">
        <v>2530</v>
      </c>
      <c r="P37" s="67">
        <f>Table224523467891112131415[[#This Row],[PEMBULATAN]]*O37</f>
        <v>50600</v>
      </c>
    </row>
    <row r="38" spans="1:16" ht="30" customHeight="1" x14ac:dyDescent="0.2">
      <c r="A38" s="96"/>
      <c r="B38" s="77"/>
      <c r="C38" s="75" t="s">
        <v>1071</v>
      </c>
      <c r="D38" s="80" t="s">
        <v>50</v>
      </c>
      <c r="E38" s="13">
        <v>44434</v>
      </c>
      <c r="F38" s="78" t="s">
        <v>768</v>
      </c>
      <c r="G38" s="13">
        <v>44435</v>
      </c>
      <c r="H38" s="79" t="s">
        <v>769</v>
      </c>
      <c r="I38" s="16">
        <v>76</v>
      </c>
      <c r="J38" s="16">
        <v>65</v>
      </c>
      <c r="K38" s="16">
        <v>22</v>
      </c>
      <c r="L38" s="16">
        <v>19</v>
      </c>
      <c r="M38" s="84">
        <v>27.17</v>
      </c>
      <c r="N38" s="74">
        <v>27</v>
      </c>
      <c r="O38" s="66">
        <v>2530</v>
      </c>
      <c r="P38" s="67">
        <f>Table224523467891112131415[[#This Row],[PEMBULATAN]]*O38</f>
        <v>68310</v>
      </c>
    </row>
    <row r="39" spans="1:16" ht="30" customHeight="1" x14ac:dyDescent="0.2">
      <c r="A39" s="96"/>
      <c r="B39" s="77"/>
      <c r="C39" s="75" t="s">
        <v>1072</v>
      </c>
      <c r="D39" s="80" t="s">
        <v>50</v>
      </c>
      <c r="E39" s="13">
        <v>44434</v>
      </c>
      <c r="F39" s="78" t="s">
        <v>768</v>
      </c>
      <c r="G39" s="13">
        <v>44435</v>
      </c>
      <c r="H39" s="79" t="s">
        <v>769</v>
      </c>
      <c r="I39" s="16">
        <v>28</v>
      </c>
      <c r="J39" s="16">
        <v>48</v>
      </c>
      <c r="K39" s="16">
        <v>22</v>
      </c>
      <c r="L39" s="16">
        <v>92</v>
      </c>
      <c r="M39" s="84">
        <v>7.3920000000000003</v>
      </c>
      <c r="N39" s="74">
        <v>92</v>
      </c>
      <c r="O39" s="66">
        <v>2530</v>
      </c>
      <c r="P39" s="67">
        <f>Table224523467891112131415[[#This Row],[PEMBULATAN]]*O39</f>
        <v>232760</v>
      </c>
    </row>
    <row r="40" spans="1:16" ht="30" customHeight="1" x14ac:dyDescent="0.2">
      <c r="A40" s="96"/>
      <c r="B40" s="77"/>
      <c r="C40" s="75" t="s">
        <v>1073</v>
      </c>
      <c r="D40" s="80" t="s">
        <v>50</v>
      </c>
      <c r="E40" s="13">
        <v>44434</v>
      </c>
      <c r="F40" s="78" t="s">
        <v>768</v>
      </c>
      <c r="G40" s="13">
        <v>44435</v>
      </c>
      <c r="H40" s="79" t="s">
        <v>769</v>
      </c>
      <c r="I40" s="16">
        <v>55</v>
      </c>
      <c r="J40" s="16">
        <v>36</v>
      </c>
      <c r="K40" s="16">
        <v>22</v>
      </c>
      <c r="L40" s="16">
        <v>4</v>
      </c>
      <c r="M40" s="84">
        <v>10.89</v>
      </c>
      <c r="N40" s="74">
        <v>11</v>
      </c>
      <c r="O40" s="66">
        <v>2530</v>
      </c>
      <c r="P40" s="67">
        <f>Table224523467891112131415[[#This Row],[PEMBULATAN]]*O40</f>
        <v>27830</v>
      </c>
    </row>
    <row r="41" spans="1:16" ht="30" customHeight="1" x14ac:dyDescent="0.2">
      <c r="A41" s="96"/>
      <c r="B41" s="77"/>
      <c r="C41" s="75" t="s">
        <v>1074</v>
      </c>
      <c r="D41" s="80" t="s">
        <v>50</v>
      </c>
      <c r="E41" s="13">
        <v>44434</v>
      </c>
      <c r="F41" s="78" t="s">
        <v>768</v>
      </c>
      <c r="G41" s="13">
        <v>44435</v>
      </c>
      <c r="H41" s="79" t="s">
        <v>769</v>
      </c>
      <c r="I41" s="16">
        <v>50</v>
      </c>
      <c r="J41" s="16">
        <v>30</v>
      </c>
      <c r="K41" s="16">
        <v>22</v>
      </c>
      <c r="L41" s="16">
        <v>12</v>
      </c>
      <c r="M41" s="84">
        <v>8.25</v>
      </c>
      <c r="N41" s="74">
        <v>12</v>
      </c>
      <c r="O41" s="66">
        <v>2530</v>
      </c>
      <c r="P41" s="67">
        <f>Table224523467891112131415[[#This Row],[PEMBULATAN]]*O41</f>
        <v>30360</v>
      </c>
    </row>
    <row r="42" spans="1:16" ht="30" customHeight="1" x14ac:dyDescent="0.2">
      <c r="A42" s="96"/>
      <c r="B42" s="77"/>
      <c r="C42" s="75" t="s">
        <v>1075</v>
      </c>
      <c r="D42" s="80" t="s">
        <v>50</v>
      </c>
      <c r="E42" s="13">
        <v>44434</v>
      </c>
      <c r="F42" s="78" t="s">
        <v>768</v>
      </c>
      <c r="G42" s="13">
        <v>44435</v>
      </c>
      <c r="H42" s="79" t="s">
        <v>769</v>
      </c>
      <c r="I42" s="16">
        <v>55</v>
      </c>
      <c r="J42" s="16">
        <v>27</v>
      </c>
      <c r="K42" s="16">
        <v>33</v>
      </c>
      <c r="L42" s="16">
        <v>6</v>
      </c>
      <c r="M42" s="84">
        <v>12.251250000000001</v>
      </c>
      <c r="N42" s="74">
        <v>12</v>
      </c>
      <c r="O42" s="66">
        <v>2530</v>
      </c>
      <c r="P42" s="67">
        <f>Table224523467891112131415[[#This Row],[PEMBULATAN]]*O42</f>
        <v>30360</v>
      </c>
    </row>
    <row r="43" spans="1:16" ht="30" customHeight="1" x14ac:dyDescent="0.2">
      <c r="A43" s="96"/>
      <c r="B43" s="77"/>
      <c r="C43" s="75" t="s">
        <v>1076</v>
      </c>
      <c r="D43" s="80" t="s">
        <v>50</v>
      </c>
      <c r="E43" s="13">
        <v>44434</v>
      </c>
      <c r="F43" s="78" t="s">
        <v>768</v>
      </c>
      <c r="G43" s="13">
        <v>44435</v>
      </c>
      <c r="H43" s="79" t="s">
        <v>769</v>
      </c>
      <c r="I43" s="16">
        <v>96</v>
      </c>
      <c r="J43" s="16">
        <v>50</v>
      </c>
      <c r="K43" s="16">
        <v>19</v>
      </c>
      <c r="L43" s="16">
        <v>11</v>
      </c>
      <c r="M43" s="84">
        <v>22.8</v>
      </c>
      <c r="N43" s="74">
        <v>23</v>
      </c>
      <c r="O43" s="66">
        <v>2530</v>
      </c>
      <c r="P43" s="67">
        <f>Table224523467891112131415[[#This Row],[PEMBULATAN]]*O43</f>
        <v>58190</v>
      </c>
    </row>
    <row r="44" spans="1:16" ht="30" customHeight="1" x14ac:dyDescent="0.2">
      <c r="A44" s="96"/>
      <c r="B44" s="77"/>
      <c r="C44" s="75" t="s">
        <v>1077</v>
      </c>
      <c r="D44" s="80" t="s">
        <v>50</v>
      </c>
      <c r="E44" s="13">
        <v>44434</v>
      </c>
      <c r="F44" s="78" t="s">
        <v>768</v>
      </c>
      <c r="G44" s="13">
        <v>44435</v>
      </c>
      <c r="H44" s="79" t="s">
        <v>769</v>
      </c>
      <c r="I44" s="16">
        <v>75</v>
      </c>
      <c r="J44" s="16">
        <v>50</v>
      </c>
      <c r="K44" s="16">
        <v>34</v>
      </c>
      <c r="L44" s="16">
        <v>25</v>
      </c>
      <c r="M44" s="84">
        <v>31.875</v>
      </c>
      <c r="N44" s="74">
        <v>32</v>
      </c>
      <c r="O44" s="66">
        <v>2530</v>
      </c>
      <c r="P44" s="67">
        <f>Table224523467891112131415[[#This Row],[PEMBULATAN]]*O44</f>
        <v>80960</v>
      </c>
    </row>
    <row r="45" spans="1:16" ht="30" customHeight="1" x14ac:dyDescent="0.2">
      <c r="A45" s="96"/>
      <c r="B45" s="77"/>
      <c r="C45" s="75" t="s">
        <v>1078</v>
      </c>
      <c r="D45" s="80" t="s">
        <v>50</v>
      </c>
      <c r="E45" s="13">
        <v>44434</v>
      </c>
      <c r="F45" s="78" t="s">
        <v>768</v>
      </c>
      <c r="G45" s="13">
        <v>44435</v>
      </c>
      <c r="H45" s="79" t="s">
        <v>769</v>
      </c>
      <c r="I45" s="16">
        <v>48</v>
      </c>
      <c r="J45" s="16">
        <v>20</v>
      </c>
      <c r="K45" s="16">
        <v>23</v>
      </c>
      <c r="L45" s="16">
        <v>7</v>
      </c>
      <c r="M45" s="84">
        <v>5.52</v>
      </c>
      <c r="N45" s="74">
        <v>7</v>
      </c>
      <c r="O45" s="66">
        <v>2530</v>
      </c>
      <c r="P45" s="67">
        <f>Table224523467891112131415[[#This Row],[PEMBULATAN]]*O45</f>
        <v>17710</v>
      </c>
    </row>
    <row r="46" spans="1:16" ht="30" customHeight="1" x14ac:dyDescent="0.2">
      <c r="A46" s="96"/>
      <c r="B46" s="77"/>
      <c r="C46" s="75" t="s">
        <v>1079</v>
      </c>
      <c r="D46" s="80" t="s">
        <v>50</v>
      </c>
      <c r="E46" s="13">
        <v>44434</v>
      </c>
      <c r="F46" s="78" t="s">
        <v>768</v>
      </c>
      <c r="G46" s="13">
        <v>44435</v>
      </c>
      <c r="H46" s="79" t="s">
        <v>769</v>
      </c>
      <c r="I46" s="16">
        <v>117</v>
      </c>
      <c r="J46" s="16">
        <v>33</v>
      </c>
      <c r="K46" s="16">
        <v>40</v>
      </c>
      <c r="L46" s="16">
        <v>24</v>
      </c>
      <c r="M46" s="84">
        <v>38.61</v>
      </c>
      <c r="N46" s="74">
        <v>39</v>
      </c>
      <c r="O46" s="66">
        <v>2530</v>
      </c>
      <c r="P46" s="67">
        <f>Table224523467891112131415[[#This Row],[PEMBULATAN]]*O46</f>
        <v>98670</v>
      </c>
    </row>
    <row r="47" spans="1:16" ht="30" customHeight="1" x14ac:dyDescent="0.2">
      <c r="A47" s="96"/>
      <c r="B47" s="77"/>
      <c r="C47" s="75" t="s">
        <v>1080</v>
      </c>
      <c r="D47" s="80" t="s">
        <v>50</v>
      </c>
      <c r="E47" s="13">
        <v>44434</v>
      </c>
      <c r="F47" s="78" t="s">
        <v>768</v>
      </c>
      <c r="G47" s="13">
        <v>44435</v>
      </c>
      <c r="H47" s="79" t="s">
        <v>769</v>
      </c>
      <c r="I47" s="16">
        <v>50</v>
      </c>
      <c r="J47" s="16">
        <v>36</v>
      </c>
      <c r="K47" s="16">
        <v>29</v>
      </c>
      <c r="L47" s="16">
        <v>8</v>
      </c>
      <c r="M47" s="84">
        <v>13.05</v>
      </c>
      <c r="N47" s="74">
        <v>13</v>
      </c>
      <c r="O47" s="66">
        <v>2530</v>
      </c>
      <c r="P47" s="67">
        <f>Table224523467891112131415[[#This Row],[PEMBULATAN]]*O47</f>
        <v>32890</v>
      </c>
    </row>
    <row r="48" spans="1:16" ht="30" customHeight="1" x14ac:dyDescent="0.2">
      <c r="A48" s="96"/>
      <c r="B48" s="77"/>
      <c r="C48" s="75" t="s">
        <v>1081</v>
      </c>
      <c r="D48" s="80" t="s">
        <v>50</v>
      </c>
      <c r="E48" s="13">
        <v>44434</v>
      </c>
      <c r="F48" s="78" t="s">
        <v>768</v>
      </c>
      <c r="G48" s="13">
        <v>44435</v>
      </c>
      <c r="H48" s="79" t="s">
        <v>769</v>
      </c>
      <c r="I48" s="16">
        <v>49</v>
      </c>
      <c r="J48" s="16">
        <v>37</v>
      </c>
      <c r="K48" s="16">
        <v>20</v>
      </c>
      <c r="L48" s="16">
        <v>5</v>
      </c>
      <c r="M48" s="84">
        <v>9.0649999999999995</v>
      </c>
      <c r="N48" s="74">
        <v>9</v>
      </c>
      <c r="O48" s="66">
        <v>2530</v>
      </c>
      <c r="P48" s="67">
        <f>Table224523467891112131415[[#This Row],[PEMBULATAN]]*O48</f>
        <v>22770</v>
      </c>
    </row>
    <row r="49" spans="1:16" ht="30" customHeight="1" x14ac:dyDescent="0.2">
      <c r="A49" s="96"/>
      <c r="B49" s="77"/>
      <c r="C49" s="75" t="s">
        <v>1082</v>
      </c>
      <c r="D49" s="80" t="s">
        <v>50</v>
      </c>
      <c r="E49" s="13">
        <v>44434</v>
      </c>
      <c r="F49" s="78" t="s">
        <v>768</v>
      </c>
      <c r="G49" s="13">
        <v>44435</v>
      </c>
      <c r="H49" s="79" t="s">
        <v>769</v>
      </c>
      <c r="I49" s="16">
        <v>50</v>
      </c>
      <c r="J49" s="16">
        <v>38</v>
      </c>
      <c r="K49" s="16">
        <v>30</v>
      </c>
      <c r="L49" s="16">
        <v>8</v>
      </c>
      <c r="M49" s="84">
        <v>14.25</v>
      </c>
      <c r="N49" s="74">
        <v>14</v>
      </c>
      <c r="O49" s="66">
        <v>2530</v>
      </c>
      <c r="P49" s="67">
        <f>Table224523467891112131415[[#This Row],[PEMBULATAN]]*O49</f>
        <v>35420</v>
      </c>
    </row>
    <row r="50" spans="1:16" ht="30" customHeight="1" x14ac:dyDescent="0.2">
      <c r="A50" s="96"/>
      <c r="B50" s="77"/>
      <c r="C50" s="75" t="s">
        <v>1083</v>
      </c>
      <c r="D50" s="80" t="s">
        <v>50</v>
      </c>
      <c r="E50" s="13">
        <v>44434</v>
      </c>
      <c r="F50" s="78" t="s">
        <v>768</v>
      </c>
      <c r="G50" s="13">
        <v>44435</v>
      </c>
      <c r="H50" s="79" t="s">
        <v>769</v>
      </c>
      <c r="I50" s="16">
        <v>45</v>
      </c>
      <c r="J50" s="16">
        <v>42</v>
      </c>
      <c r="K50" s="16">
        <v>26</v>
      </c>
      <c r="L50" s="16">
        <v>9</v>
      </c>
      <c r="M50" s="84">
        <v>12.285</v>
      </c>
      <c r="N50" s="74">
        <v>12</v>
      </c>
      <c r="O50" s="66">
        <v>2530</v>
      </c>
      <c r="P50" s="67">
        <f>Table224523467891112131415[[#This Row],[PEMBULATAN]]*O50</f>
        <v>30360</v>
      </c>
    </row>
    <row r="51" spans="1:16" ht="30" customHeight="1" x14ac:dyDescent="0.2">
      <c r="A51" s="96"/>
      <c r="B51" s="77"/>
      <c r="C51" s="75" t="s">
        <v>1084</v>
      </c>
      <c r="D51" s="80" t="s">
        <v>50</v>
      </c>
      <c r="E51" s="13">
        <v>44434</v>
      </c>
      <c r="F51" s="78" t="s">
        <v>768</v>
      </c>
      <c r="G51" s="13">
        <v>44435</v>
      </c>
      <c r="H51" s="79" t="s">
        <v>769</v>
      </c>
      <c r="I51" s="16">
        <v>79</v>
      </c>
      <c r="J51" s="16">
        <v>39</v>
      </c>
      <c r="K51" s="16">
        <v>8</v>
      </c>
      <c r="L51" s="16">
        <v>1</v>
      </c>
      <c r="M51" s="84">
        <v>6.1619999999999999</v>
      </c>
      <c r="N51" s="74">
        <v>6</v>
      </c>
      <c r="O51" s="66">
        <v>2530</v>
      </c>
      <c r="P51" s="67">
        <f>Table224523467891112131415[[#This Row],[PEMBULATAN]]*O51</f>
        <v>15180</v>
      </c>
    </row>
    <row r="52" spans="1:16" ht="30" customHeight="1" x14ac:dyDescent="0.2">
      <c r="A52" s="96"/>
      <c r="B52" s="77"/>
      <c r="C52" s="75" t="s">
        <v>1085</v>
      </c>
      <c r="D52" s="80" t="s">
        <v>50</v>
      </c>
      <c r="E52" s="13">
        <v>44434</v>
      </c>
      <c r="F52" s="78" t="s">
        <v>768</v>
      </c>
      <c r="G52" s="13">
        <v>44435</v>
      </c>
      <c r="H52" s="79" t="s">
        <v>769</v>
      </c>
      <c r="I52" s="16">
        <v>50</v>
      </c>
      <c r="J52" s="16">
        <v>38</v>
      </c>
      <c r="K52" s="16">
        <v>27</v>
      </c>
      <c r="L52" s="16">
        <v>7</v>
      </c>
      <c r="M52" s="84">
        <v>12.824999999999999</v>
      </c>
      <c r="N52" s="74">
        <v>13</v>
      </c>
      <c r="O52" s="66">
        <v>2530</v>
      </c>
      <c r="P52" s="67">
        <f>Table224523467891112131415[[#This Row],[PEMBULATAN]]*O52</f>
        <v>32890</v>
      </c>
    </row>
    <row r="53" spans="1:16" ht="30" customHeight="1" x14ac:dyDescent="0.2">
      <c r="A53" s="96"/>
      <c r="B53" s="77"/>
      <c r="C53" s="75" t="s">
        <v>1086</v>
      </c>
      <c r="D53" s="80" t="s">
        <v>50</v>
      </c>
      <c r="E53" s="13">
        <v>44434</v>
      </c>
      <c r="F53" s="78" t="s">
        <v>768</v>
      </c>
      <c r="G53" s="13">
        <v>44435</v>
      </c>
      <c r="H53" s="79" t="s">
        <v>769</v>
      </c>
      <c r="I53" s="16">
        <v>44</v>
      </c>
      <c r="J53" s="16">
        <v>28</v>
      </c>
      <c r="K53" s="16">
        <v>30</v>
      </c>
      <c r="L53" s="16">
        <v>5</v>
      </c>
      <c r="M53" s="84">
        <v>9.24</v>
      </c>
      <c r="N53" s="74">
        <v>9</v>
      </c>
      <c r="O53" s="66">
        <v>2530</v>
      </c>
      <c r="P53" s="67">
        <f>Table224523467891112131415[[#This Row],[PEMBULATAN]]*O53</f>
        <v>22770</v>
      </c>
    </row>
    <row r="54" spans="1:16" ht="30" customHeight="1" x14ac:dyDescent="0.2">
      <c r="A54" s="96"/>
      <c r="B54" s="77"/>
      <c r="C54" s="75" t="s">
        <v>1087</v>
      </c>
      <c r="D54" s="80" t="s">
        <v>50</v>
      </c>
      <c r="E54" s="13">
        <v>44434</v>
      </c>
      <c r="F54" s="78" t="s">
        <v>768</v>
      </c>
      <c r="G54" s="13">
        <v>44435</v>
      </c>
      <c r="H54" s="79" t="s">
        <v>769</v>
      </c>
      <c r="I54" s="16">
        <v>53</v>
      </c>
      <c r="J54" s="16">
        <v>33</v>
      </c>
      <c r="K54" s="16">
        <v>13</v>
      </c>
      <c r="L54" s="16">
        <v>5</v>
      </c>
      <c r="M54" s="84">
        <v>5.6842499999999996</v>
      </c>
      <c r="N54" s="74">
        <v>6</v>
      </c>
      <c r="O54" s="66">
        <v>2530</v>
      </c>
      <c r="P54" s="67">
        <f>Table224523467891112131415[[#This Row],[PEMBULATAN]]*O54</f>
        <v>15180</v>
      </c>
    </row>
    <row r="55" spans="1:16" ht="30" customHeight="1" x14ac:dyDescent="0.2">
      <c r="A55" s="96"/>
      <c r="B55" s="77"/>
      <c r="C55" s="75" t="s">
        <v>1088</v>
      </c>
      <c r="D55" s="80" t="s">
        <v>50</v>
      </c>
      <c r="E55" s="13">
        <v>44434</v>
      </c>
      <c r="F55" s="78" t="s">
        <v>768</v>
      </c>
      <c r="G55" s="13">
        <v>44435</v>
      </c>
      <c r="H55" s="79" t="s">
        <v>769</v>
      </c>
      <c r="I55" s="16">
        <v>88</v>
      </c>
      <c r="J55" s="16">
        <v>50</v>
      </c>
      <c r="K55" s="16">
        <v>30</v>
      </c>
      <c r="L55" s="16">
        <v>14</v>
      </c>
      <c r="M55" s="84">
        <v>33</v>
      </c>
      <c r="N55" s="74">
        <v>33</v>
      </c>
      <c r="O55" s="66">
        <v>2530</v>
      </c>
      <c r="P55" s="67">
        <f>Table224523467891112131415[[#This Row],[PEMBULATAN]]*O55</f>
        <v>83490</v>
      </c>
    </row>
    <row r="56" spans="1:16" ht="30" customHeight="1" x14ac:dyDescent="0.2">
      <c r="A56" s="96"/>
      <c r="B56" s="77"/>
      <c r="C56" s="75" t="s">
        <v>1089</v>
      </c>
      <c r="D56" s="80" t="s">
        <v>50</v>
      </c>
      <c r="E56" s="13">
        <v>44434</v>
      </c>
      <c r="F56" s="78" t="s">
        <v>768</v>
      </c>
      <c r="G56" s="13">
        <v>44435</v>
      </c>
      <c r="H56" s="79" t="s">
        <v>769</v>
      </c>
      <c r="I56" s="16">
        <v>93</v>
      </c>
      <c r="J56" s="16">
        <v>50</v>
      </c>
      <c r="K56" s="16">
        <v>28</v>
      </c>
      <c r="L56" s="16">
        <v>11</v>
      </c>
      <c r="M56" s="84">
        <v>32.549999999999997</v>
      </c>
      <c r="N56" s="74">
        <v>33</v>
      </c>
      <c r="O56" s="66">
        <v>2530</v>
      </c>
      <c r="P56" s="67">
        <f>Table224523467891112131415[[#This Row],[PEMBULATAN]]*O56</f>
        <v>83490</v>
      </c>
    </row>
    <row r="57" spans="1:16" ht="30" customHeight="1" x14ac:dyDescent="0.2">
      <c r="A57" s="96"/>
      <c r="B57" s="77"/>
      <c r="C57" s="75" t="s">
        <v>1090</v>
      </c>
      <c r="D57" s="80" t="s">
        <v>50</v>
      </c>
      <c r="E57" s="13">
        <v>44434</v>
      </c>
      <c r="F57" s="78" t="s">
        <v>768</v>
      </c>
      <c r="G57" s="13">
        <v>44435</v>
      </c>
      <c r="H57" s="79" t="s">
        <v>769</v>
      </c>
      <c r="I57" s="16">
        <v>84</v>
      </c>
      <c r="J57" s="16">
        <v>50</v>
      </c>
      <c r="K57" s="16">
        <v>37</v>
      </c>
      <c r="L57" s="16">
        <v>17</v>
      </c>
      <c r="M57" s="84">
        <v>38.85</v>
      </c>
      <c r="N57" s="74">
        <v>39</v>
      </c>
      <c r="O57" s="66">
        <v>2530</v>
      </c>
      <c r="P57" s="67">
        <f>Table224523467891112131415[[#This Row],[PEMBULATAN]]*O57</f>
        <v>98670</v>
      </c>
    </row>
    <row r="58" spans="1:16" ht="30" customHeight="1" x14ac:dyDescent="0.2">
      <c r="A58" s="96"/>
      <c r="B58" s="77"/>
      <c r="C58" s="75" t="s">
        <v>1091</v>
      </c>
      <c r="D58" s="80" t="s">
        <v>50</v>
      </c>
      <c r="E58" s="13">
        <v>44434</v>
      </c>
      <c r="F58" s="78" t="s">
        <v>768</v>
      </c>
      <c r="G58" s="13">
        <v>44435</v>
      </c>
      <c r="H58" s="79" t="s">
        <v>769</v>
      </c>
      <c r="I58" s="16">
        <v>79</v>
      </c>
      <c r="J58" s="16">
        <v>50</v>
      </c>
      <c r="K58" s="16">
        <v>23</v>
      </c>
      <c r="L58" s="16">
        <v>9</v>
      </c>
      <c r="M58" s="84">
        <v>22.712499999999999</v>
      </c>
      <c r="N58" s="74">
        <v>23</v>
      </c>
      <c r="O58" s="66">
        <v>2530</v>
      </c>
      <c r="P58" s="67">
        <f>Table224523467891112131415[[#This Row],[PEMBULATAN]]*O58</f>
        <v>58190</v>
      </c>
    </row>
    <row r="59" spans="1:16" ht="30" customHeight="1" x14ac:dyDescent="0.2">
      <c r="A59" s="96"/>
      <c r="B59" s="77"/>
      <c r="C59" s="75" t="s">
        <v>1092</v>
      </c>
      <c r="D59" s="80" t="s">
        <v>50</v>
      </c>
      <c r="E59" s="13">
        <v>44434</v>
      </c>
      <c r="F59" s="78" t="s">
        <v>768</v>
      </c>
      <c r="G59" s="13">
        <v>44435</v>
      </c>
      <c r="H59" s="79" t="s">
        <v>769</v>
      </c>
      <c r="I59" s="16">
        <v>94</v>
      </c>
      <c r="J59" s="16">
        <v>66</v>
      </c>
      <c r="K59" s="16">
        <v>28</v>
      </c>
      <c r="L59" s="16">
        <v>20</v>
      </c>
      <c r="M59" s="84">
        <v>43.427999999999997</v>
      </c>
      <c r="N59" s="74">
        <v>43</v>
      </c>
      <c r="O59" s="66">
        <v>2530</v>
      </c>
      <c r="P59" s="67">
        <f>Table224523467891112131415[[#This Row],[PEMBULATAN]]*O59</f>
        <v>108790</v>
      </c>
    </row>
    <row r="60" spans="1:16" ht="30" customHeight="1" x14ac:dyDescent="0.2">
      <c r="A60" s="96"/>
      <c r="B60" s="77"/>
      <c r="C60" s="75" t="s">
        <v>1093</v>
      </c>
      <c r="D60" s="80" t="s">
        <v>50</v>
      </c>
      <c r="E60" s="13">
        <v>44434</v>
      </c>
      <c r="F60" s="78" t="s">
        <v>768</v>
      </c>
      <c r="G60" s="13">
        <v>44435</v>
      </c>
      <c r="H60" s="79" t="s">
        <v>769</v>
      </c>
      <c r="I60" s="16">
        <v>42</v>
      </c>
      <c r="J60" s="16">
        <v>27</v>
      </c>
      <c r="K60" s="16">
        <v>27</v>
      </c>
      <c r="L60" s="16">
        <v>4</v>
      </c>
      <c r="M60" s="84">
        <v>7.6544999999999996</v>
      </c>
      <c r="N60" s="74">
        <v>8</v>
      </c>
      <c r="O60" s="66">
        <v>2530</v>
      </c>
      <c r="P60" s="67">
        <f>Table224523467891112131415[[#This Row],[PEMBULATAN]]*O60</f>
        <v>20240</v>
      </c>
    </row>
    <row r="61" spans="1:16" ht="30" customHeight="1" x14ac:dyDescent="0.2">
      <c r="A61" s="96"/>
      <c r="B61" s="77"/>
      <c r="C61" s="75" t="s">
        <v>1094</v>
      </c>
      <c r="D61" s="80" t="s">
        <v>50</v>
      </c>
      <c r="E61" s="13">
        <v>44434</v>
      </c>
      <c r="F61" s="78" t="s">
        <v>768</v>
      </c>
      <c r="G61" s="13">
        <v>44435</v>
      </c>
      <c r="H61" s="79" t="s">
        <v>769</v>
      </c>
      <c r="I61" s="16">
        <v>36</v>
      </c>
      <c r="J61" s="16">
        <v>28</v>
      </c>
      <c r="K61" s="16">
        <v>23</v>
      </c>
      <c r="L61" s="16">
        <v>1</v>
      </c>
      <c r="M61" s="84">
        <v>5.7960000000000003</v>
      </c>
      <c r="N61" s="74">
        <v>6</v>
      </c>
      <c r="O61" s="66">
        <v>2530</v>
      </c>
      <c r="P61" s="67">
        <f>Table224523467891112131415[[#This Row],[PEMBULATAN]]*O61</f>
        <v>15180</v>
      </c>
    </row>
    <row r="62" spans="1:16" ht="30" customHeight="1" x14ac:dyDescent="0.2">
      <c r="A62" s="96"/>
      <c r="B62" s="77"/>
      <c r="C62" s="75" t="s">
        <v>1095</v>
      </c>
      <c r="D62" s="80" t="s">
        <v>50</v>
      </c>
      <c r="E62" s="13">
        <v>44434</v>
      </c>
      <c r="F62" s="78" t="s">
        <v>768</v>
      </c>
      <c r="G62" s="13">
        <v>44435</v>
      </c>
      <c r="H62" s="79" t="s">
        <v>769</v>
      </c>
      <c r="I62" s="16">
        <v>74</v>
      </c>
      <c r="J62" s="16">
        <v>40</v>
      </c>
      <c r="K62" s="16">
        <v>18</v>
      </c>
      <c r="L62" s="16">
        <v>10</v>
      </c>
      <c r="M62" s="84">
        <v>13.32</v>
      </c>
      <c r="N62" s="74">
        <v>13</v>
      </c>
      <c r="O62" s="66">
        <v>2530</v>
      </c>
      <c r="P62" s="67">
        <f>Table224523467891112131415[[#This Row],[PEMBULATAN]]*O62</f>
        <v>32890</v>
      </c>
    </row>
    <row r="63" spans="1:16" ht="30" customHeight="1" x14ac:dyDescent="0.2">
      <c r="A63" s="96"/>
      <c r="B63" s="77"/>
      <c r="C63" s="75" t="s">
        <v>1096</v>
      </c>
      <c r="D63" s="80" t="s">
        <v>50</v>
      </c>
      <c r="E63" s="13">
        <v>44434</v>
      </c>
      <c r="F63" s="78" t="s">
        <v>768</v>
      </c>
      <c r="G63" s="13">
        <v>44435</v>
      </c>
      <c r="H63" s="79" t="s">
        <v>769</v>
      </c>
      <c r="I63" s="16">
        <v>99</v>
      </c>
      <c r="J63" s="16">
        <v>59</v>
      </c>
      <c r="K63" s="16">
        <v>26</v>
      </c>
      <c r="L63" s="16">
        <v>14</v>
      </c>
      <c r="M63" s="84">
        <v>37.966500000000003</v>
      </c>
      <c r="N63" s="74">
        <v>38</v>
      </c>
      <c r="O63" s="66">
        <v>2530</v>
      </c>
      <c r="P63" s="67">
        <f>Table224523467891112131415[[#This Row],[PEMBULATAN]]*O63</f>
        <v>96140</v>
      </c>
    </row>
    <row r="64" spans="1:16" ht="30" customHeight="1" x14ac:dyDescent="0.2">
      <c r="A64" s="96"/>
      <c r="B64" s="77"/>
      <c r="C64" s="75" t="s">
        <v>1097</v>
      </c>
      <c r="D64" s="80" t="s">
        <v>50</v>
      </c>
      <c r="E64" s="13">
        <v>44434</v>
      </c>
      <c r="F64" s="78" t="s">
        <v>768</v>
      </c>
      <c r="G64" s="13">
        <v>44435</v>
      </c>
      <c r="H64" s="79" t="s">
        <v>769</v>
      </c>
      <c r="I64" s="16">
        <v>88</v>
      </c>
      <c r="J64" s="16">
        <v>60</v>
      </c>
      <c r="K64" s="16">
        <v>20</v>
      </c>
      <c r="L64" s="16">
        <v>16</v>
      </c>
      <c r="M64" s="84">
        <v>26.4</v>
      </c>
      <c r="N64" s="74">
        <v>26</v>
      </c>
      <c r="O64" s="66">
        <v>2530</v>
      </c>
      <c r="P64" s="67">
        <f>Table224523467891112131415[[#This Row],[PEMBULATAN]]*O64</f>
        <v>65780</v>
      </c>
    </row>
    <row r="65" spans="1:16" ht="30" customHeight="1" x14ac:dyDescent="0.2">
      <c r="A65" s="96"/>
      <c r="B65" s="77"/>
      <c r="C65" s="75" t="s">
        <v>1098</v>
      </c>
      <c r="D65" s="80" t="s">
        <v>50</v>
      </c>
      <c r="E65" s="13">
        <v>44434</v>
      </c>
      <c r="F65" s="78" t="s">
        <v>768</v>
      </c>
      <c r="G65" s="13">
        <v>44435</v>
      </c>
      <c r="H65" s="79" t="s">
        <v>769</v>
      </c>
      <c r="I65" s="16">
        <v>40</v>
      </c>
      <c r="J65" s="16">
        <v>50</v>
      </c>
      <c r="K65" s="16">
        <v>25</v>
      </c>
      <c r="L65" s="16">
        <v>10</v>
      </c>
      <c r="M65" s="84">
        <v>12.5</v>
      </c>
      <c r="N65" s="74">
        <v>13</v>
      </c>
      <c r="O65" s="66">
        <v>2530</v>
      </c>
      <c r="P65" s="67">
        <f>Table224523467891112131415[[#This Row],[PEMBULATAN]]*O65</f>
        <v>32890</v>
      </c>
    </row>
    <row r="66" spans="1:16" ht="30" customHeight="1" x14ac:dyDescent="0.2">
      <c r="A66" s="96"/>
      <c r="B66" s="77"/>
      <c r="C66" s="75" t="s">
        <v>1099</v>
      </c>
      <c r="D66" s="80" t="s">
        <v>50</v>
      </c>
      <c r="E66" s="13">
        <v>44434</v>
      </c>
      <c r="F66" s="78" t="s">
        <v>768</v>
      </c>
      <c r="G66" s="13">
        <v>44435</v>
      </c>
      <c r="H66" s="79" t="s">
        <v>769</v>
      </c>
      <c r="I66" s="16">
        <v>62</v>
      </c>
      <c r="J66" s="16">
        <v>43</v>
      </c>
      <c r="K66" s="16">
        <v>23</v>
      </c>
      <c r="L66" s="16">
        <v>7</v>
      </c>
      <c r="M66" s="84">
        <v>15.329499999999999</v>
      </c>
      <c r="N66" s="74">
        <v>15</v>
      </c>
      <c r="O66" s="66">
        <v>2530</v>
      </c>
      <c r="P66" s="67">
        <f>Table224523467891112131415[[#This Row],[PEMBULATAN]]*O66</f>
        <v>37950</v>
      </c>
    </row>
    <row r="67" spans="1:16" ht="30" customHeight="1" x14ac:dyDescent="0.2">
      <c r="A67" s="96"/>
      <c r="B67" s="77"/>
      <c r="C67" s="75" t="s">
        <v>1100</v>
      </c>
      <c r="D67" s="80" t="s">
        <v>50</v>
      </c>
      <c r="E67" s="13">
        <v>44434</v>
      </c>
      <c r="F67" s="78" t="s">
        <v>768</v>
      </c>
      <c r="G67" s="13">
        <v>44435</v>
      </c>
      <c r="H67" s="79" t="s">
        <v>769</v>
      </c>
      <c r="I67" s="16">
        <v>68</v>
      </c>
      <c r="J67" s="16">
        <v>35</v>
      </c>
      <c r="K67" s="16">
        <v>13</v>
      </c>
      <c r="L67" s="16">
        <v>5</v>
      </c>
      <c r="M67" s="84">
        <v>7.7350000000000003</v>
      </c>
      <c r="N67" s="74">
        <v>8</v>
      </c>
      <c r="O67" s="66">
        <v>2530</v>
      </c>
      <c r="P67" s="67">
        <f>Table224523467891112131415[[#This Row],[PEMBULATAN]]*O67</f>
        <v>20240</v>
      </c>
    </row>
    <row r="68" spans="1:16" ht="30" customHeight="1" x14ac:dyDescent="0.2">
      <c r="A68" s="96"/>
      <c r="B68" s="77"/>
      <c r="C68" s="75" t="s">
        <v>1101</v>
      </c>
      <c r="D68" s="80" t="s">
        <v>50</v>
      </c>
      <c r="E68" s="13">
        <v>44434</v>
      </c>
      <c r="F68" s="78" t="s">
        <v>768</v>
      </c>
      <c r="G68" s="13">
        <v>44435</v>
      </c>
      <c r="H68" s="79" t="s">
        <v>769</v>
      </c>
      <c r="I68" s="16">
        <v>57</v>
      </c>
      <c r="J68" s="16">
        <v>33</v>
      </c>
      <c r="K68" s="16">
        <v>10</v>
      </c>
      <c r="L68" s="16">
        <v>3</v>
      </c>
      <c r="M68" s="84">
        <v>4.7024999999999997</v>
      </c>
      <c r="N68" s="74">
        <v>5</v>
      </c>
      <c r="O68" s="66">
        <v>2530</v>
      </c>
      <c r="P68" s="67">
        <f>Table224523467891112131415[[#This Row],[PEMBULATAN]]*O68</f>
        <v>12650</v>
      </c>
    </row>
    <row r="69" spans="1:16" ht="30" customHeight="1" x14ac:dyDescent="0.2">
      <c r="A69" s="96"/>
      <c r="B69" s="77"/>
      <c r="C69" s="75" t="s">
        <v>1102</v>
      </c>
      <c r="D69" s="80" t="s">
        <v>50</v>
      </c>
      <c r="E69" s="13">
        <v>44434</v>
      </c>
      <c r="F69" s="78" t="s">
        <v>768</v>
      </c>
      <c r="G69" s="13">
        <v>44435</v>
      </c>
      <c r="H69" s="79" t="s">
        <v>769</v>
      </c>
      <c r="I69" s="16">
        <v>85</v>
      </c>
      <c r="J69" s="16">
        <v>65</v>
      </c>
      <c r="K69" s="16">
        <v>23</v>
      </c>
      <c r="L69" s="16">
        <v>15</v>
      </c>
      <c r="M69" s="84">
        <v>31.768750000000001</v>
      </c>
      <c r="N69" s="74">
        <v>32</v>
      </c>
      <c r="O69" s="66">
        <v>2530</v>
      </c>
      <c r="P69" s="67">
        <f>Table224523467891112131415[[#This Row],[PEMBULATAN]]*O69</f>
        <v>80960</v>
      </c>
    </row>
    <row r="70" spans="1:16" ht="30" customHeight="1" x14ac:dyDescent="0.2">
      <c r="A70" s="96"/>
      <c r="B70" s="77"/>
      <c r="C70" s="75" t="s">
        <v>1103</v>
      </c>
      <c r="D70" s="80" t="s">
        <v>50</v>
      </c>
      <c r="E70" s="13">
        <v>44434</v>
      </c>
      <c r="F70" s="78" t="s">
        <v>768</v>
      </c>
      <c r="G70" s="13">
        <v>44435</v>
      </c>
      <c r="H70" s="79" t="s">
        <v>769</v>
      </c>
      <c r="I70" s="16">
        <v>80</v>
      </c>
      <c r="J70" s="16">
        <v>50</v>
      </c>
      <c r="K70" s="16">
        <v>30</v>
      </c>
      <c r="L70" s="16">
        <v>15</v>
      </c>
      <c r="M70" s="84">
        <v>30</v>
      </c>
      <c r="N70" s="74">
        <v>30</v>
      </c>
      <c r="O70" s="66">
        <v>2530</v>
      </c>
      <c r="P70" s="67">
        <f>Table224523467891112131415[[#This Row],[PEMBULATAN]]*O70</f>
        <v>75900</v>
      </c>
    </row>
    <row r="71" spans="1:16" ht="30" customHeight="1" x14ac:dyDescent="0.2">
      <c r="A71" s="96"/>
      <c r="B71" s="77"/>
      <c r="C71" s="75" t="s">
        <v>1104</v>
      </c>
      <c r="D71" s="80" t="s">
        <v>50</v>
      </c>
      <c r="E71" s="13">
        <v>44434</v>
      </c>
      <c r="F71" s="78" t="s">
        <v>768</v>
      </c>
      <c r="G71" s="13">
        <v>44435</v>
      </c>
      <c r="H71" s="79" t="s">
        <v>769</v>
      </c>
      <c r="I71" s="16">
        <v>85</v>
      </c>
      <c r="J71" s="16">
        <v>68</v>
      </c>
      <c r="K71" s="16">
        <v>30</v>
      </c>
      <c r="L71" s="16">
        <v>11</v>
      </c>
      <c r="M71" s="84">
        <v>43.35</v>
      </c>
      <c r="N71" s="74">
        <v>43</v>
      </c>
      <c r="O71" s="66">
        <v>2530</v>
      </c>
      <c r="P71" s="67">
        <f>Table224523467891112131415[[#This Row],[PEMBULATAN]]*O71</f>
        <v>108790</v>
      </c>
    </row>
    <row r="72" spans="1:16" ht="30" customHeight="1" x14ac:dyDescent="0.2">
      <c r="A72" s="96"/>
      <c r="B72" s="77"/>
      <c r="C72" s="75" t="s">
        <v>1105</v>
      </c>
      <c r="D72" s="80" t="s">
        <v>50</v>
      </c>
      <c r="E72" s="13">
        <v>44434</v>
      </c>
      <c r="F72" s="78" t="s">
        <v>768</v>
      </c>
      <c r="G72" s="13">
        <v>44435</v>
      </c>
      <c r="H72" s="79" t="s">
        <v>769</v>
      </c>
      <c r="I72" s="16">
        <v>94</v>
      </c>
      <c r="J72" s="16">
        <v>63</v>
      </c>
      <c r="K72" s="16">
        <v>18</v>
      </c>
      <c r="L72" s="16">
        <v>15</v>
      </c>
      <c r="M72" s="84">
        <v>26.649000000000001</v>
      </c>
      <c r="N72" s="74">
        <v>27</v>
      </c>
      <c r="O72" s="66">
        <v>2530</v>
      </c>
      <c r="P72" s="67">
        <f>Table224523467891112131415[[#This Row],[PEMBULATAN]]*O72</f>
        <v>68310</v>
      </c>
    </row>
    <row r="73" spans="1:16" ht="30" customHeight="1" x14ac:dyDescent="0.2">
      <c r="A73" s="96"/>
      <c r="B73" s="77"/>
      <c r="C73" s="75" t="s">
        <v>1106</v>
      </c>
      <c r="D73" s="80" t="s">
        <v>50</v>
      </c>
      <c r="E73" s="13">
        <v>44434</v>
      </c>
      <c r="F73" s="78" t="s">
        <v>768</v>
      </c>
      <c r="G73" s="13">
        <v>44435</v>
      </c>
      <c r="H73" s="79" t="s">
        <v>769</v>
      </c>
      <c r="I73" s="16">
        <v>40</v>
      </c>
      <c r="J73" s="16">
        <v>30</v>
      </c>
      <c r="K73" s="16">
        <v>24</v>
      </c>
      <c r="L73" s="16">
        <v>9</v>
      </c>
      <c r="M73" s="84">
        <v>7.2</v>
      </c>
      <c r="N73" s="74">
        <v>9</v>
      </c>
      <c r="O73" s="66">
        <v>2530</v>
      </c>
      <c r="P73" s="67">
        <f>Table224523467891112131415[[#This Row],[PEMBULATAN]]*O73</f>
        <v>22770</v>
      </c>
    </row>
    <row r="74" spans="1:16" ht="30" customHeight="1" x14ac:dyDescent="0.2">
      <c r="A74" s="96"/>
      <c r="B74" s="77"/>
      <c r="C74" s="75" t="s">
        <v>1107</v>
      </c>
      <c r="D74" s="80" t="s">
        <v>50</v>
      </c>
      <c r="E74" s="13">
        <v>44434</v>
      </c>
      <c r="F74" s="78" t="s">
        <v>768</v>
      </c>
      <c r="G74" s="13">
        <v>44435</v>
      </c>
      <c r="H74" s="79" t="s">
        <v>769</v>
      </c>
      <c r="I74" s="16">
        <v>80</v>
      </c>
      <c r="J74" s="16">
        <v>47</v>
      </c>
      <c r="K74" s="16">
        <v>1</v>
      </c>
      <c r="L74" s="16">
        <v>2</v>
      </c>
      <c r="M74" s="84">
        <v>0.94</v>
      </c>
      <c r="N74" s="74">
        <v>2</v>
      </c>
      <c r="O74" s="66">
        <v>2530</v>
      </c>
      <c r="P74" s="67">
        <f>Table224523467891112131415[[#This Row],[PEMBULATAN]]*O74</f>
        <v>5060</v>
      </c>
    </row>
    <row r="75" spans="1:16" ht="30" customHeight="1" x14ac:dyDescent="0.2">
      <c r="A75" s="96"/>
      <c r="B75" s="77"/>
      <c r="C75" s="75" t="s">
        <v>1108</v>
      </c>
      <c r="D75" s="80" t="s">
        <v>50</v>
      </c>
      <c r="E75" s="13">
        <v>44434</v>
      </c>
      <c r="F75" s="78" t="s">
        <v>768</v>
      </c>
      <c r="G75" s="13">
        <v>44435</v>
      </c>
      <c r="H75" s="79" t="s">
        <v>769</v>
      </c>
      <c r="I75" s="16">
        <v>40</v>
      </c>
      <c r="J75" s="16">
        <v>34</v>
      </c>
      <c r="K75" s="16">
        <v>25</v>
      </c>
      <c r="L75" s="16">
        <v>10</v>
      </c>
      <c r="M75" s="84">
        <v>8.5</v>
      </c>
      <c r="N75" s="74">
        <v>10</v>
      </c>
      <c r="O75" s="66">
        <v>2530</v>
      </c>
      <c r="P75" s="67">
        <f>Table224523467891112131415[[#This Row],[PEMBULATAN]]*O75</f>
        <v>25300</v>
      </c>
    </row>
    <row r="76" spans="1:16" ht="30" customHeight="1" x14ac:dyDescent="0.2">
      <c r="A76" s="96"/>
      <c r="B76" s="77"/>
      <c r="C76" s="75" t="s">
        <v>1109</v>
      </c>
      <c r="D76" s="80" t="s">
        <v>50</v>
      </c>
      <c r="E76" s="13">
        <v>44434</v>
      </c>
      <c r="F76" s="78" t="s">
        <v>768</v>
      </c>
      <c r="G76" s="13">
        <v>44435</v>
      </c>
      <c r="H76" s="79" t="s">
        <v>769</v>
      </c>
      <c r="I76" s="16">
        <v>50</v>
      </c>
      <c r="J76" s="16">
        <v>40</v>
      </c>
      <c r="K76" s="16">
        <v>33</v>
      </c>
      <c r="L76" s="16">
        <v>12</v>
      </c>
      <c r="M76" s="84">
        <v>16.5</v>
      </c>
      <c r="N76" s="74">
        <v>17</v>
      </c>
      <c r="O76" s="66">
        <v>2530</v>
      </c>
      <c r="P76" s="67">
        <f>Table224523467891112131415[[#This Row],[PEMBULATAN]]*O76</f>
        <v>43010</v>
      </c>
    </row>
    <row r="77" spans="1:16" ht="30" customHeight="1" x14ac:dyDescent="0.2">
      <c r="A77" s="96"/>
      <c r="B77" s="77"/>
      <c r="C77" s="75" t="s">
        <v>1110</v>
      </c>
      <c r="D77" s="80" t="s">
        <v>50</v>
      </c>
      <c r="E77" s="13">
        <v>44434</v>
      </c>
      <c r="F77" s="78" t="s">
        <v>768</v>
      </c>
      <c r="G77" s="13">
        <v>44435</v>
      </c>
      <c r="H77" s="79" t="s">
        <v>769</v>
      </c>
      <c r="I77" s="16">
        <v>60</v>
      </c>
      <c r="J77" s="16">
        <v>55</v>
      </c>
      <c r="K77" s="16">
        <v>22</v>
      </c>
      <c r="L77" s="16">
        <v>9</v>
      </c>
      <c r="M77" s="84">
        <v>18.149999999999999</v>
      </c>
      <c r="N77" s="74">
        <v>18</v>
      </c>
      <c r="O77" s="66">
        <v>2530</v>
      </c>
      <c r="P77" s="67">
        <f>Table224523467891112131415[[#This Row],[PEMBULATAN]]*O77</f>
        <v>45540</v>
      </c>
    </row>
    <row r="78" spans="1:16" ht="30" customHeight="1" x14ac:dyDescent="0.2">
      <c r="A78" s="96"/>
      <c r="B78" s="77"/>
      <c r="C78" s="75" t="s">
        <v>1111</v>
      </c>
      <c r="D78" s="80" t="s">
        <v>50</v>
      </c>
      <c r="E78" s="13">
        <v>44434</v>
      </c>
      <c r="F78" s="78" t="s">
        <v>768</v>
      </c>
      <c r="G78" s="13">
        <v>44435</v>
      </c>
      <c r="H78" s="79" t="s">
        <v>769</v>
      </c>
      <c r="I78" s="16">
        <v>60</v>
      </c>
      <c r="J78" s="16">
        <v>46</v>
      </c>
      <c r="K78" s="16">
        <v>50</v>
      </c>
      <c r="L78" s="16">
        <v>23</v>
      </c>
      <c r="M78" s="84">
        <v>34.5</v>
      </c>
      <c r="N78" s="74">
        <v>35</v>
      </c>
      <c r="O78" s="66">
        <v>2530</v>
      </c>
      <c r="P78" s="67">
        <f>Table224523467891112131415[[#This Row],[PEMBULATAN]]*O78</f>
        <v>88550</v>
      </c>
    </row>
    <row r="79" spans="1:16" ht="30" customHeight="1" x14ac:dyDescent="0.2">
      <c r="A79" s="96"/>
      <c r="B79" s="77"/>
      <c r="C79" s="75" t="s">
        <v>1112</v>
      </c>
      <c r="D79" s="80" t="s">
        <v>50</v>
      </c>
      <c r="E79" s="13">
        <v>44434</v>
      </c>
      <c r="F79" s="78" t="s">
        <v>768</v>
      </c>
      <c r="G79" s="13">
        <v>44435</v>
      </c>
      <c r="H79" s="79" t="s">
        <v>769</v>
      </c>
      <c r="I79" s="16">
        <v>83</v>
      </c>
      <c r="J79" s="16">
        <v>50</v>
      </c>
      <c r="K79" s="16">
        <v>29</v>
      </c>
      <c r="L79" s="16">
        <v>8</v>
      </c>
      <c r="M79" s="84">
        <v>30.087499999999999</v>
      </c>
      <c r="N79" s="74">
        <v>30</v>
      </c>
      <c r="O79" s="66">
        <v>2530</v>
      </c>
      <c r="P79" s="67">
        <f>Table224523467891112131415[[#This Row],[PEMBULATAN]]*O79</f>
        <v>75900</v>
      </c>
    </row>
    <row r="80" spans="1:16" ht="30" customHeight="1" x14ac:dyDescent="0.2">
      <c r="A80" s="96"/>
      <c r="B80" s="77"/>
      <c r="C80" s="75" t="s">
        <v>1113</v>
      </c>
      <c r="D80" s="80" t="s">
        <v>50</v>
      </c>
      <c r="E80" s="13">
        <v>44434</v>
      </c>
      <c r="F80" s="78" t="s">
        <v>768</v>
      </c>
      <c r="G80" s="13">
        <v>44435</v>
      </c>
      <c r="H80" s="79" t="s">
        <v>769</v>
      </c>
      <c r="I80" s="16">
        <v>65</v>
      </c>
      <c r="J80" s="16">
        <v>65</v>
      </c>
      <c r="K80" s="16">
        <v>17</v>
      </c>
      <c r="L80" s="16">
        <v>7</v>
      </c>
      <c r="M80" s="84">
        <v>17.956250000000001</v>
      </c>
      <c r="N80" s="74">
        <v>18</v>
      </c>
      <c r="O80" s="66">
        <v>2530</v>
      </c>
      <c r="P80" s="67">
        <f>Table224523467891112131415[[#This Row],[PEMBULATAN]]*O80</f>
        <v>45540</v>
      </c>
    </row>
    <row r="81" spans="1:16" ht="30" customHeight="1" x14ac:dyDescent="0.2">
      <c r="A81" s="96"/>
      <c r="B81" s="77"/>
      <c r="C81" s="75" t="s">
        <v>1114</v>
      </c>
      <c r="D81" s="80" t="s">
        <v>50</v>
      </c>
      <c r="E81" s="13">
        <v>44434</v>
      </c>
      <c r="F81" s="78" t="s">
        <v>768</v>
      </c>
      <c r="G81" s="13">
        <v>44435</v>
      </c>
      <c r="H81" s="79" t="s">
        <v>769</v>
      </c>
      <c r="I81" s="16">
        <v>55</v>
      </c>
      <c r="J81" s="16">
        <v>43</v>
      </c>
      <c r="K81" s="16">
        <v>12</v>
      </c>
      <c r="L81" s="16">
        <v>4</v>
      </c>
      <c r="M81" s="84">
        <v>7.0949999999999998</v>
      </c>
      <c r="N81" s="74">
        <v>7</v>
      </c>
      <c r="O81" s="66">
        <v>2530</v>
      </c>
      <c r="P81" s="67">
        <f>Table224523467891112131415[[#This Row],[PEMBULATAN]]*O81</f>
        <v>17710</v>
      </c>
    </row>
    <row r="82" spans="1:16" ht="30" customHeight="1" x14ac:dyDescent="0.2">
      <c r="A82" s="96"/>
      <c r="B82" s="77"/>
      <c r="C82" s="75" t="s">
        <v>1115</v>
      </c>
      <c r="D82" s="80" t="s">
        <v>50</v>
      </c>
      <c r="E82" s="13">
        <v>44434</v>
      </c>
      <c r="F82" s="78" t="s">
        <v>768</v>
      </c>
      <c r="G82" s="13">
        <v>44435</v>
      </c>
      <c r="H82" s="79" t="s">
        <v>769</v>
      </c>
      <c r="I82" s="16">
        <v>80</v>
      </c>
      <c r="J82" s="16">
        <v>61</v>
      </c>
      <c r="K82" s="16">
        <v>32</v>
      </c>
      <c r="L82" s="16">
        <v>15</v>
      </c>
      <c r="M82" s="84">
        <v>39.04</v>
      </c>
      <c r="N82" s="74">
        <v>39</v>
      </c>
      <c r="O82" s="66">
        <v>2530</v>
      </c>
      <c r="P82" s="67">
        <f>Table224523467891112131415[[#This Row],[PEMBULATAN]]*O82</f>
        <v>98670</v>
      </c>
    </row>
    <row r="83" spans="1:16" ht="30" customHeight="1" x14ac:dyDescent="0.2">
      <c r="A83" s="96"/>
      <c r="B83" s="77"/>
      <c r="C83" s="75" t="s">
        <v>1116</v>
      </c>
      <c r="D83" s="80" t="s">
        <v>50</v>
      </c>
      <c r="E83" s="13">
        <v>44434</v>
      </c>
      <c r="F83" s="78" t="s">
        <v>768</v>
      </c>
      <c r="G83" s="13">
        <v>44435</v>
      </c>
      <c r="H83" s="79" t="s">
        <v>769</v>
      </c>
      <c r="I83" s="16">
        <v>75</v>
      </c>
      <c r="J83" s="16">
        <v>55</v>
      </c>
      <c r="K83" s="16">
        <v>20</v>
      </c>
      <c r="L83" s="16">
        <v>10</v>
      </c>
      <c r="M83" s="84">
        <v>20.625</v>
      </c>
      <c r="N83" s="74">
        <v>21</v>
      </c>
      <c r="O83" s="66">
        <v>2530</v>
      </c>
      <c r="P83" s="67">
        <f>Table224523467891112131415[[#This Row],[PEMBULATAN]]*O83</f>
        <v>53130</v>
      </c>
    </row>
    <row r="84" spans="1:16" ht="30" customHeight="1" x14ac:dyDescent="0.2">
      <c r="A84" s="96"/>
      <c r="B84" s="77"/>
      <c r="C84" s="75" t="s">
        <v>1117</v>
      </c>
      <c r="D84" s="80" t="s">
        <v>50</v>
      </c>
      <c r="E84" s="13">
        <v>44434</v>
      </c>
      <c r="F84" s="78" t="s">
        <v>768</v>
      </c>
      <c r="G84" s="13">
        <v>44435</v>
      </c>
      <c r="H84" s="79" t="s">
        <v>769</v>
      </c>
      <c r="I84" s="16">
        <v>77</v>
      </c>
      <c r="J84" s="16">
        <v>18</v>
      </c>
      <c r="K84" s="16">
        <v>8</v>
      </c>
      <c r="L84" s="16">
        <v>3</v>
      </c>
      <c r="M84" s="84">
        <v>2.7719999999999998</v>
      </c>
      <c r="N84" s="74">
        <v>3</v>
      </c>
      <c r="O84" s="66">
        <v>2530</v>
      </c>
      <c r="P84" s="67">
        <f>Table224523467891112131415[[#This Row],[PEMBULATAN]]*O84</f>
        <v>7590</v>
      </c>
    </row>
    <row r="85" spans="1:16" ht="30" customHeight="1" x14ac:dyDescent="0.2">
      <c r="A85" s="96"/>
      <c r="B85" s="77"/>
      <c r="C85" s="75" t="s">
        <v>1118</v>
      </c>
      <c r="D85" s="80" t="s">
        <v>50</v>
      </c>
      <c r="E85" s="13">
        <v>44434</v>
      </c>
      <c r="F85" s="78" t="s">
        <v>768</v>
      </c>
      <c r="G85" s="13">
        <v>44435</v>
      </c>
      <c r="H85" s="79" t="s">
        <v>769</v>
      </c>
      <c r="I85" s="16">
        <v>60</v>
      </c>
      <c r="J85" s="16">
        <v>60</v>
      </c>
      <c r="K85" s="16">
        <v>25</v>
      </c>
      <c r="L85" s="16">
        <v>14</v>
      </c>
      <c r="M85" s="84">
        <v>22.5</v>
      </c>
      <c r="N85" s="74">
        <v>23</v>
      </c>
      <c r="O85" s="66">
        <v>2530</v>
      </c>
      <c r="P85" s="67">
        <f>Table224523467891112131415[[#This Row],[PEMBULATAN]]*O85</f>
        <v>58190</v>
      </c>
    </row>
    <row r="86" spans="1:16" ht="30" customHeight="1" x14ac:dyDescent="0.2">
      <c r="A86" s="96"/>
      <c r="B86" s="77"/>
      <c r="C86" s="75" t="s">
        <v>1119</v>
      </c>
      <c r="D86" s="80" t="s">
        <v>50</v>
      </c>
      <c r="E86" s="13">
        <v>44434</v>
      </c>
      <c r="F86" s="78" t="s">
        <v>768</v>
      </c>
      <c r="G86" s="13">
        <v>44435</v>
      </c>
      <c r="H86" s="79" t="s">
        <v>769</v>
      </c>
      <c r="I86" s="16">
        <v>80</v>
      </c>
      <c r="J86" s="16">
        <v>50</v>
      </c>
      <c r="K86" s="16">
        <v>20</v>
      </c>
      <c r="L86" s="16">
        <v>14</v>
      </c>
      <c r="M86" s="84">
        <v>20</v>
      </c>
      <c r="N86" s="74">
        <v>20</v>
      </c>
      <c r="O86" s="66">
        <v>2530</v>
      </c>
      <c r="P86" s="67">
        <f>Table224523467891112131415[[#This Row],[PEMBULATAN]]*O86</f>
        <v>50600</v>
      </c>
    </row>
    <row r="87" spans="1:16" ht="30" customHeight="1" x14ac:dyDescent="0.2">
      <c r="A87" s="96"/>
      <c r="B87" s="77"/>
      <c r="C87" s="75" t="s">
        <v>1120</v>
      </c>
      <c r="D87" s="80" t="s">
        <v>50</v>
      </c>
      <c r="E87" s="13">
        <v>44434</v>
      </c>
      <c r="F87" s="78" t="s">
        <v>768</v>
      </c>
      <c r="G87" s="13">
        <v>44435</v>
      </c>
      <c r="H87" s="79" t="s">
        <v>769</v>
      </c>
      <c r="I87" s="16">
        <v>70</v>
      </c>
      <c r="J87" s="16">
        <v>55</v>
      </c>
      <c r="K87" s="16">
        <v>20</v>
      </c>
      <c r="L87" s="16">
        <v>7</v>
      </c>
      <c r="M87" s="84">
        <v>19.25</v>
      </c>
      <c r="N87" s="74">
        <v>19</v>
      </c>
      <c r="O87" s="66">
        <v>2530</v>
      </c>
      <c r="P87" s="67">
        <f>Table224523467891112131415[[#This Row],[PEMBULATAN]]*O87</f>
        <v>48070</v>
      </c>
    </row>
    <row r="88" spans="1:16" ht="30" customHeight="1" x14ac:dyDescent="0.2">
      <c r="A88" s="96"/>
      <c r="B88" s="77"/>
      <c r="C88" s="75" t="s">
        <v>1121</v>
      </c>
      <c r="D88" s="80" t="s">
        <v>50</v>
      </c>
      <c r="E88" s="13">
        <v>44434</v>
      </c>
      <c r="F88" s="78" t="s">
        <v>768</v>
      </c>
      <c r="G88" s="13">
        <v>44435</v>
      </c>
      <c r="H88" s="79" t="s">
        <v>769</v>
      </c>
      <c r="I88" s="16">
        <v>70</v>
      </c>
      <c r="J88" s="16">
        <v>50</v>
      </c>
      <c r="K88" s="16">
        <v>33</v>
      </c>
      <c r="L88" s="16">
        <v>13</v>
      </c>
      <c r="M88" s="84">
        <v>28.875</v>
      </c>
      <c r="N88" s="74">
        <v>29</v>
      </c>
      <c r="O88" s="66">
        <v>2530</v>
      </c>
      <c r="P88" s="67">
        <f>Table224523467891112131415[[#This Row],[PEMBULATAN]]*O88</f>
        <v>73370</v>
      </c>
    </row>
    <row r="89" spans="1:16" ht="30" customHeight="1" x14ac:dyDescent="0.2">
      <c r="A89" s="96"/>
      <c r="B89" s="77"/>
      <c r="C89" s="75" t="s">
        <v>1122</v>
      </c>
      <c r="D89" s="80" t="s">
        <v>50</v>
      </c>
      <c r="E89" s="13">
        <v>44434</v>
      </c>
      <c r="F89" s="78" t="s">
        <v>768</v>
      </c>
      <c r="G89" s="13">
        <v>44435</v>
      </c>
      <c r="H89" s="79" t="s">
        <v>769</v>
      </c>
      <c r="I89" s="16">
        <v>70</v>
      </c>
      <c r="J89" s="16">
        <v>36</v>
      </c>
      <c r="K89" s="16">
        <v>22</v>
      </c>
      <c r="L89" s="16">
        <v>6</v>
      </c>
      <c r="M89" s="84">
        <v>13.86</v>
      </c>
      <c r="N89" s="74">
        <v>14</v>
      </c>
      <c r="O89" s="66">
        <v>2530</v>
      </c>
      <c r="P89" s="67">
        <f>Table224523467891112131415[[#This Row],[PEMBULATAN]]*O89</f>
        <v>35420</v>
      </c>
    </row>
    <row r="90" spans="1:16" ht="30" customHeight="1" x14ac:dyDescent="0.2">
      <c r="A90" s="96"/>
      <c r="B90" s="77"/>
      <c r="C90" s="75" t="s">
        <v>1123</v>
      </c>
      <c r="D90" s="80" t="s">
        <v>50</v>
      </c>
      <c r="E90" s="13">
        <v>44434</v>
      </c>
      <c r="F90" s="78" t="s">
        <v>768</v>
      </c>
      <c r="G90" s="13">
        <v>44435</v>
      </c>
      <c r="H90" s="79" t="s">
        <v>769</v>
      </c>
      <c r="I90" s="16">
        <v>47</v>
      </c>
      <c r="J90" s="16">
        <v>34</v>
      </c>
      <c r="K90" s="16">
        <v>18</v>
      </c>
      <c r="L90" s="16">
        <v>6</v>
      </c>
      <c r="M90" s="84">
        <v>7.1909999999999998</v>
      </c>
      <c r="N90" s="74">
        <v>7</v>
      </c>
      <c r="O90" s="66">
        <v>2530</v>
      </c>
      <c r="P90" s="67">
        <f>Table224523467891112131415[[#This Row],[PEMBULATAN]]*O90</f>
        <v>17710</v>
      </c>
    </row>
    <row r="91" spans="1:16" ht="30" customHeight="1" x14ac:dyDescent="0.2">
      <c r="A91" s="96"/>
      <c r="B91" s="77"/>
      <c r="C91" s="75" t="s">
        <v>1124</v>
      </c>
      <c r="D91" s="80" t="s">
        <v>50</v>
      </c>
      <c r="E91" s="13">
        <v>44434</v>
      </c>
      <c r="F91" s="78" t="s">
        <v>768</v>
      </c>
      <c r="G91" s="13">
        <v>44435</v>
      </c>
      <c r="H91" s="79" t="s">
        <v>769</v>
      </c>
      <c r="I91" s="16">
        <v>52</v>
      </c>
      <c r="J91" s="16">
        <v>47</v>
      </c>
      <c r="K91" s="16">
        <v>21</v>
      </c>
      <c r="L91" s="16">
        <v>6</v>
      </c>
      <c r="M91" s="84">
        <v>12.831</v>
      </c>
      <c r="N91" s="74">
        <v>13</v>
      </c>
      <c r="O91" s="66">
        <v>2530</v>
      </c>
      <c r="P91" s="67">
        <f>Table224523467891112131415[[#This Row],[PEMBULATAN]]*O91</f>
        <v>32890</v>
      </c>
    </row>
    <row r="92" spans="1:16" ht="30" customHeight="1" x14ac:dyDescent="0.2">
      <c r="A92" s="96"/>
      <c r="B92" s="77"/>
      <c r="C92" s="75" t="s">
        <v>1125</v>
      </c>
      <c r="D92" s="80" t="s">
        <v>50</v>
      </c>
      <c r="E92" s="13">
        <v>44434</v>
      </c>
      <c r="F92" s="78" t="s">
        <v>768</v>
      </c>
      <c r="G92" s="13">
        <v>44435</v>
      </c>
      <c r="H92" s="79" t="s">
        <v>769</v>
      </c>
      <c r="I92" s="16">
        <v>97</v>
      </c>
      <c r="J92" s="16">
        <v>69</v>
      </c>
      <c r="K92" s="16">
        <v>13</v>
      </c>
      <c r="L92" s="16">
        <v>11</v>
      </c>
      <c r="M92" s="84">
        <v>21.75225</v>
      </c>
      <c r="N92" s="74">
        <v>22</v>
      </c>
      <c r="O92" s="66">
        <v>2530</v>
      </c>
      <c r="P92" s="67">
        <f>Table224523467891112131415[[#This Row],[PEMBULATAN]]*O92</f>
        <v>55660</v>
      </c>
    </row>
    <row r="93" spans="1:16" ht="30" customHeight="1" x14ac:dyDescent="0.2">
      <c r="A93" s="96"/>
      <c r="B93" s="77"/>
      <c r="C93" s="75" t="s">
        <v>1126</v>
      </c>
      <c r="D93" s="80" t="s">
        <v>50</v>
      </c>
      <c r="E93" s="13">
        <v>44434</v>
      </c>
      <c r="F93" s="78" t="s">
        <v>768</v>
      </c>
      <c r="G93" s="13">
        <v>44435</v>
      </c>
      <c r="H93" s="79" t="s">
        <v>769</v>
      </c>
      <c r="I93" s="16">
        <v>101</v>
      </c>
      <c r="J93" s="16">
        <v>53</v>
      </c>
      <c r="K93" s="16">
        <v>25</v>
      </c>
      <c r="L93" s="16">
        <v>4</v>
      </c>
      <c r="M93" s="84">
        <v>33.456249999999997</v>
      </c>
      <c r="N93" s="74">
        <v>33</v>
      </c>
      <c r="O93" s="66">
        <v>2530</v>
      </c>
      <c r="P93" s="67">
        <f>Table224523467891112131415[[#This Row],[PEMBULATAN]]*O93</f>
        <v>83490</v>
      </c>
    </row>
    <row r="94" spans="1:16" ht="30" customHeight="1" x14ac:dyDescent="0.2">
      <c r="A94" s="96"/>
      <c r="B94" s="77"/>
      <c r="C94" s="75" t="s">
        <v>1127</v>
      </c>
      <c r="D94" s="80" t="s">
        <v>50</v>
      </c>
      <c r="E94" s="13">
        <v>44434</v>
      </c>
      <c r="F94" s="78" t="s">
        <v>768</v>
      </c>
      <c r="G94" s="13">
        <v>44435</v>
      </c>
      <c r="H94" s="79" t="s">
        <v>769</v>
      </c>
      <c r="I94" s="16">
        <v>14</v>
      </c>
      <c r="J94" s="16">
        <v>12</v>
      </c>
      <c r="K94" s="16">
        <v>12</v>
      </c>
      <c r="L94" s="16">
        <v>1</v>
      </c>
      <c r="M94" s="84">
        <v>0.504</v>
      </c>
      <c r="N94" s="74">
        <v>1</v>
      </c>
      <c r="O94" s="66">
        <v>2530</v>
      </c>
      <c r="P94" s="67">
        <f>Table224523467891112131415[[#This Row],[PEMBULATAN]]*O94</f>
        <v>2530</v>
      </c>
    </row>
    <row r="95" spans="1:16" ht="30" customHeight="1" x14ac:dyDescent="0.2">
      <c r="A95" s="96"/>
      <c r="B95" s="77"/>
      <c r="C95" s="75" t="s">
        <v>1128</v>
      </c>
      <c r="D95" s="80" t="s">
        <v>50</v>
      </c>
      <c r="E95" s="13">
        <v>44434</v>
      </c>
      <c r="F95" s="78" t="s">
        <v>768</v>
      </c>
      <c r="G95" s="13">
        <v>44435</v>
      </c>
      <c r="H95" s="79" t="s">
        <v>769</v>
      </c>
      <c r="I95" s="16">
        <v>71</v>
      </c>
      <c r="J95" s="16">
        <v>64</v>
      </c>
      <c r="K95" s="16">
        <v>22</v>
      </c>
      <c r="L95" s="16">
        <v>12</v>
      </c>
      <c r="M95" s="84">
        <v>24.992000000000001</v>
      </c>
      <c r="N95" s="74">
        <v>25</v>
      </c>
      <c r="O95" s="66">
        <v>2530</v>
      </c>
      <c r="P95" s="67">
        <f>Table224523467891112131415[[#This Row],[PEMBULATAN]]*O95</f>
        <v>63250</v>
      </c>
    </row>
    <row r="96" spans="1:16" ht="30" customHeight="1" x14ac:dyDescent="0.2">
      <c r="A96" s="96"/>
      <c r="B96" s="77"/>
      <c r="C96" s="75" t="s">
        <v>1129</v>
      </c>
      <c r="D96" s="80" t="s">
        <v>50</v>
      </c>
      <c r="E96" s="13">
        <v>44434</v>
      </c>
      <c r="F96" s="78" t="s">
        <v>768</v>
      </c>
      <c r="G96" s="13">
        <v>44435</v>
      </c>
      <c r="H96" s="79" t="s">
        <v>769</v>
      </c>
      <c r="I96" s="16">
        <v>60</v>
      </c>
      <c r="J96" s="16">
        <v>67</v>
      </c>
      <c r="K96" s="16">
        <v>23</v>
      </c>
      <c r="L96" s="16">
        <v>6</v>
      </c>
      <c r="M96" s="84">
        <v>23.114999999999998</v>
      </c>
      <c r="N96" s="74">
        <v>23</v>
      </c>
      <c r="O96" s="66">
        <v>2530</v>
      </c>
      <c r="P96" s="67">
        <f>Table224523467891112131415[[#This Row],[PEMBULATAN]]*O96</f>
        <v>58190</v>
      </c>
    </row>
    <row r="97" spans="1:16" ht="30" customHeight="1" x14ac:dyDescent="0.2">
      <c r="A97" s="96"/>
      <c r="B97" s="77"/>
      <c r="C97" s="75" t="s">
        <v>1130</v>
      </c>
      <c r="D97" s="80" t="s">
        <v>50</v>
      </c>
      <c r="E97" s="13">
        <v>44434</v>
      </c>
      <c r="F97" s="78" t="s">
        <v>768</v>
      </c>
      <c r="G97" s="13">
        <v>44435</v>
      </c>
      <c r="H97" s="79" t="s">
        <v>769</v>
      </c>
      <c r="I97" s="16">
        <v>35</v>
      </c>
      <c r="J97" s="16">
        <v>31</v>
      </c>
      <c r="K97" s="16">
        <v>12</v>
      </c>
      <c r="L97" s="16">
        <v>4</v>
      </c>
      <c r="M97" s="84">
        <v>3.2549999999999999</v>
      </c>
      <c r="N97" s="74">
        <v>4</v>
      </c>
      <c r="O97" s="66">
        <v>2530</v>
      </c>
      <c r="P97" s="67">
        <f>Table224523467891112131415[[#This Row],[PEMBULATAN]]*O97</f>
        <v>10120</v>
      </c>
    </row>
    <row r="98" spans="1:16" ht="30" customHeight="1" x14ac:dyDescent="0.2">
      <c r="A98" s="96"/>
      <c r="B98" s="77"/>
      <c r="C98" s="75" t="s">
        <v>1131</v>
      </c>
      <c r="D98" s="80" t="s">
        <v>50</v>
      </c>
      <c r="E98" s="13">
        <v>44434</v>
      </c>
      <c r="F98" s="78" t="s">
        <v>768</v>
      </c>
      <c r="G98" s="13">
        <v>44435</v>
      </c>
      <c r="H98" s="79" t="s">
        <v>769</v>
      </c>
      <c r="I98" s="16">
        <v>67</v>
      </c>
      <c r="J98" s="16">
        <v>62</v>
      </c>
      <c r="K98" s="16">
        <v>20</v>
      </c>
      <c r="L98" s="16">
        <v>7</v>
      </c>
      <c r="M98" s="84">
        <v>20.77</v>
      </c>
      <c r="N98" s="74">
        <v>21</v>
      </c>
      <c r="O98" s="66">
        <v>2530</v>
      </c>
      <c r="P98" s="67">
        <f>Table224523467891112131415[[#This Row],[PEMBULATAN]]*O98</f>
        <v>53130</v>
      </c>
    </row>
    <row r="99" spans="1:16" ht="30" customHeight="1" x14ac:dyDescent="0.2">
      <c r="A99" s="96"/>
      <c r="B99" s="77"/>
      <c r="C99" s="75" t="s">
        <v>1132</v>
      </c>
      <c r="D99" s="80" t="s">
        <v>50</v>
      </c>
      <c r="E99" s="13">
        <v>44434</v>
      </c>
      <c r="F99" s="78" t="s">
        <v>768</v>
      </c>
      <c r="G99" s="13">
        <v>44435</v>
      </c>
      <c r="H99" s="79" t="s">
        <v>769</v>
      </c>
      <c r="I99" s="16">
        <v>50</v>
      </c>
      <c r="J99" s="16">
        <v>41</v>
      </c>
      <c r="K99" s="16">
        <v>7</v>
      </c>
      <c r="L99" s="16">
        <v>20</v>
      </c>
      <c r="M99" s="84">
        <v>3.5874999999999999</v>
      </c>
      <c r="N99" s="74">
        <v>20</v>
      </c>
      <c r="O99" s="66">
        <v>2530</v>
      </c>
      <c r="P99" s="67">
        <f>Table224523467891112131415[[#This Row],[PEMBULATAN]]*O99</f>
        <v>50600</v>
      </c>
    </row>
    <row r="100" spans="1:16" ht="30" customHeight="1" x14ac:dyDescent="0.2">
      <c r="A100" s="96"/>
      <c r="B100" s="77"/>
      <c r="C100" s="75" t="s">
        <v>1133</v>
      </c>
      <c r="D100" s="80" t="s">
        <v>50</v>
      </c>
      <c r="E100" s="13">
        <v>44434</v>
      </c>
      <c r="F100" s="78" t="s">
        <v>768</v>
      </c>
      <c r="G100" s="13">
        <v>44435</v>
      </c>
      <c r="H100" s="79" t="s">
        <v>769</v>
      </c>
      <c r="I100" s="16">
        <v>87</v>
      </c>
      <c r="J100" s="16">
        <v>58</v>
      </c>
      <c r="K100" s="16">
        <v>25</v>
      </c>
      <c r="L100" s="16">
        <v>12</v>
      </c>
      <c r="M100" s="84">
        <v>31.537500000000001</v>
      </c>
      <c r="N100" s="74">
        <v>32</v>
      </c>
      <c r="O100" s="66">
        <v>2530</v>
      </c>
      <c r="P100" s="67">
        <f>Table224523467891112131415[[#This Row],[PEMBULATAN]]*O100</f>
        <v>80960</v>
      </c>
    </row>
    <row r="101" spans="1:16" ht="30" customHeight="1" x14ac:dyDescent="0.2">
      <c r="A101" s="96"/>
      <c r="B101" s="77"/>
      <c r="C101" s="75" t="s">
        <v>1134</v>
      </c>
      <c r="D101" s="80" t="s">
        <v>50</v>
      </c>
      <c r="E101" s="13">
        <v>44434</v>
      </c>
      <c r="F101" s="78" t="s">
        <v>768</v>
      </c>
      <c r="G101" s="13">
        <v>44435</v>
      </c>
      <c r="H101" s="79" t="s">
        <v>769</v>
      </c>
      <c r="I101" s="16">
        <v>57</v>
      </c>
      <c r="J101" s="16">
        <v>60</v>
      </c>
      <c r="K101" s="16">
        <v>25</v>
      </c>
      <c r="L101" s="16">
        <v>7</v>
      </c>
      <c r="M101" s="84">
        <v>21.375</v>
      </c>
      <c r="N101" s="74">
        <v>21</v>
      </c>
      <c r="O101" s="66">
        <v>2530</v>
      </c>
      <c r="P101" s="67">
        <f>Table224523467891112131415[[#This Row],[PEMBULATAN]]*O101</f>
        <v>53130</v>
      </c>
    </row>
    <row r="102" spans="1:16" ht="30" customHeight="1" x14ac:dyDescent="0.2">
      <c r="A102" s="96"/>
      <c r="B102" s="77"/>
      <c r="C102" s="75" t="s">
        <v>1135</v>
      </c>
      <c r="D102" s="80" t="s">
        <v>50</v>
      </c>
      <c r="E102" s="13">
        <v>44434</v>
      </c>
      <c r="F102" s="78" t="s">
        <v>768</v>
      </c>
      <c r="G102" s="13">
        <v>44435</v>
      </c>
      <c r="H102" s="79" t="s">
        <v>769</v>
      </c>
      <c r="I102" s="16">
        <v>75</v>
      </c>
      <c r="J102" s="16">
        <v>45</v>
      </c>
      <c r="K102" s="16">
        <v>37</v>
      </c>
      <c r="L102" s="16">
        <v>1</v>
      </c>
      <c r="M102" s="84">
        <v>31.21875</v>
      </c>
      <c r="N102" s="74">
        <v>31</v>
      </c>
      <c r="O102" s="66">
        <v>2530</v>
      </c>
      <c r="P102" s="67">
        <f>Table224523467891112131415[[#This Row],[PEMBULATAN]]*O102</f>
        <v>78430</v>
      </c>
    </row>
    <row r="103" spans="1:16" ht="30" customHeight="1" x14ac:dyDescent="0.2">
      <c r="A103" s="96"/>
      <c r="B103" s="77"/>
      <c r="C103" s="75" t="s">
        <v>1136</v>
      </c>
      <c r="D103" s="80" t="s">
        <v>50</v>
      </c>
      <c r="E103" s="13">
        <v>44434</v>
      </c>
      <c r="F103" s="78" t="s">
        <v>768</v>
      </c>
      <c r="G103" s="13">
        <v>44435</v>
      </c>
      <c r="H103" s="79" t="s">
        <v>769</v>
      </c>
      <c r="I103" s="16">
        <v>53</v>
      </c>
      <c r="J103" s="16">
        <v>35</v>
      </c>
      <c r="K103" s="16">
        <v>15</v>
      </c>
      <c r="L103" s="16">
        <v>2</v>
      </c>
      <c r="M103" s="84">
        <v>6.9562499999999998</v>
      </c>
      <c r="N103" s="74">
        <v>7</v>
      </c>
      <c r="O103" s="66">
        <v>2530</v>
      </c>
      <c r="P103" s="67">
        <f>Table224523467891112131415[[#This Row],[PEMBULATAN]]*O103</f>
        <v>17710</v>
      </c>
    </row>
    <row r="104" spans="1:16" ht="30" customHeight="1" x14ac:dyDescent="0.2">
      <c r="A104" s="96"/>
      <c r="B104" s="77"/>
      <c r="C104" s="75" t="s">
        <v>1137</v>
      </c>
      <c r="D104" s="80" t="s">
        <v>50</v>
      </c>
      <c r="E104" s="13">
        <v>44434</v>
      </c>
      <c r="F104" s="78" t="s">
        <v>768</v>
      </c>
      <c r="G104" s="13">
        <v>44435</v>
      </c>
      <c r="H104" s="79" t="s">
        <v>769</v>
      </c>
      <c r="I104" s="16">
        <v>31</v>
      </c>
      <c r="J104" s="16">
        <v>26</v>
      </c>
      <c r="K104" s="16">
        <v>10</v>
      </c>
      <c r="L104" s="16">
        <v>1</v>
      </c>
      <c r="M104" s="84">
        <v>2.0150000000000001</v>
      </c>
      <c r="N104" s="74">
        <v>2</v>
      </c>
      <c r="O104" s="66">
        <v>2530</v>
      </c>
      <c r="P104" s="67">
        <f>Table224523467891112131415[[#This Row],[PEMBULATAN]]*O104</f>
        <v>5060</v>
      </c>
    </row>
    <row r="105" spans="1:16" ht="30" customHeight="1" x14ac:dyDescent="0.2">
      <c r="A105" s="96"/>
      <c r="B105" s="77"/>
      <c r="C105" s="75" t="s">
        <v>1138</v>
      </c>
      <c r="D105" s="80" t="s">
        <v>50</v>
      </c>
      <c r="E105" s="13">
        <v>44434</v>
      </c>
      <c r="F105" s="78" t="s">
        <v>768</v>
      </c>
      <c r="G105" s="13">
        <v>44435</v>
      </c>
      <c r="H105" s="79" t="s">
        <v>769</v>
      </c>
      <c r="I105" s="16">
        <v>45</v>
      </c>
      <c r="J105" s="16">
        <v>24</v>
      </c>
      <c r="K105" s="16">
        <v>15</v>
      </c>
      <c r="L105" s="16">
        <v>5</v>
      </c>
      <c r="M105" s="84">
        <v>4.05</v>
      </c>
      <c r="N105" s="74">
        <v>5</v>
      </c>
      <c r="O105" s="66">
        <v>2530</v>
      </c>
      <c r="P105" s="67">
        <f>Table224523467891112131415[[#This Row],[PEMBULATAN]]*O105</f>
        <v>12650</v>
      </c>
    </row>
    <row r="106" spans="1:16" ht="30" customHeight="1" x14ac:dyDescent="0.2">
      <c r="A106" s="96"/>
      <c r="B106" s="77"/>
      <c r="C106" s="75" t="s">
        <v>1139</v>
      </c>
      <c r="D106" s="80" t="s">
        <v>50</v>
      </c>
      <c r="E106" s="13">
        <v>44434</v>
      </c>
      <c r="F106" s="78" t="s">
        <v>768</v>
      </c>
      <c r="G106" s="13">
        <v>44435</v>
      </c>
      <c r="H106" s="79" t="s">
        <v>769</v>
      </c>
      <c r="I106" s="16">
        <v>62</v>
      </c>
      <c r="J106" s="16">
        <v>62</v>
      </c>
      <c r="K106" s="16">
        <v>20</v>
      </c>
      <c r="L106" s="16">
        <v>8</v>
      </c>
      <c r="M106" s="84">
        <v>19.22</v>
      </c>
      <c r="N106" s="74">
        <v>19</v>
      </c>
      <c r="O106" s="66">
        <v>2530</v>
      </c>
      <c r="P106" s="67">
        <f>Table224523467891112131415[[#This Row],[PEMBULATAN]]*O106</f>
        <v>48070</v>
      </c>
    </row>
    <row r="107" spans="1:16" ht="30" customHeight="1" x14ac:dyDescent="0.2">
      <c r="A107" s="96"/>
      <c r="B107" s="77"/>
      <c r="C107" s="75" t="s">
        <v>1140</v>
      </c>
      <c r="D107" s="80" t="s">
        <v>50</v>
      </c>
      <c r="E107" s="13">
        <v>44434</v>
      </c>
      <c r="F107" s="78" t="s">
        <v>768</v>
      </c>
      <c r="G107" s="13">
        <v>44435</v>
      </c>
      <c r="H107" s="79" t="s">
        <v>769</v>
      </c>
      <c r="I107" s="16">
        <v>45</v>
      </c>
      <c r="J107" s="16">
        <v>24</v>
      </c>
      <c r="K107" s="16">
        <v>20</v>
      </c>
      <c r="L107" s="16">
        <v>6</v>
      </c>
      <c r="M107" s="84">
        <v>5.4</v>
      </c>
      <c r="N107" s="74">
        <v>6</v>
      </c>
      <c r="O107" s="66">
        <v>2530</v>
      </c>
      <c r="P107" s="67">
        <f>Table224523467891112131415[[#This Row],[PEMBULATAN]]*O107</f>
        <v>15180</v>
      </c>
    </row>
    <row r="108" spans="1:16" ht="30" customHeight="1" x14ac:dyDescent="0.2">
      <c r="A108" s="96"/>
      <c r="B108" s="77"/>
      <c r="C108" s="75" t="s">
        <v>1141</v>
      </c>
      <c r="D108" s="80" t="s">
        <v>50</v>
      </c>
      <c r="E108" s="13">
        <v>44434</v>
      </c>
      <c r="F108" s="78" t="s">
        <v>768</v>
      </c>
      <c r="G108" s="13">
        <v>44435</v>
      </c>
      <c r="H108" s="79" t="s">
        <v>769</v>
      </c>
      <c r="I108" s="16">
        <v>34</v>
      </c>
      <c r="J108" s="16">
        <v>30</v>
      </c>
      <c r="K108" s="16">
        <v>23</v>
      </c>
      <c r="L108" s="16">
        <v>6</v>
      </c>
      <c r="M108" s="84">
        <v>5.8650000000000002</v>
      </c>
      <c r="N108" s="74">
        <v>6</v>
      </c>
      <c r="O108" s="66">
        <v>2530</v>
      </c>
      <c r="P108" s="67">
        <f>Table224523467891112131415[[#This Row],[PEMBULATAN]]*O108</f>
        <v>15180</v>
      </c>
    </row>
    <row r="109" spans="1:16" ht="30" customHeight="1" x14ac:dyDescent="0.2">
      <c r="A109" s="96"/>
      <c r="B109" s="77"/>
      <c r="C109" s="75" t="s">
        <v>1142</v>
      </c>
      <c r="D109" s="80" t="s">
        <v>50</v>
      </c>
      <c r="E109" s="13">
        <v>44434</v>
      </c>
      <c r="F109" s="78" t="s">
        <v>768</v>
      </c>
      <c r="G109" s="13">
        <v>44435</v>
      </c>
      <c r="H109" s="79" t="s">
        <v>769</v>
      </c>
      <c r="I109" s="16">
        <v>45</v>
      </c>
      <c r="J109" s="16">
        <v>24</v>
      </c>
      <c r="K109" s="16">
        <v>20</v>
      </c>
      <c r="L109" s="16">
        <v>10</v>
      </c>
      <c r="M109" s="84">
        <v>5.4</v>
      </c>
      <c r="N109" s="74">
        <v>10</v>
      </c>
      <c r="O109" s="66">
        <v>2530</v>
      </c>
      <c r="P109" s="67">
        <f>Table224523467891112131415[[#This Row],[PEMBULATAN]]*O109</f>
        <v>25300</v>
      </c>
    </row>
    <row r="110" spans="1:16" ht="30" customHeight="1" x14ac:dyDescent="0.2">
      <c r="A110" s="96"/>
      <c r="B110" s="77"/>
      <c r="C110" s="75" t="s">
        <v>1143</v>
      </c>
      <c r="D110" s="80" t="s">
        <v>50</v>
      </c>
      <c r="E110" s="13">
        <v>44434</v>
      </c>
      <c r="F110" s="78" t="s">
        <v>768</v>
      </c>
      <c r="G110" s="13">
        <v>44435</v>
      </c>
      <c r="H110" s="79" t="s">
        <v>769</v>
      </c>
      <c r="I110" s="16">
        <v>44</v>
      </c>
      <c r="J110" s="16">
        <v>38</v>
      </c>
      <c r="K110" s="16">
        <v>13</v>
      </c>
      <c r="L110" s="16">
        <v>3</v>
      </c>
      <c r="M110" s="84">
        <v>5.4340000000000002</v>
      </c>
      <c r="N110" s="74">
        <v>5</v>
      </c>
      <c r="O110" s="66">
        <v>2530</v>
      </c>
      <c r="P110" s="67">
        <f>Table224523467891112131415[[#This Row],[PEMBULATAN]]*O110</f>
        <v>12650</v>
      </c>
    </row>
    <row r="111" spans="1:16" ht="30" customHeight="1" x14ac:dyDescent="0.2">
      <c r="A111" s="96"/>
      <c r="B111" s="77"/>
      <c r="C111" s="75" t="s">
        <v>1144</v>
      </c>
      <c r="D111" s="80" t="s">
        <v>50</v>
      </c>
      <c r="E111" s="13">
        <v>44434</v>
      </c>
      <c r="F111" s="78" t="s">
        <v>768</v>
      </c>
      <c r="G111" s="13">
        <v>44435</v>
      </c>
      <c r="H111" s="79" t="s">
        <v>769</v>
      </c>
      <c r="I111" s="16">
        <v>72</v>
      </c>
      <c r="J111" s="16">
        <v>53</v>
      </c>
      <c r="K111" s="16">
        <v>22</v>
      </c>
      <c r="L111" s="16">
        <v>9</v>
      </c>
      <c r="M111" s="84">
        <v>20.988</v>
      </c>
      <c r="N111" s="74">
        <v>21</v>
      </c>
      <c r="O111" s="66">
        <v>2530</v>
      </c>
      <c r="P111" s="67">
        <f>Table224523467891112131415[[#This Row],[PEMBULATAN]]*O111</f>
        <v>53130</v>
      </c>
    </row>
    <row r="112" spans="1:16" ht="30" customHeight="1" x14ac:dyDescent="0.2">
      <c r="A112" s="96"/>
      <c r="B112" s="77"/>
      <c r="C112" s="75" t="s">
        <v>1145</v>
      </c>
      <c r="D112" s="80" t="s">
        <v>50</v>
      </c>
      <c r="E112" s="13">
        <v>44434</v>
      </c>
      <c r="F112" s="78" t="s">
        <v>768</v>
      </c>
      <c r="G112" s="13">
        <v>44435</v>
      </c>
      <c r="H112" s="79" t="s">
        <v>769</v>
      </c>
      <c r="I112" s="16">
        <v>76</v>
      </c>
      <c r="J112" s="16">
        <v>60</v>
      </c>
      <c r="K112" s="16">
        <v>21</v>
      </c>
      <c r="L112" s="16">
        <v>12</v>
      </c>
      <c r="M112" s="84">
        <v>23.94</v>
      </c>
      <c r="N112" s="74">
        <v>24</v>
      </c>
      <c r="O112" s="66">
        <v>2530</v>
      </c>
      <c r="P112" s="67">
        <f>Table224523467891112131415[[#This Row],[PEMBULATAN]]*O112</f>
        <v>60720</v>
      </c>
    </row>
    <row r="113" spans="1:16" ht="30" customHeight="1" x14ac:dyDescent="0.2">
      <c r="A113" s="96"/>
      <c r="B113" s="77"/>
      <c r="C113" s="75" t="s">
        <v>1146</v>
      </c>
      <c r="D113" s="80" t="s">
        <v>50</v>
      </c>
      <c r="E113" s="13">
        <v>44434</v>
      </c>
      <c r="F113" s="78" t="s">
        <v>768</v>
      </c>
      <c r="G113" s="13">
        <v>44435</v>
      </c>
      <c r="H113" s="79" t="s">
        <v>769</v>
      </c>
      <c r="I113" s="16">
        <v>70</v>
      </c>
      <c r="J113" s="16">
        <v>65</v>
      </c>
      <c r="K113" s="16">
        <v>22</v>
      </c>
      <c r="L113" s="16">
        <v>8</v>
      </c>
      <c r="M113" s="84">
        <v>25.024999999999999</v>
      </c>
      <c r="N113" s="74">
        <v>25</v>
      </c>
      <c r="O113" s="66">
        <v>2530</v>
      </c>
      <c r="P113" s="67">
        <f>Table224523467891112131415[[#This Row],[PEMBULATAN]]*O113</f>
        <v>63250</v>
      </c>
    </row>
    <row r="114" spans="1:16" ht="30" customHeight="1" x14ac:dyDescent="0.2">
      <c r="A114" s="96"/>
      <c r="B114" s="77"/>
      <c r="C114" s="75" t="s">
        <v>1147</v>
      </c>
      <c r="D114" s="80" t="s">
        <v>50</v>
      </c>
      <c r="E114" s="13">
        <v>44434</v>
      </c>
      <c r="F114" s="78" t="s">
        <v>768</v>
      </c>
      <c r="G114" s="13">
        <v>44435</v>
      </c>
      <c r="H114" s="79" t="s">
        <v>769</v>
      </c>
      <c r="I114" s="16">
        <v>101</v>
      </c>
      <c r="J114" s="16">
        <v>53</v>
      </c>
      <c r="K114" s="16">
        <v>32</v>
      </c>
      <c r="L114" s="16">
        <v>23</v>
      </c>
      <c r="M114" s="84">
        <v>42.823999999999998</v>
      </c>
      <c r="N114" s="74">
        <v>43</v>
      </c>
      <c r="O114" s="66">
        <v>2530</v>
      </c>
      <c r="P114" s="67">
        <f>Table224523467891112131415[[#This Row],[PEMBULATAN]]*O114</f>
        <v>108790</v>
      </c>
    </row>
    <row r="115" spans="1:16" ht="30" customHeight="1" x14ac:dyDescent="0.2">
      <c r="A115" s="96"/>
      <c r="B115" s="77"/>
      <c r="C115" s="75" t="s">
        <v>1148</v>
      </c>
      <c r="D115" s="80" t="s">
        <v>50</v>
      </c>
      <c r="E115" s="13">
        <v>44434</v>
      </c>
      <c r="F115" s="78" t="s">
        <v>768</v>
      </c>
      <c r="G115" s="13">
        <v>44435</v>
      </c>
      <c r="H115" s="79" t="s">
        <v>769</v>
      </c>
      <c r="I115" s="16">
        <v>50</v>
      </c>
      <c r="J115" s="16">
        <v>45</v>
      </c>
      <c r="K115" s="16">
        <v>25</v>
      </c>
      <c r="L115" s="16">
        <v>4</v>
      </c>
      <c r="M115" s="84">
        <v>14.0625</v>
      </c>
      <c r="N115" s="74">
        <v>14</v>
      </c>
      <c r="O115" s="66">
        <v>2530</v>
      </c>
      <c r="P115" s="67">
        <f>Table224523467891112131415[[#This Row],[PEMBULATAN]]*O115</f>
        <v>35420</v>
      </c>
    </row>
    <row r="116" spans="1:16" ht="30" customHeight="1" x14ac:dyDescent="0.2">
      <c r="A116" s="96"/>
      <c r="B116" s="77"/>
      <c r="C116" s="75" t="s">
        <v>1149</v>
      </c>
      <c r="D116" s="80" t="s">
        <v>50</v>
      </c>
      <c r="E116" s="13">
        <v>44434</v>
      </c>
      <c r="F116" s="78" t="s">
        <v>768</v>
      </c>
      <c r="G116" s="13">
        <v>44435</v>
      </c>
      <c r="H116" s="79" t="s">
        <v>769</v>
      </c>
      <c r="I116" s="16">
        <v>66</v>
      </c>
      <c r="J116" s="16">
        <v>43</v>
      </c>
      <c r="K116" s="16">
        <v>36</v>
      </c>
      <c r="L116" s="16">
        <v>1</v>
      </c>
      <c r="M116" s="84">
        <v>25.542000000000002</v>
      </c>
      <c r="N116" s="74">
        <v>26</v>
      </c>
      <c r="O116" s="66">
        <v>2530</v>
      </c>
      <c r="P116" s="67">
        <f>Table224523467891112131415[[#This Row],[PEMBULATAN]]*O116</f>
        <v>65780</v>
      </c>
    </row>
    <row r="117" spans="1:16" ht="30" customHeight="1" x14ac:dyDescent="0.2">
      <c r="A117" s="96"/>
      <c r="B117" s="77"/>
      <c r="C117" s="75" t="s">
        <v>1150</v>
      </c>
      <c r="D117" s="80" t="s">
        <v>50</v>
      </c>
      <c r="E117" s="13">
        <v>44434</v>
      </c>
      <c r="F117" s="78" t="s">
        <v>768</v>
      </c>
      <c r="G117" s="13">
        <v>44435</v>
      </c>
      <c r="H117" s="79" t="s">
        <v>769</v>
      </c>
      <c r="I117" s="16">
        <v>64</v>
      </c>
      <c r="J117" s="16">
        <v>64</v>
      </c>
      <c r="K117" s="16">
        <v>17</v>
      </c>
      <c r="L117" s="16">
        <v>6</v>
      </c>
      <c r="M117" s="84">
        <v>17.408000000000001</v>
      </c>
      <c r="N117" s="74">
        <v>17</v>
      </c>
      <c r="O117" s="66">
        <v>2530</v>
      </c>
      <c r="P117" s="67">
        <f>Table224523467891112131415[[#This Row],[PEMBULATAN]]*O117</f>
        <v>43010</v>
      </c>
    </row>
    <row r="118" spans="1:16" ht="30" customHeight="1" x14ac:dyDescent="0.2">
      <c r="A118" s="96"/>
      <c r="B118" s="77"/>
      <c r="C118" s="75" t="s">
        <v>1151</v>
      </c>
      <c r="D118" s="80" t="s">
        <v>50</v>
      </c>
      <c r="E118" s="13">
        <v>44434</v>
      </c>
      <c r="F118" s="78" t="s">
        <v>768</v>
      </c>
      <c r="G118" s="13">
        <v>44435</v>
      </c>
      <c r="H118" s="79" t="s">
        <v>769</v>
      </c>
      <c r="I118" s="16">
        <v>62</v>
      </c>
      <c r="J118" s="16">
        <v>62</v>
      </c>
      <c r="K118" s="16">
        <v>19</v>
      </c>
      <c r="L118" s="16">
        <v>12</v>
      </c>
      <c r="M118" s="84">
        <v>18.259</v>
      </c>
      <c r="N118" s="74">
        <v>18</v>
      </c>
      <c r="O118" s="66">
        <v>2530</v>
      </c>
      <c r="P118" s="67">
        <f>Table224523467891112131415[[#This Row],[PEMBULATAN]]*O118</f>
        <v>45540</v>
      </c>
    </row>
    <row r="119" spans="1:16" ht="30" customHeight="1" x14ac:dyDescent="0.2">
      <c r="A119" s="96"/>
      <c r="B119" s="77"/>
      <c r="C119" s="75" t="s">
        <v>1152</v>
      </c>
      <c r="D119" s="80" t="s">
        <v>50</v>
      </c>
      <c r="E119" s="13">
        <v>44434</v>
      </c>
      <c r="F119" s="78" t="s">
        <v>768</v>
      </c>
      <c r="G119" s="13">
        <v>44435</v>
      </c>
      <c r="H119" s="79" t="s">
        <v>769</v>
      </c>
      <c r="I119" s="16">
        <v>60</v>
      </c>
      <c r="J119" s="16">
        <v>60</v>
      </c>
      <c r="K119" s="16">
        <v>22</v>
      </c>
      <c r="L119" s="16">
        <v>12</v>
      </c>
      <c r="M119" s="84">
        <v>19.8</v>
      </c>
      <c r="N119" s="74">
        <v>20</v>
      </c>
      <c r="O119" s="66">
        <v>2530</v>
      </c>
      <c r="P119" s="67">
        <f>Table224523467891112131415[[#This Row],[PEMBULATAN]]*O119</f>
        <v>50600</v>
      </c>
    </row>
    <row r="120" spans="1:16" ht="30" customHeight="1" x14ac:dyDescent="0.2">
      <c r="A120" s="96"/>
      <c r="B120" s="77"/>
      <c r="C120" s="75" t="s">
        <v>1153</v>
      </c>
      <c r="D120" s="80" t="s">
        <v>50</v>
      </c>
      <c r="E120" s="13">
        <v>44434</v>
      </c>
      <c r="F120" s="78" t="s">
        <v>768</v>
      </c>
      <c r="G120" s="13">
        <v>44435</v>
      </c>
      <c r="H120" s="79" t="s">
        <v>769</v>
      </c>
      <c r="I120" s="16">
        <v>65</v>
      </c>
      <c r="J120" s="16">
        <v>60</v>
      </c>
      <c r="K120" s="16">
        <v>21</v>
      </c>
      <c r="L120" s="16">
        <v>10</v>
      </c>
      <c r="M120" s="84">
        <v>20.475000000000001</v>
      </c>
      <c r="N120" s="74">
        <v>20</v>
      </c>
      <c r="O120" s="66">
        <v>2530</v>
      </c>
      <c r="P120" s="67">
        <f>Table224523467891112131415[[#This Row],[PEMBULATAN]]*O120</f>
        <v>50600</v>
      </c>
    </row>
    <row r="121" spans="1:16" ht="30" customHeight="1" x14ac:dyDescent="0.2">
      <c r="A121" s="96"/>
      <c r="B121" s="77"/>
      <c r="C121" s="75" t="s">
        <v>1154</v>
      </c>
      <c r="D121" s="80" t="s">
        <v>50</v>
      </c>
      <c r="E121" s="13">
        <v>44434</v>
      </c>
      <c r="F121" s="78" t="s">
        <v>768</v>
      </c>
      <c r="G121" s="13">
        <v>44435</v>
      </c>
      <c r="H121" s="79" t="s">
        <v>769</v>
      </c>
      <c r="I121" s="16">
        <v>93</v>
      </c>
      <c r="J121" s="16">
        <v>56</v>
      </c>
      <c r="K121" s="16">
        <v>28</v>
      </c>
      <c r="L121" s="16">
        <v>25</v>
      </c>
      <c r="M121" s="84">
        <v>36.456000000000003</v>
      </c>
      <c r="N121" s="74">
        <v>36</v>
      </c>
      <c r="O121" s="66">
        <v>2530</v>
      </c>
      <c r="P121" s="67">
        <f>Table224523467891112131415[[#This Row],[PEMBULATAN]]*O121</f>
        <v>91080</v>
      </c>
    </row>
    <row r="122" spans="1:16" ht="30" customHeight="1" x14ac:dyDescent="0.2">
      <c r="A122" s="96"/>
      <c r="B122" s="77"/>
      <c r="C122" s="75" t="s">
        <v>1155</v>
      </c>
      <c r="D122" s="80" t="s">
        <v>50</v>
      </c>
      <c r="E122" s="13">
        <v>44434</v>
      </c>
      <c r="F122" s="78" t="s">
        <v>768</v>
      </c>
      <c r="G122" s="13">
        <v>44435</v>
      </c>
      <c r="H122" s="79" t="s">
        <v>769</v>
      </c>
      <c r="I122" s="16">
        <v>72</v>
      </c>
      <c r="J122" s="16">
        <v>47</v>
      </c>
      <c r="K122" s="16">
        <v>22</v>
      </c>
      <c r="L122" s="16">
        <v>13</v>
      </c>
      <c r="M122" s="84">
        <v>18.611999999999998</v>
      </c>
      <c r="N122" s="74">
        <v>19</v>
      </c>
      <c r="O122" s="66">
        <v>2530</v>
      </c>
      <c r="P122" s="67">
        <f>Table224523467891112131415[[#This Row],[PEMBULATAN]]*O122</f>
        <v>48070</v>
      </c>
    </row>
    <row r="123" spans="1:16" ht="30" customHeight="1" x14ac:dyDescent="0.2">
      <c r="A123" s="96"/>
      <c r="B123" s="77"/>
      <c r="C123" s="75" t="s">
        <v>1156</v>
      </c>
      <c r="D123" s="80" t="s">
        <v>50</v>
      </c>
      <c r="E123" s="13">
        <v>44434</v>
      </c>
      <c r="F123" s="78" t="s">
        <v>768</v>
      </c>
      <c r="G123" s="13">
        <v>44435</v>
      </c>
      <c r="H123" s="79" t="s">
        <v>769</v>
      </c>
      <c r="I123" s="16">
        <v>70</v>
      </c>
      <c r="J123" s="16">
        <v>60</v>
      </c>
      <c r="K123" s="16">
        <v>18</v>
      </c>
      <c r="L123" s="16">
        <v>7</v>
      </c>
      <c r="M123" s="84">
        <v>18.899999999999999</v>
      </c>
      <c r="N123" s="74">
        <v>19</v>
      </c>
      <c r="O123" s="66">
        <v>2530</v>
      </c>
      <c r="P123" s="67">
        <f>Table224523467891112131415[[#This Row],[PEMBULATAN]]*O123</f>
        <v>48070</v>
      </c>
    </row>
    <row r="124" spans="1:16" ht="30" customHeight="1" x14ac:dyDescent="0.2">
      <c r="A124" s="96"/>
      <c r="B124" s="77"/>
      <c r="C124" s="75" t="s">
        <v>1157</v>
      </c>
      <c r="D124" s="80" t="s">
        <v>50</v>
      </c>
      <c r="E124" s="13">
        <v>44434</v>
      </c>
      <c r="F124" s="78" t="s">
        <v>768</v>
      </c>
      <c r="G124" s="13">
        <v>44435</v>
      </c>
      <c r="H124" s="79" t="s">
        <v>769</v>
      </c>
      <c r="I124" s="16">
        <v>45</v>
      </c>
      <c r="J124" s="16">
        <v>30</v>
      </c>
      <c r="K124" s="16">
        <v>24</v>
      </c>
      <c r="L124" s="16">
        <v>4</v>
      </c>
      <c r="M124" s="84">
        <v>8.1</v>
      </c>
      <c r="N124" s="74">
        <v>8</v>
      </c>
      <c r="O124" s="66">
        <v>2530</v>
      </c>
      <c r="P124" s="67">
        <f>Table224523467891112131415[[#This Row],[PEMBULATAN]]*O124</f>
        <v>20240</v>
      </c>
    </row>
    <row r="125" spans="1:16" ht="30" customHeight="1" x14ac:dyDescent="0.2">
      <c r="A125" s="96"/>
      <c r="B125" s="77"/>
      <c r="C125" s="75" t="s">
        <v>1158</v>
      </c>
      <c r="D125" s="80" t="s">
        <v>50</v>
      </c>
      <c r="E125" s="13">
        <v>44434</v>
      </c>
      <c r="F125" s="78" t="s">
        <v>768</v>
      </c>
      <c r="G125" s="13">
        <v>44435</v>
      </c>
      <c r="H125" s="79" t="s">
        <v>769</v>
      </c>
      <c r="I125" s="16">
        <v>69</v>
      </c>
      <c r="J125" s="16">
        <v>69</v>
      </c>
      <c r="K125" s="16">
        <v>10</v>
      </c>
      <c r="L125" s="16">
        <v>15</v>
      </c>
      <c r="M125" s="84">
        <v>11.9025</v>
      </c>
      <c r="N125" s="74">
        <v>15</v>
      </c>
      <c r="O125" s="66">
        <v>2530</v>
      </c>
      <c r="P125" s="67">
        <f>Table224523467891112131415[[#This Row],[PEMBULATAN]]*O125</f>
        <v>37950</v>
      </c>
    </row>
    <row r="126" spans="1:16" ht="30" customHeight="1" x14ac:dyDescent="0.2">
      <c r="A126" s="96"/>
      <c r="B126" s="77"/>
      <c r="C126" s="75" t="s">
        <v>1159</v>
      </c>
      <c r="D126" s="80" t="s">
        <v>50</v>
      </c>
      <c r="E126" s="13">
        <v>44434</v>
      </c>
      <c r="F126" s="78" t="s">
        <v>768</v>
      </c>
      <c r="G126" s="13">
        <v>44435</v>
      </c>
      <c r="H126" s="79" t="s">
        <v>769</v>
      </c>
      <c r="I126" s="16">
        <v>73</v>
      </c>
      <c r="J126" s="16">
        <v>44</v>
      </c>
      <c r="K126" s="16">
        <v>25</v>
      </c>
      <c r="L126" s="16">
        <v>9</v>
      </c>
      <c r="M126" s="84">
        <v>20.074999999999999</v>
      </c>
      <c r="N126" s="74">
        <v>20</v>
      </c>
      <c r="O126" s="66">
        <v>2530</v>
      </c>
      <c r="P126" s="67">
        <f>Table224523467891112131415[[#This Row],[PEMBULATAN]]*O126</f>
        <v>50600</v>
      </c>
    </row>
    <row r="127" spans="1:16" ht="30" customHeight="1" x14ac:dyDescent="0.2">
      <c r="A127" s="96"/>
      <c r="B127" s="77"/>
      <c r="C127" s="75" t="s">
        <v>1160</v>
      </c>
      <c r="D127" s="80" t="s">
        <v>50</v>
      </c>
      <c r="E127" s="13">
        <v>44434</v>
      </c>
      <c r="F127" s="78" t="s">
        <v>768</v>
      </c>
      <c r="G127" s="13">
        <v>44435</v>
      </c>
      <c r="H127" s="79" t="s">
        <v>769</v>
      </c>
      <c r="I127" s="16">
        <v>92</v>
      </c>
      <c r="J127" s="16">
        <v>53</v>
      </c>
      <c r="K127" s="16">
        <v>26</v>
      </c>
      <c r="L127" s="16">
        <v>20</v>
      </c>
      <c r="M127" s="84">
        <v>31.693999999999999</v>
      </c>
      <c r="N127" s="74">
        <v>32</v>
      </c>
      <c r="O127" s="66">
        <v>2530</v>
      </c>
      <c r="P127" s="67">
        <f>Table224523467891112131415[[#This Row],[PEMBULATAN]]*O127</f>
        <v>80960</v>
      </c>
    </row>
    <row r="128" spans="1:16" ht="30" customHeight="1" x14ac:dyDescent="0.2">
      <c r="A128" s="96"/>
      <c r="B128" s="77"/>
      <c r="C128" s="75" t="s">
        <v>1161</v>
      </c>
      <c r="D128" s="80" t="s">
        <v>50</v>
      </c>
      <c r="E128" s="13">
        <v>44434</v>
      </c>
      <c r="F128" s="78" t="s">
        <v>768</v>
      </c>
      <c r="G128" s="13">
        <v>44435</v>
      </c>
      <c r="H128" s="79" t="s">
        <v>769</v>
      </c>
      <c r="I128" s="16">
        <v>67</v>
      </c>
      <c r="J128" s="16">
        <v>47</v>
      </c>
      <c r="K128" s="16">
        <v>33</v>
      </c>
      <c r="L128" s="16">
        <v>4</v>
      </c>
      <c r="M128" s="84">
        <v>25.97925</v>
      </c>
      <c r="N128" s="74">
        <v>26</v>
      </c>
      <c r="O128" s="66">
        <v>2530</v>
      </c>
      <c r="P128" s="67">
        <f>Table224523467891112131415[[#This Row],[PEMBULATAN]]*O128</f>
        <v>65780</v>
      </c>
    </row>
    <row r="129" spans="1:16" ht="30" customHeight="1" x14ac:dyDescent="0.2">
      <c r="A129" s="96"/>
      <c r="B129" s="77"/>
      <c r="C129" s="75" t="s">
        <v>1162</v>
      </c>
      <c r="D129" s="80" t="s">
        <v>50</v>
      </c>
      <c r="E129" s="13">
        <v>44434</v>
      </c>
      <c r="F129" s="78" t="s">
        <v>768</v>
      </c>
      <c r="G129" s="13">
        <v>44435</v>
      </c>
      <c r="H129" s="79" t="s">
        <v>769</v>
      </c>
      <c r="I129" s="16">
        <v>69</v>
      </c>
      <c r="J129" s="16">
        <v>45</v>
      </c>
      <c r="K129" s="16">
        <v>37</v>
      </c>
      <c r="L129" s="16">
        <v>1</v>
      </c>
      <c r="M129" s="84">
        <v>28.721250000000001</v>
      </c>
      <c r="N129" s="74">
        <v>29</v>
      </c>
      <c r="O129" s="66">
        <v>2530</v>
      </c>
      <c r="P129" s="67">
        <f>Table224523467891112131415[[#This Row],[PEMBULATAN]]*O129</f>
        <v>73370</v>
      </c>
    </row>
    <row r="130" spans="1:16" ht="30" customHeight="1" x14ac:dyDescent="0.2">
      <c r="A130" s="96"/>
      <c r="B130" s="77"/>
      <c r="C130" s="75" t="s">
        <v>1163</v>
      </c>
      <c r="D130" s="80" t="s">
        <v>50</v>
      </c>
      <c r="E130" s="13">
        <v>44434</v>
      </c>
      <c r="F130" s="78" t="s">
        <v>768</v>
      </c>
      <c r="G130" s="13">
        <v>44435</v>
      </c>
      <c r="H130" s="79" t="s">
        <v>769</v>
      </c>
      <c r="I130" s="16">
        <v>80</v>
      </c>
      <c r="J130" s="16">
        <v>57</v>
      </c>
      <c r="K130" s="16">
        <v>21</v>
      </c>
      <c r="L130" s="16">
        <v>12</v>
      </c>
      <c r="M130" s="84">
        <v>23.94</v>
      </c>
      <c r="N130" s="74">
        <v>24</v>
      </c>
      <c r="O130" s="66">
        <v>2530</v>
      </c>
      <c r="P130" s="67">
        <f>Table224523467891112131415[[#This Row],[PEMBULATAN]]*O130</f>
        <v>60720</v>
      </c>
    </row>
    <row r="131" spans="1:16" ht="30" customHeight="1" x14ac:dyDescent="0.2">
      <c r="A131" s="96"/>
      <c r="B131" s="77"/>
      <c r="C131" s="75" t="s">
        <v>1164</v>
      </c>
      <c r="D131" s="80" t="s">
        <v>50</v>
      </c>
      <c r="E131" s="13">
        <v>44434</v>
      </c>
      <c r="F131" s="78" t="s">
        <v>768</v>
      </c>
      <c r="G131" s="13">
        <v>44435</v>
      </c>
      <c r="H131" s="79" t="s">
        <v>769</v>
      </c>
      <c r="I131" s="16">
        <v>55</v>
      </c>
      <c r="J131" s="16">
        <v>32</v>
      </c>
      <c r="K131" s="16">
        <v>40</v>
      </c>
      <c r="L131" s="16">
        <v>8</v>
      </c>
      <c r="M131" s="84">
        <v>17.600000000000001</v>
      </c>
      <c r="N131" s="74">
        <v>18</v>
      </c>
      <c r="O131" s="66">
        <v>2530</v>
      </c>
      <c r="P131" s="67">
        <f>Table224523467891112131415[[#This Row],[PEMBULATAN]]*O131</f>
        <v>45540</v>
      </c>
    </row>
    <row r="132" spans="1:16" ht="30" customHeight="1" x14ac:dyDescent="0.2">
      <c r="A132" s="96"/>
      <c r="B132" s="77"/>
      <c r="C132" s="75" t="s">
        <v>1165</v>
      </c>
      <c r="D132" s="80" t="s">
        <v>50</v>
      </c>
      <c r="E132" s="13">
        <v>44434</v>
      </c>
      <c r="F132" s="78" t="s">
        <v>768</v>
      </c>
      <c r="G132" s="13">
        <v>44435</v>
      </c>
      <c r="H132" s="79" t="s">
        <v>769</v>
      </c>
      <c r="I132" s="16">
        <v>85</v>
      </c>
      <c r="J132" s="16">
        <v>60</v>
      </c>
      <c r="K132" s="16">
        <v>26</v>
      </c>
      <c r="L132" s="16">
        <v>26</v>
      </c>
      <c r="M132" s="84">
        <v>33.15</v>
      </c>
      <c r="N132" s="74">
        <v>33</v>
      </c>
      <c r="O132" s="66">
        <v>2530</v>
      </c>
      <c r="P132" s="67">
        <f>Table224523467891112131415[[#This Row],[PEMBULATAN]]*O132</f>
        <v>83490</v>
      </c>
    </row>
    <row r="133" spans="1:16" ht="30" customHeight="1" x14ac:dyDescent="0.2">
      <c r="A133" s="96"/>
      <c r="B133" s="77"/>
      <c r="C133" s="75" t="s">
        <v>1166</v>
      </c>
      <c r="D133" s="80" t="s">
        <v>50</v>
      </c>
      <c r="E133" s="13">
        <v>44434</v>
      </c>
      <c r="F133" s="78" t="s">
        <v>768</v>
      </c>
      <c r="G133" s="13">
        <v>44435</v>
      </c>
      <c r="H133" s="79" t="s">
        <v>769</v>
      </c>
      <c r="I133" s="16">
        <v>60</v>
      </c>
      <c r="J133" s="16">
        <v>45</v>
      </c>
      <c r="K133" s="16">
        <v>39</v>
      </c>
      <c r="L133" s="16">
        <v>12</v>
      </c>
      <c r="M133" s="84">
        <v>26.324999999999999</v>
      </c>
      <c r="N133" s="74">
        <v>26</v>
      </c>
      <c r="O133" s="66">
        <v>2530</v>
      </c>
      <c r="P133" s="67">
        <f>Table224523467891112131415[[#This Row],[PEMBULATAN]]*O133</f>
        <v>65780</v>
      </c>
    </row>
    <row r="134" spans="1:16" ht="30" customHeight="1" x14ac:dyDescent="0.2">
      <c r="A134" s="96"/>
      <c r="B134" s="77"/>
      <c r="C134" s="75" t="s">
        <v>1167</v>
      </c>
      <c r="D134" s="80" t="s">
        <v>50</v>
      </c>
      <c r="E134" s="13">
        <v>44434</v>
      </c>
      <c r="F134" s="78" t="s">
        <v>768</v>
      </c>
      <c r="G134" s="13">
        <v>44435</v>
      </c>
      <c r="H134" s="79" t="s">
        <v>769</v>
      </c>
      <c r="I134" s="16">
        <v>89</v>
      </c>
      <c r="J134" s="16">
        <v>40</v>
      </c>
      <c r="K134" s="16">
        <v>42</v>
      </c>
      <c r="L134" s="16">
        <v>22</v>
      </c>
      <c r="M134" s="84">
        <v>37.380000000000003</v>
      </c>
      <c r="N134" s="74">
        <v>37</v>
      </c>
      <c r="O134" s="66">
        <v>2530</v>
      </c>
      <c r="P134" s="67">
        <f>Table224523467891112131415[[#This Row],[PEMBULATAN]]*O134</f>
        <v>93610</v>
      </c>
    </row>
    <row r="135" spans="1:16" ht="30" customHeight="1" x14ac:dyDescent="0.2">
      <c r="A135" s="96"/>
      <c r="B135" s="77"/>
      <c r="C135" s="75" t="s">
        <v>1168</v>
      </c>
      <c r="D135" s="80" t="s">
        <v>50</v>
      </c>
      <c r="E135" s="13">
        <v>44434</v>
      </c>
      <c r="F135" s="78" t="s">
        <v>768</v>
      </c>
      <c r="G135" s="13">
        <v>44435</v>
      </c>
      <c r="H135" s="79" t="s">
        <v>769</v>
      </c>
      <c r="I135" s="16">
        <v>63</v>
      </c>
      <c r="J135" s="16">
        <v>63</v>
      </c>
      <c r="K135" s="16">
        <v>25</v>
      </c>
      <c r="L135" s="16">
        <v>9</v>
      </c>
      <c r="M135" s="84">
        <v>24.806249999999999</v>
      </c>
      <c r="N135" s="74">
        <v>25</v>
      </c>
      <c r="O135" s="66">
        <v>2530</v>
      </c>
      <c r="P135" s="67">
        <f>Table224523467891112131415[[#This Row],[PEMBULATAN]]*O135</f>
        <v>63250</v>
      </c>
    </row>
    <row r="136" spans="1:16" ht="30" customHeight="1" x14ac:dyDescent="0.2">
      <c r="A136" s="96"/>
      <c r="B136" s="77"/>
      <c r="C136" s="75" t="s">
        <v>1169</v>
      </c>
      <c r="D136" s="80" t="s">
        <v>50</v>
      </c>
      <c r="E136" s="13">
        <v>44434</v>
      </c>
      <c r="F136" s="78" t="s">
        <v>768</v>
      </c>
      <c r="G136" s="13">
        <v>44435</v>
      </c>
      <c r="H136" s="79" t="s">
        <v>769</v>
      </c>
      <c r="I136" s="16">
        <v>100</v>
      </c>
      <c r="J136" s="16">
        <v>60</v>
      </c>
      <c r="K136" s="16">
        <v>25</v>
      </c>
      <c r="L136" s="16">
        <v>27</v>
      </c>
      <c r="M136" s="84">
        <v>37.5</v>
      </c>
      <c r="N136" s="74">
        <v>38</v>
      </c>
      <c r="O136" s="66">
        <v>2530</v>
      </c>
      <c r="P136" s="67">
        <f>Table224523467891112131415[[#This Row],[PEMBULATAN]]*O136</f>
        <v>96140</v>
      </c>
    </row>
    <row r="137" spans="1:16" ht="30" customHeight="1" x14ac:dyDescent="0.2">
      <c r="A137" s="96"/>
      <c r="B137" s="77"/>
      <c r="C137" s="75" t="s">
        <v>1170</v>
      </c>
      <c r="D137" s="80" t="s">
        <v>50</v>
      </c>
      <c r="E137" s="13">
        <v>44434</v>
      </c>
      <c r="F137" s="78" t="s">
        <v>768</v>
      </c>
      <c r="G137" s="13">
        <v>44435</v>
      </c>
      <c r="H137" s="79" t="s">
        <v>769</v>
      </c>
      <c r="I137" s="16">
        <v>70</v>
      </c>
      <c r="J137" s="16">
        <v>52</v>
      </c>
      <c r="K137" s="16">
        <v>23</v>
      </c>
      <c r="L137" s="16">
        <v>7</v>
      </c>
      <c r="M137" s="84">
        <v>20.93</v>
      </c>
      <c r="N137" s="74">
        <v>21</v>
      </c>
      <c r="O137" s="66">
        <v>2530</v>
      </c>
      <c r="P137" s="67">
        <f>Table224523467891112131415[[#This Row],[PEMBULATAN]]*O137</f>
        <v>53130</v>
      </c>
    </row>
    <row r="138" spans="1:16" ht="30" customHeight="1" x14ac:dyDescent="0.2">
      <c r="A138" s="96"/>
      <c r="B138" s="77"/>
      <c r="C138" s="75" t="s">
        <v>1171</v>
      </c>
      <c r="D138" s="80" t="s">
        <v>50</v>
      </c>
      <c r="E138" s="13">
        <v>44434</v>
      </c>
      <c r="F138" s="78" t="s">
        <v>768</v>
      </c>
      <c r="G138" s="13">
        <v>44435</v>
      </c>
      <c r="H138" s="79" t="s">
        <v>769</v>
      </c>
      <c r="I138" s="16">
        <v>75</v>
      </c>
      <c r="J138" s="16">
        <v>70</v>
      </c>
      <c r="K138" s="16">
        <v>22</v>
      </c>
      <c r="L138" s="16">
        <v>16</v>
      </c>
      <c r="M138" s="84">
        <v>28.875</v>
      </c>
      <c r="N138" s="74">
        <v>29</v>
      </c>
      <c r="O138" s="66">
        <v>2530</v>
      </c>
      <c r="P138" s="67">
        <f>Table224523467891112131415[[#This Row],[PEMBULATAN]]*O138</f>
        <v>73370</v>
      </c>
    </row>
    <row r="139" spans="1:16" ht="30" customHeight="1" x14ac:dyDescent="0.2">
      <c r="A139" s="96"/>
      <c r="B139" s="77"/>
      <c r="C139" s="75" t="s">
        <v>1172</v>
      </c>
      <c r="D139" s="80" t="s">
        <v>50</v>
      </c>
      <c r="E139" s="13">
        <v>44434</v>
      </c>
      <c r="F139" s="78" t="s">
        <v>768</v>
      </c>
      <c r="G139" s="13">
        <v>44435</v>
      </c>
      <c r="H139" s="79" t="s">
        <v>769</v>
      </c>
      <c r="I139" s="16">
        <v>52</v>
      </c>
      <c r="J139" s="16">
        <v>58</v>
      </c>
      <c r="K139" s="16">
        <v>22</v>
      </c>
      <c r="L139" s="16">
        <v>54</v>
      </c>
      <c r="M139" s="84">
        <v>16.588000000000001</v>
      </c>
      <c r="N139" s="74">
        <v>54</v>
      </c>
      <c r="O139" s="66">
        <v>2530</v>
      </c>
      <c r="P139" s="67">
        <f>Table224523467891112131415[[#This Row],[PEMBULATAN]]*O139</f>
        <v>136620</v>
      </c>
    </row>
    <row r="140" spans="1:16" ht="30" customHeight="1" x14ac:dyDescent="0.2">
      <c r="A140" s="96"/>
      <c r="B140" s="77"/>
      <c r="C140" s="75" t="s">
        <v>1173</v>
      </c>
      <c r="D140" s="80" t="s">
        <v>50</v>
      </c>
      <c r="E140" s="13">
        <v>44434</v>
      </c>
      <c r="F140" s="78" t="s">
        <v>768</v>
      </c>
      <c r="G140" s="13">
        <v>44435</v>
      </c>
      <c r="H140" s="79" t="s">
        <v>769</v>
      </c>
      <c r="I140" s="16">
        <v>72</v>
      </c>
      <c r="J140" s="16">
        <v>63</v>
      </c>
      <c r="K140" s="16">
        <v>13</v>
      </c>
      <c r="L140" s="16">
        <v>8</v>
      </c>
      <c r="M140" s="84">
        <v>14.742000000000001</v>
      </c>
      <c r="N140" s="74">
        <v>15</v>
      </c>
      <c r="O140" s="66">
        <v>2530</v>
      </c>
      <c r="P140" s="67">
        <f>Table224523467891112131415[[#This Row],[PEMBULATAN]]*O140</f>
        <v>37950</v>
      </c>
    </row>
    <row r="141" spans="1:16" ht="30" customHeight="1" x14ac:dyDescent="0.2">
      <c r="A141" s="96"/>
      <c r="B141" s="77"/>
      <c r="C141" s="75" t="s">
        <v>1174</v>
      </c>
      <c r="D141" s="80" t="s">
        <v>50</v>
      </c>
      <c r="E141" s="13">
        <v>44434</v>
      </c>
      <c r="F141" s="78" t="s">
        <v>768</v>
      </c>
      <c r="G141" s="13">
        <v>44435</v>
      </c>
      <c r="H141" s="79" t="s">
        <v>769</v>
      </c>
      <c r="I141" s="16">
        <v>52</v>
      </c>
      <c r="J141" s="16">
        <v>61</v>
      </c>
      <c r="K141" s="16">
        <v>17</v>
      </c>
      <c r="L141" s="16">
        <v>8</v>
      </c>
      <c r="M141" s="84">
        <v>13.481</v>
      </c>
      <c r="N141" s="74">
        <v>13</v>
      </c>
      <c r="O141" s="66">
        <v>2530</v>
      </c>
      <c r="P141" s="67">
        <f>Table224523467891112131415[[#This Row],[PEMBULATAN]]*O141</f>
        <v>32890</v>
      </c>
    </row>
    <row r="142" spans="1:16" ht="30" customHeight="1" x14ac:dyDescent="0.2">
      <c r="A142" s="96"/>
      <c r="B142" s="77"/>
      <c r="C142" s="75" t="s">
        <v>1175</v>
      </c>
      <c r="D142" s="80" t="s">
        <v>50</v>
      </c>
      <c r="E142" s="13">
        <v>44434</v>
      </c>
      <c r="F142" s="78" t="s">
        <v>768</v>
      </c>
      <c r="G142" s="13">
        <v>44435</v>
      </c>
      <c r="H142" s="79" t="s">
        <v>769</v>
      </c>
      <c r="I142" s="16">
        <v>62</v>
      </c>
      <c r="J142" s="16">
        <v>61</v>
      </c>
      <c r="K142" s="16">
        <v>61</v>
      </c>
      <c r="L142" s="16">
        <v>6</v>
      </c>
      <c r="M142" s="84">
        <v>57.6755</v>
      </c>
      <c r="N142" s="74">
        <v>58</v>
      </c>
      <c r="O142" s="66">
        <v>2530</v>
      </c>
      <c r="P142" s="67">
        <f>Table224523467891112131415[[#This Row],[PEMBULATAN]]*O142</f>
        <v>146740</v>
      </c>
    </row>
    <row r="143" spans="1:16" ht="30" customHeight="1" x14ac:dyDescent="0.2">
      <c r="A143" s="96"/>
      <c r="B143" s="77"/>
      <c r="C143" s="75" t="s">
        <v>1176</v>
      </c>
      <c r="D143" s="80" t="s">
        <v>50</v>
      </c>
      <c r="E143" s="13">
        <v>44434</v>
      </c>
      <c r="F143" s="78" t="s">
        <v>768</v>
      </c>
      <c r="G143" s="13">
        <v>44435</v>
      </c>
      <c r="H143" s="79" t="s">
        <v>769</v>
      </c>
      <c r="I143" s="16">
        <v>80</v>
      </c>
      <c r="J143" s="16">
        <v>68</v>
      </c>
      <c r="K143" s="16">
        <v>22</v>
      </c>
      <c r="L143" s="16">
        <v>14</v>
      </c>
      <c r="M143" s="84">
        <v>29.92</v>
      </c>
      <c r="N143" s="74">
        <v>30</v>
      </c>
      <c r="O143" s="66">
        <v>2530</v>
      </c>
      <c r="P143" s="67">
        <f>Table224523467891112131415[[#This Row],[PEMBULATAN]]*O143</f>
        <v>75900</v>
      </c>
    </row>
    <row r="144" spans="1:16" ht="30" customHeight="1" x14ac:dyDescent="0.2">
      <c r="A144" s="96"/>
      <c r="B144" s="77"/>
      <c r="C144" s="75" t="s">
        <v>1177</v>
      </c>
      <c r="D144" s="80" t="s">
        <v>50</v>
      </c>
      <c r="E144" s="13">
        <v>44434</v>
      </c>
      <c r="F144" s="78" t="s">
        <v>768</v>
      </c>
      <c r="G144" s="13">
        <v>44435</v>
      </c>
      <c r="H144" s="79" t="s">
        <v>769</v>
      </c>
      <c r="I144" s="16">
        <v>87</v>
      </c>
      <c r="J144" s="16">
        <v>58</v>
      </c>
      <c r="K144" s="16">
        <v>20</v>
      </c>
      <c r="L144" s="16">
        <v>17</v>
      </c>
      <c r="M144" s="84">
        <v>25.23</v>
      </c>
      <c r="N144" s="74">
        <v>25</v>
      </c>
      <c r="O144" s="66">
        <v>2530</v>
      </c>
      <c r="P144" s="67">
        <f>Table224523467891112131415[[#This Row],[PEMBULATAN]]*O144</f>
        <v>63250</v>
      </c>
    </row>
    <row r="145" spans="1:16" ht="30" customHeight="1" x14ac:dyDescent="0.2">
      <c r="A145" s="96"/>
      <c r="B145" s="77"/>
      <c r="C145" s="75" t="s">
        <v>1178</v>
      </c>
      <c r="D145" s="80" t="s">
        <v>50</v>
      </c>
      <c r="E145" s="13">
        <v>44434</v>
      </c>
      <c r="F145" s="78" t="s">
        <v>768</v>
      </c>
      <c r="G145" s="13">
        <v>44435</v>
      </c>
      <c r="H145" s="79" t="s">
        <v>769</v>
      </c>
      <c r="I145" s="16">
        <v>63</v>
      </c>
      <c r="J145" s="16">
        <v>61</v>
      </c>
      <c r="K145" s="16">
        <v>18</v>
      </c>
      <c r="L145" s="16">
        <v>12</v>
      </c>
      <c r="M145" s="84">
        <v>17.293500000000002</v>
      </c>
      <c r="N145" s="74">
        <v>17</v>
      </c>
      <c r="O145" s="66">
        <v>2530</v>
      </c>
      <c r="P145" s="67">
        <f>Table224523467891112131415[[#This Row],[PEMBULATAN]]*O145</f>
        <v>43010</v>
      </c>
    </row>
    <row r="146" spans="1:16" ht="30" customHeight="1" x14ac:dyDescent="0.2">
      <c r="A146" s="96"/>
      <c r="B146" s="77"/>
      <c r="C146" s="75" t="s">
        <v>1179</v>
      </c>
      <c r="D146" s="80" t="s">
        <v>50</v>
      </c>
      <c r="E146" s="13">
        <v>44434</v>
      </c>
      <c r="F146" s="78" t="s">
        <v>768</v>
      </c>
      <c r="G146" s="13">
        <v>44435</v>
      </c>
      <c r="H146" s="79" t="s">
        <v>769</v>
      </c>
      <c r="I146" s="16">
        <v>43</v>
      </c>
      <c r="J146" s="16">
        <v>31</v>
      </c>
      <c r="K146" s="16">
        <v>15</v>
      </c>
      <c r="L146" s="16">
        <v>14</v>
      </c>
      <c r="M146" s="84">
        <v>4.9987500000000002</v>
      </c>
      <c r="N146" s="74">
        <v>14</v>
      </c>
      <c r="O146" s="66">
        <v>2530</v>
      </c>
      <c r="P146" s="67">
        <f>Table224523467891112131415[[#This Row],[PEMBULATAN]]*O146</f>
        <v>35420</v>
      </c>
    </row>
    <row r="147" spans="1:16" ht="30" customHeight="1" x14ac:dyDescent="0.2">
      <c r="A147" s="96"/>
      <c r="B147" s="77"/>
      <c r="C147" s="75" t="s">
        <v>1180</v>
      </c>
      <c r="D147" s="80" t="s">
        <v>50</v>
      </c>
      <c r="E147" s="13">
        <v>44434</v>
      </c>
      <c r="F147" s="78" t="s">
        <v>768</v>
      </c>
      <c r="G147" s="13">
        <v>44435</v>
      </c>
      <c r="H147" s="79" t="s">
        <v>769</v>
      </c>
      <c r="I147" s="16">
        <v>63</v>
      </c>
      <c r="J147" s="16">
        <v>52</v>
      </c>
      <c r="K147" s="16">
        <v>20</v>
      </c>
      <c r="L147" s="16">
        <v>10</v>
      </c>
      <c r="M147" s="84">
        <v>16.38</v>
      </c>
      <c r="N147" s="74">
        <v>16</v>
      </c>
      <c r="O147" s="66">
        <v>2530</v>
      </c>
      <c r="P147" s="67">
        <f>Table224523467891112131415[[#This Row],[PEMBULATAN]]*O147</f>
        <v>40480</v>
      </c>
    </row>
    <row r="148" spans="1:16" ht="30" customHeight="1" x14ac:dyDescent="0.2">
      <c r="A148" s="96"/>
      <c r="B148" s="77"/>
      <c r="C148" s="75" t="s">
        <v>1181</v>
      </c>
      <c r="D148" s="80" t="s">
        <v>50</v>
      </c>
      <c r="E148" s="13">
        <v>44434</v>
      </c>
      <c r="F148" s="78" t="s">
        <v>768</v>
      </c>
      <c r="G148" s="13">
        <v>44435</v>
      </c>
      <c r="H148" s="79" t="s">
        <v>769</v>
      </c>
      <c r="I148" s="16">
        <v>70</v>
      </c>
      <c r="J148" s="16">
        <v>62</v>
      </c>
      <c r="K148" s="16">
        <v>14</v>
      </c>
      <c r="L148" s="16">
        <v>9</v>
      </c>
      <c r="M148" s="84">
        <v>15.19</v>
      </c>
      <c r="N148" s="74">
        <v>15</v>
      </c>
      <c r="O148" s="66">
        <v>2530</v>
      </c>
      <c r="P148" s="67">
        <f>Table224523467891112131415[[#This Row],[PEMBULATAN]]*O148</f>
        <v>37950</v>
      </c>
    </row>
    <row r="149" spans="1:16" ht="30" customHeight="1" x14ac:dyDescent="0.2">
      <c r="A149" s="96"/>
      <c r="B149" s="77"/>
      <c r="C149" s="75" t="s">
        <v>1182</v>
      </c>
      <c r="D149" s="80" t="s">
        <v>50</v>
      </c>
      <c r="E149" s="13">
        <v>44434</v>
      </c>
      <c r="F149" s="78" t="s">
        <v>768</v>
      </c>
      <c r="G149" s="13">
        <v>44435</v>
      </c>
      <c r="H149" s="79" t="s">
        <v>769</v>
      </c>
      <c r="I149" s="16">
        <v>72</v>
      </c>
      <c r="J149" s="16">
        <v>65</v>
      </c>
      <c r="K149" s="16">
        <v>22</v>
      </c>
      <c r="L149" s="16">
        <v>16</v>
      </c>
      <c r="M149" s="84">
        <v>25.74</v>
      </c>
      <c r="N149" s="74">
        <v>26</v>
      </c>
      <c r="O149" s="66">
        <v>2530</v>
      </c>
      <c r="P149" s="67">
        <f>Table224523467891112131415[[#This Row],[PEMBULATAN]]*O149</f>
        <v>65780</v>
      </c>
    </row>
    <row r="150" spans="1:16" ht="30" customHeight="1" x14ac:dyDescent="0.2">
      <c r="A150" s="96"/>
      <c r="B150" s="92"/>
      <c r="C150" s="75" t="s">
        <v>1183</v>
      </c>
      <c r="D150" s="80" t="s">
        <v>50</v>
      </c>
      <c r="E150" s="13">
        <v>44434</v>
      </c>
      <c r="F150" s="78" t="s">
        <v>768</v>
      </c>
      <c r="G150" s="13">
        <v>44435</v>
      </c>
      <c r="H150" s="79" t="s">
        <v>769</v>
      </c>
      <c r="I150" s="16">
        <v>72</v>
      </c>
      <c r="J150" s="16">
        <v>65</v>
      </c>
      <c r="K150" s="16">
        <v>20</v>
      </c>
      <c r="L150" s="16">
        <v>11</v>
      </c>
      <c r="M150" s="84">
        <v>23.4</v>
      </c>
      <c r="N150" s="74">
        <v>23</v>
      </c>
      <c r="O150" s="66">
        <v>2530</v>
      </c>
      <c r="P150" s="67">
        <f>Table224523467891112131415[[#This Row],[PEMBULATAN]]*O150</f>
        <v>58190</v>
      </c>
    </row>
    <row r="151" spans="1:16" ht="30" customHeight="1" x14ac:dyDescent="0.2">
      <c r="A151" s="96"/>
      <c r="B151" s="92" t="s">
        <v>1184</v>
      </c>
      <c r="C151" s="75" t="s">
        <v>1185</v>
      </c>
      <c r="D151" s="80" t="s">
        <v>50</v>
      </c>
      <c r="E151" s="13">
        <v>44434</v>
      </c>
      <c r="F151" s="78" t="s">
        <v>768</v>
      </c>
      <c r="G151" s="13">
        <v>44435</v>
      </c>
      <c r="H151" s="79" t="s">
        <v>769</v>
      </c>
      <c r="I151" s="16">
        <v>35</v>
      </c>
      <c r="J151" s="16">
        <v>18</v>
      </c>
      <c r="K151" s="16">
        <v>18</v>
      </c>
      <c r="L151" s="16">
        <v>12</v>
      </c>
      <c r="M151" s="84">
        <v>2.835</v>
      </c>
      <c r="N151" s="74">
        <v>12</v>
      </c>
      <c r="O151" s="66">
        <v>2530</v>
      </c>
      <c r="P151" s="67">
        <f>Table224523467891112131415[[#This Row],[PEMBULATAN]]*O151</f>
        <v>30360</v>
      </c>
    </row>
    <row r="152" spans="1:16" ht="30" customHeight="1" x14ac:dyDescent="0.2">
      <c r="A152" s="14"/>
      <c r="B152" s="14" t="s">
        <v>1186</v>
      </c>
      <c r="C152" s="9" t="s">
        <v>1187</v>
      </c>
      <c r="D152" s="78" t="s">
        <v>50</v>
      </c>
      <c r="E152" s="13">
        <v>44434</v>
      </c>
      <c r="F152" s="78" t="s">
        <v>768</v>
      </c>
      <c r="G152" s="13">
        <v>44435</v>
      </c>
      <c r="H152" s="10" t="s">
        <v>769</v>
      </c>
      <c r="I152" s="1">
        <v>43</v>
      </c>
      <c r="J152" s="1">
        <v>33</v>
      </c>
      <c r="K152" s="1">
        <v>28</v>
      </c>
      <c r="L152" s="1">
        <v>9</v>
      </c>
      <c r="M152" s="83">
        <v>9.9329999999999998</v>
      </c>
      <c r="N152" s="8">
        <v>10</v>
      </c>
      <c r="O152" s="66">
        <v>2530</v>
      </c>
      <c r="P152" s="67">
        <f>Table224523467891112131415[[#This Row],[PEMBULATAN]]*O152</f>
        <v>25300</v>
      </c>
    </row>
    <row r="153" spans="1:16" ht="30" customHeight="1" x14ac:dyDescent="0.2">
      <c r="A153" s="14"/>
      <c r="B153" s="14"/>
      <c r="C153" s="75" t="s">
        <v>1188</v>
      </c>
      <c r="D153" s="80" t="s">
        <v>50</v>
      </c>
      <c r="E153" s="13">
        <v>44434</v>
      </c>
      <c r="F153" s="78" t="s">
        <v>768</v>
      </c>
      <c r="G153" s="13">
        <v>44435</v>
      </c>
      <c r="H153" s="79" t="s">
        <v>769</v>
      </c>
      <c r="I153" s="16">
        <v>40</v>
      </c>
      <c r="J153" s="16">
        <v>33</v>
      </c>
      <c r="K153" s="16">
        <v>25</v>
      </c>
      <c r="L153" s="16">
        <v>9</v>
      </c>
      <c r="M153" s="84">
        <v>8.25</v>
      </c>
      <c r="N153" s="74">
        <v>9</v>
      </c>
      <c r="O153" s="66">
        <v>2530</v>
      </c>
      <c r="P153" s="67">
        <f>Table224523467891112131415[[#This Row],[PEMBULATAN]]*O153</f>
        <v>22770</v>
      </c>
    </row>
    <row r="154" spans="1:16" ht="30" customHeight="1" x14ac:dyDescent="0.2">
      <c r="A154" s="14"/>
      <c r="B154" s="14"/>
      <c r="C154" s="75" t="s">
        <v>1189</v>
      </c>
      <c r="D154" s="80" t="s">
        <v>50</v>
      </c>
      <c r="E154" s="13">
        <v>44434</v>
      </c>
      <c r="F154" s="78" t="s">
        <v>768</v>
      </c>
      <c r="G154" s="13">
        <v>44435</v>
      </c>
      <c r="H154" s="79" t="s">
        <v>769</v>
      </c>
      <c r="I154" s="16">
        <v>56</v>
      </c>
      <c r="J154" s="16">
        <v>45</v>
      </c>
      <c r="K154" s="16">
        <v>8</v>
      </c>
      <c r="L154" s="16">
        <v>10</v>
      </c>
      <c r="M154" s="84">
        <v>5.04</v>
      </c>
      <c r="N154" s="74">
        <v>10</v>
      </c>
      <c r="O154" s="66">
        <v>2530</v>
      </c>
      <c r="P154" s="67">
        <f>Table224523467891112131415[[#This Row],[PEMBULATAN]]*O154</f>
        <v>25300</v>
      </c>
    </row>
    <row r="155" spans="1:16" ht="30" customHeight="1" x14ac:dyDescent="0.2">
      <c r="A155" s="14"/>
      <c r="B155" s="14"/>
      <c r="C155" s="75" t="s">
        <v>1190</v>
      </c>
      <c r="D155" s="80" t="s">
        <v>50</v>
      </c>
      <c r="E155" s="13">
        <v>44434</v>
      </c>
      <c r="F155" s="78" t="s">
        <v>768</v>
      </c>
      <c r="G155" s="13">
        <v>44435</v>
      </c>
      <c r="H155" s="79" t="s">
        <v>769</v>
      </c>
      <c r="I155" s="16">
        <v>40</v>
      </c>
      <c r="J155" s="16">
        <v>30</v>
      </c>
      <c r="K155" s="16">
        <v>21</v>
      </c>
      <c r="L155" s="16">
        <v>6</v>
      </c>
      <c r="M155" s="84">
        <v>6.3</v>
      </c>
      <c r="N155" s="74">
        <v>6</v>
      </c>
      <c r="O155" s="66">
        <v>2530</v>
      </c>
      <c r="P155" s="67">
        <f>Table224523467891112131415[[#This Row],[PEMBULATAN]]*O155</f>
        <v>15180</v>
      </c>
    </row>
    <row r="156" spans="1:16" ht="30" customHeight="1" x14ac:dyDescent="0.2">
      <c r="A156" s="14"/>
      <c r="B156" s="14"/>
      <c r="C156" s="75" t="s">
        <v>1191</v>
      </c>
      <c r="D156" s="80" t="s">
        <v>50</v>
      </c>
      <c r="E156" s="13">
        <v>44434</v>
      </c>
      <c r="F156" s="78" t="s">
        <v>768</v>
      </c>
      <c r="G156" s="13">
        <v>44435</v>
      </c>
      <c r="H156" s="79" t="s">
        <v>769</v>
      </c>
      <c r="I156" s="16">
        <v>46</v>
      </c>
      <c r="J156" s="16">
        <v>44</v>
      </c>
      <c r="K156" s="16">
        <v>13</v>
      </c>
      <c r="L156" s="16">
        <v>5</v>
      </c>
      <c r="M156" s="84">
        <v>6.5780000000000003</v>
      </c>
      <c r="N156" s="74">
        <v>7</v>
      </c>
      <c r="O156" s="66">
        <v>2530</v>
      </c>
      <c r="P156" s="67">
        <f>Table224523467891112131415[[#This Row],[PEMBULATAN]]*O156</f>
        <v>17710</v>
      </c>
    </row>
    <row r="157" spans="1:16" ht="30" customHeight="1" x14ac:dyDescent="0.2">
      <c r="A157" s="14"/>
      <c r="B157" s="14"/>
      <c r="C157" s="75" t="s">
        <v>1192</v>
      </c>
      <c r="D157" s="80" t="s">
        <v>50</v>
      </c>
      <c r="E157" s="13">
        <v>44434</v>
      </c>
      <c r="F157" s="78" t="s">
        <v>768</v>
      </c>
      <c r="G157" s="13">
        <v>44435</v>
      </c>
      <c r="H157" s="79" t="s">
        <v>769</v>
      </c>
      <c r="I157" s="16">
        <v>75</v>
      </c>
      <c r="J157" s="16">
        <v>45</v>
      </c>
      <c r="K157" s="16">
        <v>7</v>
      </c>
      <c r="L157" s="16">
        <v>11</v>
      </c>
      <c r="M157" s="84">
        <v>5.90625</v>
      </c>
      <c r="N157" s="74">
        <v>11</v>
      </c>
      <c r="O157" s="66">
        <v>2530</v>
      </c>
      <c r="P157" s="67">
        <f>Table224523467891112131415[[#This Row],[PEMBULATAN]]*O157</f>
        <v>27830</v>
      </c>
    </row>
    <row r="158" spans="1:16" ht="30" customHeight="1" x14ac:dyDescent="0.2">
      <c r="A158" s="14"/>
      <c r="B158" s="14"/>
      <c r="C158" s="75" t="s">
        <v>1193</v>
      </c>
      <c r="D158" s="80" t="s">
        <v>50</v>
      </c>
      <c r="E158" s="13">
        <v>44434</v>
      </c>
      <c r="F158" s="78" t="s">
        <v>768</v>
      </c>
      <c r="G158" s="13">
        <v>44435</v>
      </c>
      <c r="H158" s="79" t="s">
        <v>769</v>
      </c>
      <c r="I158" s="16">
        <v>40</v>
      </c>
      <c r="J158" s="16">
        <v>26</v>
      </c>
      <c r="K158" s="16">
        <v>18</v>
      </c>
      <c r="L158" s="16">
        <v>10</v>
      </c>
      <c r="M158" s="84">
        <v>4.68</v>
      </c>
      <c r="N158" s="74">
        <v>10</v>
      </c>
      <c r="O158" s="66">
        <v>2530</v>
      </c>
      <c r="P158" s="67">
        <f>Table224523467891112131415[[#This Row],[PEMBULATAN]]*O158</f>
        <v>25300</v>
      </c>
    </row>
    <row r="159" spans="1:16" ht="30" customHeight="1" x14ac:dyDescent="0.2">
      <c r="A159" s="14"/>
      <c r="B159" s="14"/>
      <c r="C159" s="75" t="s">
        <v>1194</v>
      </c>
      <c r="D159" s="80" t="s">
        <v>50</v>
      </c>
      <c r="E159" s="13">
        <v>44434</v>
      </c>
      <c r="F159" s="78" t="s">
        <v>768</v>
      </c>
      <c r="G159" s="13">
        <v>44435</v>
      </c>
      <c r="H159" s="79" t="s">
        <v>769</v>
      </c>
      <c r="I159" s="16">
        <v>60</v>
      </c>
      <c r="J159" s="16">
        <v>39</v>
      </c>
      <c r="K159" s="16">
        <v>74</v>
      </c>
      <c r="L159" s="16">
        <v>31</v>
      </c>
      <c r="M159" s="84">
        <v>43.29</v>
      </c>
      <c r="N159" s="74">
        <v>43</v>
      </c>
      <c r="O159" s="66">
        <v>2530</v>
      </c>
      <c r="P159" s="67">
        <f>Table224523467891112131415[[#This Row],[PEMBULATAN]]*O159</f>
        <v>108790</v>
      </c>
    </row>
    <row r="160" spans="1:16" ht="30" customHeight="1" x14ac:dyDescent="0.2">
      <c r="A160" s="14"/>
      <c r="B160" s="14"/>
      <c r="C160" s="75" t="s">
        <v>1195</v>
      </c>
      <c r="D160" s="80" t="s">
        <v>50</v>
      </c>
      <c r="E160" s="13">
        <v>44434</v>
      </c>
      <c r="F160" s="78" t="s">
        <v>768</v>
      </c>
      <c r="G160" s="13">
        <v>44435</v>
      </c>
      <c r="H160" s="79" t="s">
        <v>769</v>
      </c>
      <c r="I160" s="16">
        <v>60</v>
      </c>
      <c r="J160" s="16">
        <v>39</v>
      </c>
      <c r="K160" s="16">
        <v>74</v>
      </c>
      <c r="L160" s="16">
        <v>31</v>
      </c>
      <c r="M160" s="84">
        <v>43.29</v>
      </c>
      <c r="N160" s="74">
        <v>43</v>
      </c>
      <c r="O160" s="66">
        <v>2530</v>
      </c>
      <c r="P160" s="67">
        <f>Table224523467891112131415[[#This Row],[PEMBULATAN]]*O160</f>
        <v>108790</v>
      </c>
    </row>
    <row r="161" spans="1:16" ht="30" customHeight="1" x14ac:dyDescent="0.2">
      <c r="A161" s="14"/>
      <c r="B161" s="14"/>
      <c r="C161" s="75" t="s">
        <v>1196</v>
      </c>
      <c r="D161" s="80" t="s">
        <v>50</v>
      </c>
      <c r="E161" s="13">
        <v>44434</v>
      </c>
      <c r="F161" s="78" t="s">
        <v>768</v>
      </c>
      <c r="G161" s="13">
        <v>44435</v>
      </c>
      <c r="H161" s="79" t="s">
        <v>769</v>
      </c>
      <c r="I161" s="16">
        <v>60</v>
      </c>
      <c r="J161" s="16">
        <v>39</v>
      </c>
      <c r="K161" s="16">
        <v>74</v>
      </c>
      <c r="L161" s="16">
        <v>31</v>
      </c>
      <c r="M161" s="84">
        <v>43.29</v>
      </c>
      <c r="N161" s="74">
        <v>43</v>
      </c>
      <c r="O161" s="66">
        <v>2530</v>
      </c>
      <c r="P161" s="67">
        <f>Table224523467891112131415[[#This Row],[PEMBULATAN]]*O161</f>
        <v>108790</v>
      </c>
    </row>
    <row r="162" spans="1:16" ht="30" customHeight="1" x14ac:dyDescent="0.2">
      <c r="A162" s="14"/>
      <c r="B162" s="14"/>
      <c r="C162" s="75" t="s">
        <v>1197</v>
      </c>
      <c r="D162" s="80" t="s">
        <v>50</v>
      </c>
      <c r="E162" s="13">
        <v>44434</v>
      </c>
      <c r="F162" s="78" t="s">
        <v>768</v>
      </c>
      <c r="G162" s="13">
        <v>44435</v>
      </c>
      <c r="H162" s="79" t="s">
        <v>769</v>
      </c>
      <c r="I162" s="16">
        <v>60</v>
      </c>
      <c r="J162" s="16">
        <v>39</v>
      </c>
      <c r="K162" s="16">
        <v>74</v>
      </c>
      <c r="L162" s="16">
        <v>31</v>
      </c>
      <c r="M162" s="84">
        <v>43.29</v>
      </c>
      <c r="N162" s="74">
        <v>43</v>
      </c>
      <c r="O162" s="66">
        <v>2530</v>
      </c>
      <c r="P162" s="67">
        <f>Table224523467891112131415[[#This Row],[PEMBULATAN]]*O162</f>
        <v>108790</v>
      </c>
    </row>
    <row r="163" spans="1:16" ht="30" customHeight="1" x14ac:dyDescent="0.2">
      <c r="A163" s="14"/>
      <c r="B163" s="14"/>
      <c r="C163" s="75" t="s">
        <v>1198</v>
      </c>
      <c r="D163" s="80" t="s">
        <v>50</v>
      </c>
      <c r="E163" s="13">
        <v>44434</v>
      </c>
      <c r="F163" s="78" t="s">
        <v>768</v>
      </c>
      <c r="G163" s="13">
        <v>44435</v>
      </c>
      <c r="H163" s="79" t="s">
        <v>769</v>
      </c>
      <c r="I163" s="16">
        <v>60</v>
      </c>
      <c r="J163" s="16">
        <v>39</v>
      </c>
      <c r="K163" s="16">
        <v>74</v>
      </c>
      <c r="L163" s="16">
        <v>31</v>
      </c>
      <c r="M163" s="84">
        <v>43.29</v>
      </c>
      <c r="N163" s="74">
        <v>43</v>
      </c>
      <c r="O163" s="66">
        <v>2530</v>
      </c>
      <c r="P163" s="67">
        <f>Table224523467891112131415[[#This Row],[PEMBULATAN]]*O163</f>
        <v>108790</v>
      </c>
    </row>
    <row r="164" spans="1:16" ht="30" customHeight="1" x14ac:dyDescent="0.2">
      <c r="A164" s="14"/>
      <c r="B164" s="14"/>
      <c r="C164" s="75" t="s">
        <v>1199</v>
      </c>
      <c r="D164" s="80" t="s">
        <v>50</v>
      </c>
      <c r="E164" s="13">
        <v>44434</v>
      </c>
      <c r="F164" s="78" t="s">
        <v>768</v>
      </c>
      <c r="G164" s="13">
        <v>44435</v>
      </c>
      <c r="H164" s="79" t="s">
        <v>769</v>
      </c>
      <c r="I164" s="16">
        <v>60</v>
      </c>
      <c r="J164" s="16">
        <v>39</v>
      </c>
      <c r="K164" s="16">
        <v>74</v>
      </c>
      <c r="L164" s="16">
        <v>31</v>
      </c>
      <c r="M164" s="84">
        <v>43.29</v>
      </c>
      <c r="N164" s="74">
        <v>43</v>
      </c>
      <c r="O164" s="66">
        <v>2530</v>
      </c>
      <c r="P164" s="67">
        <f>Table224523467891112131415[[#This Row],[PEMBULATAN]]*O164</f>
        <v>108790</v>
      </c>
    </row>
    <row r="165" spans="1:16" ht="30" customHeight="1" x14ac:dyDescent="0.2">
      <c r="A165" s="14"/>
      <c r="B165" s="14"/>
      <c r="C165" s="75" t="s">
        <v>1200</v>
      </c>
      <c r="D165" s="80" t="s">
        <v>50</v>
      </c>
      <c r="E165" s="13">
        <v>44434</v>
      </c>
      <c r="F165" s="78" t="s">
        <v>768</v>
      </c>
      <c r="G165" s="13">
        <v>44435</v>
      </c>
      <c r="H165" s="79" t="s">
        <v>769</v>
      </c>
      <c r="I165" s="16">
        <v>60</v>
      </c>
      <c r="J165" s="16">
        <v>39</v>
      </c>
      <c r="K165" s="16">
        <v>74</v>
      </c>
      <c r="L165" s="16">
        <v>31</v>
      </c>
      <c r="M165" s="84">
        <v>43.29</v>
      </c>
      <c r="N165" s="74">
        <v>43</v>
      </c>
      <c r="O165" s="66">
        <v>2530</v>
      </c>
      <c r="P165" s="67">
        <f>Table224523467891112131415[[#This Row],[PEMBULATAN]]*O165</f>
        <v>108790</v>
      </c>
    </row>
    <row r="166" spans="1:16" ht="30" customHeight="1" x14ac:dyDescent="0.2">
      <c r="A166" s="14"/>
      <c r="B166" s="14"/>
      <c r="C166" s="75" t="s">
        <v>1201</v>
      </c>
      <c r="D166" s="80" t="s">
        <v>50</v>
      </c>
      <c r="E166" s="13">
        <v>44434</v>
      </c>
      <c r="F166" s="78" t="s">
        <v>768</v>
      </c>
      <c r="G166" s="13">
        <v>44435</v>
      </c>
      <c r="H166" s="79" t="s">
        <v>769</v>
      </c>
      <c r="I166" s="16">
        <v>60</v>
      </c>
      <c r="J166" s="16">
        <v>39</v>
      </c>
      <c r="K166" s="16">
        <v>74</v>
      </c>
      <c r="L166" s="16">
        <v>31</v>
      </c>
      <c r="M166" s="84">
        <v>43.29</v>
      </c>
      <c r="N166" s="74">
        <v>43</v>
      </c>
      <c r="O166" s="66">
        <v>2530</v>
      </c>
      <c r="P166" s="67">
        <f>Table224523467891112131415[[#This Row],[PEMBULATAN]]*O166</f>
        <v>108790</v>
      </c>
    </row>
    <row r="167" spans="1:16" ht="30" customHeight="1" x14ac:dyDescent="0.2">
      <c r="A167" s="14"/>
      <c r="B167" s="14"/>
      <c r="C167" s="75" t="s">
        <v>1202</v>
      </c>
      <c r="D167" s="80" t="s">
        <v>50</v>
      </c>
      <c r="E167" s="13">
        <v>44434</v>
      </c>
      <c r="F167" s="78" t="s">
        <v>768</v>
      </c>
      <c r="G167" s="13">
        <v>44435</v>
      </c>
      <c r="H167" s="79" t="s">
        <v>769</v>
      </c>
      <c r="I167" s="16">
        <v>60</v>
      </c>
      <c r="J167" s="16">
        <v>39</v>
      </c>
      <c r="K167" s="16">
        <v>74</v>
      </c>
      <c r="L167" s="16">
        <v>31</v>
      </c>
      <c r="M167" s="84">
        <v>43.29</v>
      </c>
      <c r="N167" s="74">
        <v>43</v>
      </c>
      <c r="O167" s="66">
        <v>2530</v>
      </c>
      <c r="P167" s="67">
        <f>Table224523467891112131415[[#This Row],[PEMBULATAN]]*O167</f>
        <v>108790</v>
      </c>
    </row>
    <row r="168" spans="1:16" ht="30" customHeight="1" x14ac:dyDescent="0.2">
      <c r="A168" s="14"/>
      <c r="B168" s="14"/>
      <c r="C168" s="75" t="s">
        <v>1203</v>
      </c>
      <c r="D168" s="80" t="s">
        <v>50</v>
      </c>
      <c r="E168" s="13">
        <v>44434</v>
      </c>
      <c r="F168" s="78" t="s">
        <v>768</v>
      </c>
      <c r="G168" s="13">
        <v>44435</v>
      </c>
      <c r="H168" s="79" t="s">
        <v>769</v>
      </c>
      <c r="I168" s="16">
        <v>60</v>
      </c>
      <c r="J168" s="16">
        <v>39</v>
      </c>
      <c r="K168" s="16">
        <v>74</v>
      </c>
      <c r="L168" s="16">
        <v>31</v>
      </c>
      <c r="M168" s="84">
        <v>43.29</v>
      </c>
      <c r="N168" s="74">
        <v>43</v>
      </c>
      <c r="O168" s="66">
        <v>2530</v>
      </c>
      <c r="P168" s="67">
        <f>Table224523467891112131415[[#This Row],[PEMBULATAN]]*O168</f>
        <v>108790</v>
      </c>
    </row>
    <row r="169" spans="1:16" ht="30" customHeight="1" x14ac:dyDescent="0.2">
      <c r="A169" s="14"/>
      <c r="B169" s="14"/>
      <c r="C169" s="75" t="s">
        <v>1204</v>
      </c>
      <c r="D169" s="80" t="s">
        <v>50</v>
      </c>
      <c r="E169" s="13">
        <v>44434</v>
      </c>
      <c r="F169" s="78" t="s">
        <v>768</v>
      </c>
      <c r="G169" s="13">
        <v>44435</v>
      </c>
      <c r="H169" s="79" t="s">
        <v>769</v>
      </c>
      <c r="I169" s="16">
        <v>60</v>
      </c>
      <c r="J169" s="16">
        <v>39</v>
      </c>
      <c r="K169" s="16">
        <v>74</v>
      </c>
      <c r="L169" s="16">
        <v>31</v>
      </c>
      <c r="M169" s="84">
        <v>43.29</v>
      </c>
      <c r="N169" s="74">
        <v>43</v>
      </c>
      <c r="O169" s="66">
        <v>2530</v>
      </c>
      <c r="P169" s="67">
        <f>Table224523467891112131415[[#This Row],[PEMBULATAN]]*O169</f>
        <v>108790</v>
      </c>
    </row>
    <row r="170" spans="1:16" ht="30" customHeight="1" x14ac:dyDescent="0.2">
      <c r="A170" s="14"/>
      <c r="B170" s="14"/>
      <c r="C170" s="75" t="s">
        <v>1205</v>
      </c>
      <c r="D170" s="80" t="s">
        <v>50</v>
      </c>
      <c r="E170" s="13">
        <v>44434</v>
      </c>
      <c r="F170" s="78" t="s">
        <v>768</v>
      </c>
      <c r="G170" s="13">
        <v>44435</v>
      </c>
      <c r="H170" s="79" t="s">
        <v>769</v>
      </c>
      <c r="I170" s="16">
        <v>60</v>
      </c>
      <c r="J170" s="16">
        <v>39</v>
      </c>
      <c r="K170" s="16">
        <v>74</v>
      </c>
      <c r="L170" s="16">
        <v>31</v>
      </c>
      <c r="M170" s="84">
        <v>43.29</v>
      </c>
      <c r="N170" s="74">
        <v>43</v>
      </c>
      <c r="O170" s="66">
        <v>2530</v>
      </c>
      <c r="P170" s="67">
        <f>Table224523467891112131415[[#This Row],[PEMBULATAN]]*O170</f>
        <v>108790</v>
      </c>
    </row>
    <row r="171" spans="1:16" ht="30" customHeight="1" x14ac:dyDescent="0.2">
      <c r="A171" s="14"/>
      <c r="B171" s="14"/>
      <c r="C171" s="75" t="s">
        <v>1206</v>
      </c>
      <c r="D171" s="80" t="s">
        <v>50</v>
      </c>
      <c r="E171" s="13">
        <v>44434</v>
      </c>
      <c r="F171" s="78" t="s">
        <v>768</v>
      </c>
      <c r="G171" s="13">
        <v>44435</v>
      </c>
      <c r="H171" s="79" t="s">
        <v>769</v>
      </c>
      <c r="I171" s="16">
        <v>60</v>
      </c>
      <c r="J171" s="16">
        <v>39</v>
      </c>
      <c r="K171" s="16">
        <v>74</v>
      </c>
      <c r="L171" s="16">
        <v>31</v>
      </c>
      <c r="M171" s="84">
        <v>43.29</v>
      </c>
      <c r="N171" s="74">
        <v>43</v>
      </c>
      <c r="O171" s="66">
        <v>2530</v>
      </c>
      <c r="P171" s="67">
        <f>Table224523467891112131415[[#This Row],[PEMBULATAN]]*O171</f>
        <v>108790</v>
      </c>
    </row>
    <row r="172" spans="1:16" ht="30" customHeight="1" x14ac:dyDescent="0.2">
      <c r="A172" s="14"/>
      <c r="B172" s="14"/>
      <c r="C172" s="75" t="s">
        <v>1207</v>
      </c>
      <c r="D172" s="80" t="s">
        <v>50</v>
      </c>
      <c r="E172" s="13">
        <v>44434</v>
      </c>
      <c r="F172" s="78" t="s">
        <v>768</v>
      </c>
      <c r="G172" s="13">
        <v>44435</v>
      </c>
      <c r="H172" s="79" t="s">
        <v>769</v>
      </c>
      <c r="I172" s="16">
        <v>60</v>
      </c>
      <c r="J172" s="16">
        <v>39</v>
      </c>
      <c r="K172" s="16">
        <v>74</v>
      </c>
      <c r="L172" s="16">
        <v>31</v>
      </c>
      <c r="M172" s="84">
        <v>43.29</v>
      </c>
      <c r="N172" s="74">
        <v>43</v>
      </c>
      <c r="O172" s="66">
        <v>2530</v>
      </c>
      <c r="P172" s="67">
        <f>Table224523467891112131415[[#This Row],[PEMBULATAN]]*O172</f>
        <v>108790</v>
      </c>
    </row>
    <row r="173" spans="1:16" ht="22.5" customHeight="1" x14ac:dyDescent="0.2">
      <c r="A173" s="119" t="s">
        <v>31</v>
      </c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1"/>
      <c r="M173" s="81">
        <f>SUBTOTAL(109,Table224523467891112131415[KG VOLUME])</f>
        <v>3481.8067500000006</v>
      </c>
      <c r="N173" s="70">
        <f>SUM(N3:N172)</f>
        <v>3690</v>
      </c>
      <c r="O173" s="122">
        <f>SUM(P3:P172)</f>
        <v>9335700</v>
      </c>
      <c r="P173" s="123"/>
    </row>
    <row r="174" spans="1:16" ht="22.5" customHeight="1" x14ac:dyDescent="0.2">
      <c r="A174" s="85"/>
      <c r="B174" s="58" t="s">
        <v>43</v>
      </c>
      <c r="C174" s="57"/>
      <c r="D174" s="59" t="s">
        <v>44</v>
      </c>
      <c r="E174" s="85"/>
      <c r="F174" s="85"/>
      <c r="G174" s="85"/>
      <c r="H174" s="85"/>
      <c r="I174" s="85"/>
      <c r="J174" s="85"/>
      <c r="K174" s="85"/>
      <c r="L174" s="85"/>
      <c r="M174" s="86"/>
      <c r="N174" s="88" t="s">
        <v>51</v>
      </c>
      <c r="O174" s="87"/>
      <c r="P174" s="87">
        <f>O173*10%</f>
        <v>933570</v>
      </c>
    </row>
    <row r="175" spans="1:16" ht="22.5" customHeight="1" thickBot="1" x14ac:dyDescent="0.25">
      <c r="A175" s="85"/>
      <c r="B175" s="58"/>
      <c r="C175" s="57"/>
      <c r="D175" s="59"/>
      <c r="E175" s="85"/>
      <c r="F175" s="85"/>
      <c r="G175" s="85"/>
      <c r="H175" s="85"/>
      <c r="I175" s="85"/>
      <c r="J175" s="85"/>
      <c r="K175" s="85"/>
      <c r="L175" s="85"/>
      <c r="M175" s="86"/>
      <c r="N175" s="99" t="s">
        <v>53</v>
      </c>
      <c r="O175" s="100"/>
      <c r="P175" s="100">
        <f>O173-P174</f>
        <v>8402130</v>
      </c>
    </row>
    <row r="176" spans="1:16" x14ac:dyDescent="0.2">
      <c r="A176" s="11"/>
      <c r="H176" s="65"/>
      <c r="N176" s="64" t="s">
        <v>32</v>
      </c>
      <c r="P176" s="71">
        <f>P175*1%</f>
        <v>84021.3</v>
      </c>
    </row>
    <row r="177" spans="1:16" ht="15.75" thickBot="1" x14ac:dyDescent="0.25">
      <c r="A177" s="11"/>
      <c r="H177" s="65"/>
      <c r="N177" s="64" t="s">
        <v>54</v>
      </c>
      <c r="P177" s="73">
        <f>P175*2%</f>
        <v>168042.6</v>
      </c>
    </row>
    <row r="178" spans="1:16" x14ac:dyDescent="0.2">
      <c r="A178" s="11"/>
      <c r="H178" s="65"/>
      <c r="N178" s="68" t="s">
        <v>33</v>
      </c>
      <c r="O178" s="69"/>
      <c r="P178" s="72">
        <f>P175+P176-P177</f>
        <v>8318108.7000000011</v>
      </c>
    </row>
    <row r="179" spans="1:16" x14ac:dyDescent="0.2">
      <c r="A179" s="11"/>
      <c r="H179" s="65"/>
      <c r="P179" s="73"/>
    </row>
    <row r="180" spans="1:16" x14ac:dyDescent="0.2">
      <c r="A180" s="11"/>
      <c r="H180" s="65"/>
      <c r="O180" s="60"/>
      <c r="P180" s="73"/>
    </row>
    <row r="181" spans="1:16" s="3" customFormat="1" x14ac:dyDescent="0.25">
      <c r="A181" s="11"/>
      <c r="B181" s="2"/>
      <c r="C181" s="2"/>
      <c r="E181" s="12"/>
      <c r="H181" s="65"/>
      <c r="N181" s="15"/>
      <c r="O181" s="15"/>
      <c r="P181" s="15"/>
    </row>
    <row r="182" spans="1:16" s="3" customFormat="1" x14ac:dyDescent="0.25">
      <c r="A182" s="11"/>
      <c r="B182" s="2"/>
      <c r="C182" s="2"/>
      <c r="E182" s="12"/>
      <c r="H182" s="65"/>
      <c r="N182" s="15"/>
      <c r="O182" s="15"/>
      <c r="P182" s="15"/>
    </row>
    <row r="183" spans="1:16" s="3" customFormat="1" x14ac:dyDescent="0.25">
      <c r="A183" s="11"/>
      <c r="B183" s="2"/>
      <c r="C183" s="2"/>
      <c r="E183" s="12"/>
      <c r="H183" s="65"/>
      <c r="N183" s="15"/>
      <c r="O183" s="15"/>
      <c r="P183" s="15"/>
    </row>
    <row r="184" spans="1:16" s="3" customFormat="1" x14ac:dyDescent="0.25">
      <c r="A184" s="11"/>
      <c r="B184" s="2"/>
      <c r="C184" s="2"/>
      <c r="E184" s="12"/>
      <c r="H184" s="65"/>
      <c r="N184" s="15"/>
      <c r="O184" s="15"/>
      <c r="P184" s="15"/>
    </row>
    <row r="185" spans="1:16" s="3" customFormat="1" x14ac:dyDescent="0.25">
      <c r="A185" s="11"/>
      <c r="B185" s="2"/>
      <c r="C185" s="2"/>
      <c r="E185" s="12"/>
      <c r="H185" s="65"/>
      <c r="N185" s="15"/>
      <c r="O185" s="15"/>
      <c r="P185" s="15"/>
    </row>
    <row r="186" spans="1:16" s="3" customFormat="1" x14ac:dyDescent="0.25">
      <c r="A186" s="11"/>
      <c r="B186" s="2"/>
      <c r="C186" s="2"/>
      <c r="E186" s="12"/>
      <c r="H186" s="65"/>
      <c r="N186" s="15"/>
      <c r="O186" s="15"/>
      <c r="P186" s="15"/>
    </row>
    <row r="187" spans="1:16" s="3" customFormat="1" x14ac:dyDescent="0.25">
      <c r="A187" s="11"/>
      <c r="B187" s="2"/>
      <c r="C187" s="2"/>
      <c r="E187" s="12"/>
      <c r="H187" s="65"/>
      <c r="N187" s="15"/>
      <c r="O187" s="15"/>
      <c r="P187" s="15"/>
    </row>
    <row r="188" spans="1:16" s="3" customFormat="1" x14ac:dyDescent="0.25">
      <c r="A188" s="11"/>
      <c r="B188" s="2"/>
      <c r="C188" s="2"/>
      <c r="E188" s="12"/>
      <c r="H188" s="65"/>
      <c r="N188" s="15"/>
      <c r="O188" s="15"/>
      <c r="P188" s="15"/>
    </row>
    <row r="189" spans="1:16" s="3" customFormat="1" x14ac:dyDescent="0.25">
      <c r="A189" s="11"/>
      <c r="B189" s="2"/>
      <c r="C189" s="2"/>
      <c r="E189" s="12"/>
      <c r="H189" s="65"/>
      <c r="N189" s="15"/>
      <c r="O189" s="15"/>
      <c r="P189" s="15"/>
    </row>
    <row r="190" spans="1:16" s="3" customFormat="1" x14ac:dyDescent="0.25">
      <c r="A190" s="11"/>
      <c r="B190" s="2"/>
      <c r="C190" s="2"/>
      <c r="E190" s="12"/>
      <c r="H190" s="65"/>
      <c r="N190" s="15"/>
      <c r="O190" s="15"/>
      <c r="P190" s="15"/>
    </row>
    <row r="191" spans="1:16" s="3" customFormat="1" x14ac:dyDescent="0.25">
      <c r="A191" s="11"/>
      <c r="B191" s="2"/>
      <c r="C191" s="2"/>
      <c r="E191" s="12"/>
      <c r="H191" s="65"/>
      <c r="N191" s="15"/>
      <c r="O191" s="15"/>
      <c r="P191" s="15"/>
    </row>
    <row r="192" spans="1:16" s="3" customFormat="1" x14ac:dyDescent="0.25">
      <c r="A192" s="11"/>
      <c r="B192" s="2"/>
      <c r="C192" s="2"/>
      <c r="E192" s="12"/>
      <c r="H192" s="65"/>
      <c r="N192" s="15"/>
      <c r="O192" s="15"/>
      <c r="P192" s="15"/>
    </row>
  </sheetData>
  <mergeCells count="2">
    <mergeCell ref="A173:L173"/>
    <mergeCell ref="O173:P173"/>
  </mergeCells>
  <conditionalFormatting sqref="B3">
    <cfRule type="duplicateValues" dxfId="224" priority="2"/>
  </conditionalFormatting>
  <conditionalFormatting sqref="B4:B151">
    <cfRule type="duplicateValues" dxfId="223" priority="1"/>
  </conditionalFormatting>
  <conditionalFormatting sqref="B152:B172">
    <cfRule type="duplicateValues" dxfId="222" priority="3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activeCell="H118" sqref="H118"/>
      <selection pane="topRight" activeCell="H118" sqref="H118"/>
      <selection pane="bottomLeft" activeCell="H118" sqref="H118"/>
      <selection pane="bottomRight" activeCell="M7" sqref="M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41.25" customHeight="1" x14ac:dyDescent="0.2">
      <c r="A3" s="97" t="s">
        <v>2187</v>
      </c>
      <c r="B3" s="76" t="s">
        <v>1208</v>
      </c>
      <c r="C3" s="9" t="s">
        <v>1209</v>
      </c>
      <c r="D3" s="78" t="s">
        <v>50</v>
      </c>
      <c r="E3" s="13">
        <v>44434</v>
      </c>
      <c r="F3" s="78" t="s">
        <v>768</v>
      </c>
      <c r="G3" s="13">
        <v>44435</v>
      </c>
      <c r="H3" s="10" t="s">
        <v>769</v>
      </c>
      <c r="I3" s="1">
        <v>70</v>
      </c>
      <c r="J3" s="1">
        <v>55</v>
      </c>
      <c r="K3" s="1">
        <v>18</v>
      </c>
      <c r="L3" s="1">
        <v>12</v>
      </c>
      <c r="M3" s="83">
        <v>17.324999999999999</v>
      </c>
      <c r="N3" s="8">
        <v>17</v>
      </c>
      <c r="O3" s="66">
        <v>2530</v>
      </c>
      <c r="P3" s="67">
        <f>Table22452346789111213141516[[#This Row],[PEMBULATAN]]*O3</f>
        <v>43010</v>
      </c>
    </row>
    <row r="4" spans="1:16" ht="41.25" customHeight="1" x14ac:dyDescent="0.2">
      <c r="A4" s="98"/>
      <c r="B4" s="77"/>
      <c r="C4" s="9" t="s">
        <v>1210</v>
      </c>
      <c r="D4" s="78" t="s">
        <v>50</v>
      </c>
      <c r="E4" s="13">
        <v>44434</v>
      </c>
      <c r="F4" s="78" t="s">
        <v>768</v>
      </c>
      <c r="G4" s="13">
        <v>44435</v>
      </c>
      <c r="H4" s="10" t="s">
        <v>769</v>
      </c>
      <c r="I4" s="1">
        <v>20</v>
      </c>
      <c r="J4" s="1">
        <v>7</v>
      </c>
      <c r="K4" s="1">
        <v>4</v>
      </c>
      <c r="L4" s="1">
        <v>1</v>
      </c>
      <c r="M4" s="83">
        <v>0.14000000000000001</v>
      </c>
      <c r="N4" s="8">
        <v>1</v>
      </c>
      <c r="O4" s="66">
        <v>2530</v>
      </c>
      <c r="P4" s="67">
        <f>Table22452346789111213141516[[#This Row],[PEMBULATAN]]*O4</f>
        <v>2530</v>
      </c>
    </row>
    <row r="5" spans="1:16" ht="41.25" customHeight="1" x14ac:dyDescent="0.2">
      <c r="A5" s="96"/>
      <c r="B5" s="77"/>
      <c r="C5" s="75" t="s">
        <v>1211</v>
      </c>
      <c r="D5" s="80" t="s">
        <v>50</v>
      </c>
      <c r="E5" s="13">
        <v>44434</v>
      </c>
      <c r="F5" s="78" t="s">
        <v>768</v>
      </c>
      <c r="G5" s="13">
        <v>44435</v>
      </c>
      <c r="H5" s="79" t="s">
        <v>769</v>
      </c>
      <c r="I5" s="16">
        <v>41</v>
      </c>
      <c r="J5" s="16">
        <v>36</v>
      </c>
      <c r="K5" s="16">
        <v>13</v>
      </c>
      <c r="L5" s="16">
        <v>6</v>
      </c>
      <c r="M5" s="84">
        <v>4.7969999999999997</v>
      </c>
      <c r="N5" s="74">
        <v>6</v>
      </c>
      <c r="O5" s="66">
        <v>2530</v>
      </c>
      <c r="P5" s="67">
        <f>Table22452346789111213141516[[#This Row],[PEMBULATAN]]*O5</f>
        <v>15180</v>
      </c>
    </row>
    <row r="6" spans="1:16" ht="41.25" customHeight="1" x14ac:dyDescent="0.2">
      <c r="A6" s="96"/>
      <c r="B6" s="77"/>
      <c r="C6" s="75" t="s">
        <v>1212</v>
      </c>
      <c r="D6" s="80" t="s">
        <v>50</v>
      </c>
      <c r="E6" s="13">
        <v>44434</v>
      </c>
      <c r="F6" s="78" t="s">
        <v>768</v>
      </c>
      <c r="G6" s="13">
        <v>44435</v>
      </c>
      <c r="H6" s="79" t="s">
        <v>769</v>
      </c>
      <c r="I6" s="16">
        <v>32</v>
      </c>
      <c r="J6" s="16">
        <v>33</v>
      </c>
      <c r="K6" s="16">
        <v>27</v>
      </c>
      <c r="L6" s="16">
        <v>11</v>
      </c>
      <c r="M6" s="84">
        <v>7.1280000000000001</v>
      </c>
      <c r="N6" s="74">
        <v>11</v>
      </c>
      <c r="O6" s="66">
        <v>2530</v>
      </c>
      <c r="P6" s="67">
        <f>Table22452346789111213141516[[#This Row],[PEMBULATAN]]*O6</f>
        <v>27830</v>
      </c>
    </row>
    <row r="7" spans="1:16" ht="41.25" customHeight="1" x14ac:dyDescent="0.2">
      <c r="A7" s="96"/>
      <c r="B7" s="77"/>
      <c r="C7" s="75" t="s">
        <v>1213</v>
      </c>
      <c r="D7" s="80" t="s">
        <v>50</v>
      </c>
      <c r="E7" s="13">
        <v>44434</v>
      </c>
      <c r="F7" s="78" t="s">
        <v>768</v>
      </c>
      <c r="G7" s="13">
        <v>44435</v>
      </c>
      <c r="H7" s="79" t="s">
        <v>769</v>
      </c>
      <c r="I7" s="16">
        <v>100</v>
      </c>
      <c r="J7" s="16">
        <v>60</v>
      </c>
      <c r="K7" s="16">
        <v>50</v>
      </c>
      <c r="L7" s="16">
        <v>44</v>
      </c>
      <c r="M7" s="84">
        <v>75</v>
      </c>
      <c r="N7" s="74">
        <v>75</v>
      </c>
      <c r="O7" s="66">
        <v>2530</v>
      </c>
      <c r="P7" s="67">
        <f>Table22452346789111213141516[[#This Row],[PEMBULATAN]]*O7</f>
        <v>189750</v>
      </c>
    </row>
    <row r="8" spans="1:16" ht="22.5" customHeight="1" x14ac:dyDescent="0.2">
      <c r="A8" s="119" t="s">
        <v>31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1"/>
      <c r="M8" s="81">
        <f>SUBTOTAL(109,Table22452346789111213141516[KG VOLUME])</f>
        <v>104.39</v>
      </c>
      <c r="N8" s="70">
        <f>SUM(N3:N7)</f>
        <v>110</v>
      </c>
      <c r="O8" s="122">
        <f>SUM(P3:P7)</f>
        <v>278300</v>
      </c>
      <c r="P8" s="123"/>
    </row>
    <row r="9" spans="1:16" ht="22.5" customHeight="1" x14ac:dyDescent="0.2">
      <c r="A9" s="85"/>
      <c r="B9" s="58" t="s">
        <v>43</v>
      </c>
      <c r="C9" s="57"/>
      <c r="D9" s="59" t="s">
        <v>44</v>
      </c>
      <c r="E9" s="85"/>
      <c r="F9" s="85"/>
      <c r="G9" s="85"/>
      <c r="H9" s="85"/>
      <c r="I9" s="85"/>
      <c r="J9" s="85"/>
      <c r="K9" s="85"/>
      <c r="L9" s="85"/>
      <c r="M9" s="86"/>
      <c r="N9" s="88" t="s">
        <v>51</v>
      </c>
      <c r="O9" s="87"/>
      <c r="P9" s="87">
        <f>O8*10%</f>
        <v>27830</v>
      </c>
    </row>
    <row r="10" spans="1:16" ht="22.5" customHeight="1" thickBot="1" x14ac:dyDescent="0.25">
      <c r="A10" s="85"/>
      <c r="B10" s="58"/>
      <c r="C10" s="57"/>
      <c r="D10" s="59"/>
      <c r="E10" s="85"/>
      <c r="F10" s="85"/>
      <c r="G10" s="85"/>
      <c r="H10" s="85"/>
      <c r="I10" s="85"/>
      <c r="J10" s="85"/>
      <c r="K10" s="85"/>
      <c r="L10" s="85"/>
      <c r="M10" s="86"/>
      <c r="N10" s="99" t="s">
        <v>53</v>
      </c>
      <c r="O10" s="100"/>
      <c r="P10" s="100">
        <f>O8-P9</f>
        <v>250470</v>
      </c>
    </row>
    <row r="11" spans="1:16" x14ac:dyDescent="0.2">
      <c r="A11" s="11"/>
      <c r="H11" s="65"/>
      <c r="N11" s="64" t="s">
        <v>32</v>
      </c>
      <c r="P11" s="71">
        <f>P10*1%</f>
        <v>2504.7000000000003</v>
      </c>
    </row>
    <row r="12" spans="1:16" ht="15.75" thickBot="1" x14ac:dyDescent="0.25">
      <c r="A12" s="11"/>
      <c r="H12" s="65"/>
      <c r="N12" s="64" t="s">
        <v>54</v>
      </c>
      <c r="P12" s="73">
        <f>P10*2%</f>
        <v>5009.4000000000005</v>
      </c>
    </row>
    <row r="13" spans="1:16" x14ac:dyDescent="0.2">
      <c r="A13" s="11"/>
      <c r="H13" s="65"/>
      <c r="N13" s="68" t="s">
        <v>33</v>
      </c>
      <c r="O13" s="69"/>
      <c r="P13" s="72">
        <f>P10+P11-P12</f>
        <v>247965.30000000002</v>
      </c>
    </row>
    <row r="14" spans="1:16" x14ac:dyDescent="0.2">
      <c r="A14" s="11"/>
      <c r="H14" s="65"/>
      <c r="P14" s="73"/>
    </row>
    <row r="15" spans="1:16" x14ac:dyDescent="0.2">
      <c r="A15" s="11"/>
      <c r="H15" s="65"/>
      <c r="O15" s="60"/>
      <c r="P15" s="73"/>
    </row>
    <row r="16" spans="1:16" s="3" customFormat="1" x14ac:dyDescent="0.25">
      <c r="A16" s="11"/>
      <c r="B16" s="2"/>
      <c r="C16" s="2"/>
      <c r="E16" s="12"/>
      <c r="H16" s="6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5"/>
      <c r="N27" s="15"/>
      <c r="O27" s="15"/>
      <c r="P27" s="15"/>
    </row>
  </sheetData>
  <mergeCells count="2">
    <mergeCell ref="A8:L8"/>
    <mergeCell ref="O8:P8"/>
  </mergeCells>
  <conditionalFormatting sqref="B3">
    <cfRule type="duplicateValues" dxfId="206" priority="2"/>
  </conditionalFormatting>
  <conditionalFormatting sqref="B4:B7">
    <cfRule type="duplicateValues" dxfId="205" priority="3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89"/>
  <sheetViews>
    <sheetView zoomScale="110" zoomScaleNormal="110" workbookViewId="0">
      <pane xSplit="3" ySplit="2" topLeftCell="D164" activePane="bottomRight" state="frozen"/>
      <selection activeCell="H118" sqref="H118"/>
      <selection pane="topRight" activeCell="H118" sqref="H118"/>
      <selection pane="bottomLeft" activeCell="H118" sqref="H118"/>
      <selection pane="bottomRight" activeCell="K167" sqref="K16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0.75" customHeight="1" x14ac:dyDescent="0.2">
      <c r="A3" s="97" t="s">
        <v>2188</v>
      </c>
      <c r="B3" s="76" t="s">
        <v>1214</v>
      </c>
      <c r="C3" s="9" t="s">
        <v>1215</v>
      </c>
      <c r="D3" s="78" t="s">
        <v>50</v>
      </c>
      <c r="E3" s="13">
        <v>44435</v>
      </c>
      <c r="F3" s="78" t="s">
        <v>768</v>
      </c>
      <c r="G3" s="13">
        <v>44435</v>
      </c>
      <c r="H3" s="10" t="s">
        <v>769</v>
      </c>
      <c r="I3" s="1">
        <v>78</v>
      </c>
      <c r="J3" s="1">
        <v>50</v>
      </c>
      <c r="K3" s="1">
        <v>13</v>
      </c>
      <c r="L3" s="1">
        <v>15</v>
      </c>
      <c r="M3" s="83">
        <v>12.675000000000001</v>
      </c>
      <c r="N3" s="8">
        <v>15</v>
      </c>
      <c r="O3" s="66">
        <v>2530</v>
      </c>
      <c r="P3" s="67">
        <f>Table2245234678911121314151617[[#This Row],[PEMBULATAN]]*O3</f>
        <v>37950</v>
      </c>
    </row>
    <row r="4" spans="1:16" ht="30.75" customHeight="1" x14ac:dyDescent="0.2">
      <c r="A4" s="98"/>
      <c r="B4" s="77"/>
      <c r="C4" s="9" t="s">
        <v>1216</v>
      </c>
      <c r="D4" s="78" t="s">
        <v>50</v>
      </c>
      <c r="E4" s="13">
        <v>44435</v>
      </c>
      <c r="F4" s="78" t="s">
        <v>768</v>
      </c>
      <c r="G4" s="13">
        <v>44435</v>
      </c>
      <c r="H4" s="10" t="s">
        <v>769</v>
      </c>
      <c r="I4" s="1">
        <v>55</v>
      </c>
      <c r="J4" s="1">
        <v>58</v>
      </c>
      <c r="K4" s="1">
        <v>23</v>
      </c>
      <c r="L4" s="1">
        <v>15</v>
      </c>
      <c r="M4" s="83">
        <v>18.342500000000001</v>
      </c>
      <c r="N4" s="8">
        <v>18</v>
      </c>
      <c r="O4" s="66">
        <v>2530</v>
      </c>
      <c r="P4" s="67">
        <f>Table2245234678911121314151617[[#This Row],[PEMBULATAN]]*O4</f>
        <v>45540</v>
      </c>
    </row>
    <row r="5" spans="1:16" ht="30.75" customHeight="1" x14ac:dyDescent="0.2">
      <c r="A5" s="96"/>
      <c r="B5" s="77"/>
      <c r="C5" s="75" t="s">
        <v>1217</v>
      </c>
      <c r="D5" s="80" t="s">
        <v>50</v>
      </c>
      <c r="E5" s="13">
        <v>44435</v>
      </c>
      <c r="F5" s="78" t="s">
        <v>768</v>
      </c>
      <c r="G5" s="13">
        <v>44435</v>
      </c>
      <c r="H5" s="79" t="s">
        <v>769</v>
      </c>
      <c r="I5" s="16">
        <v>48</v>
      </c>
      <c r="J5" s="16">
        <v>48</v>
      </c>
      <c r="K5" s="16">
        <v>15</v>
      </c>
      <c r="L5" s="16">
        <v>9</v>
      </c>
      <c r="M5" s="84">
        <v>8.64</v>
      </c>
      <c r="N5" s="74">
        <v>9</v>
      </c>
      <c r="O5" s="66">
        <v>2530</v>
      </c>
      <c r="P5" s="67">
        <f>Table2245234678911121314151617[[#This Row],[PEMBULATAN]]*O5</f>
        <v>22770</v>
      </c>
    </row>
    <row r="6" spans="1:16" ht="30.75" customHeight="1" x14ac:dyDescent="0.2">
      <c r="A6" s="96"/>
      <c r="B6" s="77"/>
      <c r="C6" s="75" t="s">
        <v>1218</v>
      </c>
      <c r="D6" s="80" t="s">
        <v>50</v>
      </c>
      <c r="E6" s="13">
        <v>44435</v>
      </c>
      <c r="F6" s="78" t="s">
        <v>768</v>
      </c>
      <c r="G6" s="13">
        <v>44435</v>
      </c>
      <c r="H6" s="79" t="s">
        <v>769</v>
      </c>
      <c r="I6" s="16">
        <v>59</v>
      </c>
      <c r="J6" s="16">
        <v>47</v>
      </c>
      <c r="K6" s="16">
        <v>35</v>
      </c>
      <c r="L6" s="16">
        <v>16</v>
      </c>
      <c r="M6" s="84">
        <v>24.263750000000002</v>
      </c>
      <c r="N6" s="74">
        <v>24</v>
      </c>
      <c r="O6" s="66">
        <v>2530</v>
      </c>
      <c r="P6" s="67">
        <f>Table2245234678911121314151617[[#This Row],[PEMBULATAN]]*O6</f>
        <v>60720</v>
      </c>
    </row>
    <row r="7" spans="1:16" ht="30.75" customHeight="1" x14ac:dyDescent="0.2">
      <c r="A7" s="96"/>
      <c r="B7" s="77"/>
      <c r="C7" s="75" t="s">
        <v>1219</v>
      </c>
      <c r="D7" s="80" t="s">
        <v>50</v>
      </c>
      <c r="E7" s="13">
        <v>44435</v>
      </c>
      <c r="F7" s="78" t="s">
        <v>768</v>
      </c>
      <c r="G7" s="13">
        <v>44435</v>
      </c>
      <c r="H7" s="79" t="s">
        <v>769</v>
      </c>
      <c r="I7" s="16">
        <v>48</v>
      </c>
      <c r="J7" s="16">
        <v>40</v>
      </c>
      <c r="K7" s="16">
        <v>33</v>
      </c>
      <c r="L7" s="16">
        <v>8</v>
      </c>
      <c r="M7" s="84">
        <v>15.84</v>
      </c>
      <c r="N7" s="74">
        <v>16</v>
      </c>
      <c r="O7" s="66">
        <v>2530</v>
      </c>
      <c r="P7" s="67">
        <f>Table2245234678911121314151617[[#This Row],[PEMBULATAN]]*O7</f>
        <v>40480</v>
      </c>
    </row>
    <row r="8" spans="1:16" ht="30.75" customHeight="1" x14ac:dyDescent="0.2">
      <c r="A8" s="96"/>
      <c r="B8" s="92"/>
      <c r="C8" s="75" t="s">
        <v>1220</v>
      </c>
      <c r="D8" s="80" t="s">
        <v>50</v>
      </c>
      <c r="E8" s="13">
        <v>44435</v>
      </c>
      <c r="F8" s="78" t="s">
        <v>768</v>
      </c>
      <c r="G8" s="13">
        <v>44435</v>
      </c>
      <c r="H8" s="79" t="s">
        <v>769</v>
      </c>
      <c r="I8" s="16">
        <v>29</v>
      </c>
      <c r="J8" s="16">
        <v>28</v>
      </c>
      <c r="K8" s="16">
        <v>18</v>
      </c>
      <c r="L8" s="16">
        <v>2</v>
      </c>
      <c r="M8" s="84">
        <v>3.6539999999999999</v>
      </c>
      <c r="N8" s="74">
        <v>4</v>
      </c>
      <c r="O8" s="66">
        <v>2530</v>
      </c>
      <c r="P8" s="67">
        <f>Table2245234678911121314151617[[#This Row],[PEMBULATAN]]*O8</f>
        <v>10120</v>
      </c>
    </row>
    <row r="9" spans="1:16" ht="30.75" customHeight="1" x14ac:dyDescent="0.2">
      <c r="A9" s="96"/>
      <c r="B9" s="77" t="s">
        <v>1221</v>
      </c>
      <c r="C9" s="75" t="s">
        <v>1222</v>
      </c>
      <c r="D9" s="80" t="s">
        <v>50</v>
      </c>
      <c r="E9" s="13">
        <v>44435</v>
      </c>
      <c r="F9" s="78" t="s">
        <v>768</v>
      </c>
      <c r="G9" s="13">
        <v>44435</v>
      </c>
      <c r="H9" s="79" t="s">
        <v>769</v>
      </c>
      <c r="I9" s="16">
        <v>60</v>
      </c>
      <c r="J9" s="16">
        <v>39</v>
      </c>
      <c r="K9" s="16">
        <v>74</v>
      </c>
      <c r="L9" s="16">
        <v>31</v>
      </c>
      <c r="M9" s="84">
        <v>43.29</v>
      </c>
      <c r="N9" s="74">
        <v>43</v>
      </c>
      <c r="O9" s="66">
        <v>2530</v>
      </c>
      <c r="P9" s="67">
        <f>Table2245234678911121314151617[[#This Row],[PEMBULATAN]]*O9</f>
        <v>108790</v>
      </c>
    </row>
    <row r="10" spans="1:16" ht="30.75" customHeight="1" x14ac:dyDescent="0.2">
      <c r="A10" s="96"/>
      <c r="B10" s="77"/>
      <c r="C10" s="75" t="s">
        <v>1223</v>
      </c>
      <c r="D10" s="80" t="s">
        <v>50</v>
      </c>
      <c r="E10" s="13">
        <v>44435</v>
      </c>
      <c r="F10" s="78" t="s">
        <v>768</v>
      </c>
      <c r="G10" s="13">
        <v>44435</v>
      </c>
      <c r="H10" s="79" t="s">
        <v>769</v>
      </c>
      <c r="I10" s="16">
        <v>60</v>
      </c>
      <c r="J10" s="16">
        <v>39</v>
      </c>
      <c r="K10" s="16">
        <v>74</v>
      </c>
      <c r="L10" s="16">
        <v>31</v>
      </c>
      <c r="M10" s="84">
        <v>43.29</v>
      </c>
      <c r="N10" s="74">
        <v>43</v>
      </c>
      <c r="O10" s="66">
        <v>2530</v>
      </c>
      <c r="P10" s="67">
        <f>Table2245234678911121314151617[[#This Row],[PEMBULATAN]]*O10</f>
        <v>108790</v>
      </c>
    </row>
    <row r="11" spans="1:16" ht="30.75" customHeight="1" x14ac:dyDescent="0.2">
      <c r="A11" s="96"/>
      <c r="B11" s="77"/>
      <c r="C11" s="75" t="s">
        <v>1224</v>
      </c>
      <c r="D11" s="80" t="s">
        <v>50</v>
      </c>
      <c r="E11" s="13">
        <v>44435</v>
      </c>
      <c r="F11" s="78" t="s">
        <v>768</v>
      </c>
      <c r="G11" s="13">
        <v>44435</v>
      </c>
      <c r="H11" s="79" t="s">
        <v>769</v>
      </c>
      <c r="I11" s="16">
        <v>60</v>
      </c>
      <c r="J11" s="16">
        <v>39</v>
      </c>
      <c r="K11" s="16">
        <v>74</v>
      </c>
      <c r="L11" s="16">
        <v>31</v>
      </c>
      <c r="M11" s="84">
        <v>43.29</v>
      </c>
      <c r="N11" s="74">
        <v>43</v>
      </c>
      <c r="O11" s="66">
        <v>2530</v>
      </c>
      <c r="P11" s="67">
        <f>Table2245234678911121314151617[[#This Row],[PEMBULATAN]]*O11</f>
        <v>108790</v>
      </c>
    </row>
    <row r="12" spans="1:16" ht="30.75" customHeight="1" x14ac:dyDescent="0.2">
      <c r="A12" s="96"/>
      <c r="B12" s="77"/>
      <c r="C12" s="75" t="s">
        <v>1225</v>
      </c>
      <c r="D12" s="80" t="s">
        <v>50</v>
      </c>
      <c r="E12" s="13">
        <v>44435</v>
      </c>
      <c r="F12" s="78" t="s">
        <v>768</v>
      </c>
      <c r="G12" s="13">
        <v>44435</v>
      </c>
      <c r="H12" s="79" t="s">
        <v>769</v>
      </c>
      <c r="I12" s="16">
        <v>60</v>
      </c>
      <c r="J12" s="16">
        <v>39</v>
      </c>
      <c r="K12" s="16">
        <v>74</v>
      </c>
      <c r="L12" s="16">
        <v>31</v>
      </c>
      <c r="M12" s="84">
        <v>43.29</v>
      </c>
      <c r="N12" s="74">
        <v>43</v>
      </c>
      <c r="O12" s="66">
        <v>2530</v>
      </c>
      <c r="P12" s="67">
        <f>Table2245234678911121314151617[[#This Row],[PEMBULATAN]]*O12</f>
        <v>108790</v>
      </c>
    </row>
    <row r="13" spans="1:16" ht="30.75" customHeight="1" x14ac:dyDescent="0.2">
      <c r="A13" s="96"/>
      <c r="B13" s="77"/>
      <c r="C13" s="75" t="s">
        <v>1226</v>
      </c>
      <c r="D13" s="80" t="s">
        <v>50</v>
      </c>
      <c r="E13" s="13">
        <v>44435</v>
      </c>
      <c r="F13" s="78" t="s">
        <v>768</v>
      </c>
      <c r="G13" s="13">
        <v>44435</v>
      </c>
      <c r="H13" s="79" t="s">
        <v>769</v>
      </c>
      <c r="I13" s="16">
        <v>60</v>
      </c>
      <c r="J13" s="16">
        <v>39</v>
      </c>
      <c r="K13" s="16">
        <v>74</v>
      </c>
      <c r="L13" s="16">
        <v>31</v>
      </c>
      <c r="M13" s="84">
        <v>43.29</v>
      </c>
      <c r="N13" s="74">
        <v>43</v>
      </c>
      <c r="O13" s="66">
        <v>2530</v>
      </c>
      <c r="P13" s="67">
        <f>Table2245234678911121314151617[[#This Row],[PEMBULATAN]]*O13</f>
        <v>108790</v>
      </c>
    </row>
    <row r="14" spans="1:16" ht="30.75" customHeight="1" x14ac:dyDescent="0.2">
      <c r="A14" s="96"/>
      <c r="B14" s="77"/>
      <c r="C14" s="75" t="s">
        <v>1227</v>
      </c>
      <c r="D14" s="80" t="s">
        <v>50</v>
      </c>
      <c r="E14" s="13">
        <v>44435</v>
      </c>
      <c r="F14" s="78" t="s">
        <v>768</v>
      </c>
      <c r="G14" s="13">
        <v>44435</v>
      </c>
      <c r="H14" s="79" t="s">
        <v>769</v>
      </c>
      <c r="I14" s="16">
        <v>60</v>
      </c>
      <c r="J14" s="16">
        <v>39</v>
      </c>
      <c r="K14" s="16">
        <v>74</v>
      </c>
      <c r="L14" s="16">
        <v>31</v>
      </c>
      <c r="M14" s="84">
        <v>43.29</v>
      </c>
      <c r="N14" s="74">
        <v>43</v>
      </c>
      <c r="O14" s="66">
        <v>2530</v>
      </c>
      <c r="P14" s="67">
        <f>Table2245234678911121314151617[[#This Row],[PEMBULATAN]]*O14</f>
        <v>108790</v>
      </c>
    </row>
    <row r="15" spans="1:16" ht="30.75" customHeight="1" x14ac:dyDescent="0.2">
      <c r="A15" s="96"/>
      <c r="B15" s="77"/>
      <c r="C15" s="75" t="s">
        <v>1228</v>
      </c>
      <c r="D15" s="80" t="s">
        <v>50</v>
      </c>
      <c r="E15" s="13">
        <v>44435</v>
      </c>
      <c r="F15" s="78" t="s">
        <v>768</v>
      </c>
      <c r="G15" s="13">
        <v>44435</v>
      </c>
      <c r="H15" s="79" t="s">
        <v>769</v>
      </c>
      <c r="I15" s="16">
        <v>60</v>
      </c>
      <c r="J15" s="16">
        <v>39</v>
      </c>
      <c r="K15" s="16">
        <v>74</v>
      </c>
      <c r="L15" s="16">
        <v>31</v>
      </c>
      <c r="M15" s="84">
        <v>43.29</v>
      </c>
      <c r="N15" s="74">
        <v>43</v>
      </c>
      <c r="O15" s="66">
        <v>2530</v>
      </c>
      <c r="P15" s="67">
        <f>Table2245234678911121314151617[[#This Row],[PEMBULATAN]]*O15</f>
        <v>108790</v>
      </c>
    </row>
    <row r="16" spans="1:16" ht="30.75" customHeight="1" x14ac:dyDescent="0.2">
      <c r="A16" s="96"/>
      <c r="B16" s="77"/>
      <c r="C16" s="75" t="s">
        <v>1229</v>
      </c>
      <c r="D16" s="80" t="s">
        <v>50</v>
      </c>
      <c r="E16" s="13">
        <v>44435</v>
      </c>
      <c r="F16" s="78" t="s">
        <v>768</v>
      </c>
      <c r="G16" s="13">
        <v>44435</v>
      </c>
      <c r="H16" s="79" t="s">
        <v>769</v>
      </c>
      <c r="I16" s="16">
        <v>60</v>
      </c>
      <c r="J16" s="16">
        <v>39</v>
      </c>
      <c r="K16" s="16">
        <v>74</v>
      </c>
      <c r="L16" s="16">
        <v>31</v>
      </c>
      <c r="M16" s="84">
        <v>43.29</v>
      </c>
      <c r="N16" s="74">
        <v>43</v>
      </c>
      <c r="O16" s="66">
        <v>2530</v>
      </c>
      <c r="P16" s="67">
        <f>Table2245234678911121314151617[[#This Row],[PEMBULATAN]]*O16</f>
        <v>108790</v>
      </c>
    </row>
    <row r="17" spans="1:16" ht="30.75" customHeight="1" x14ac:dyDescent="0.2">
      <c r="A17" s="96"/>
      <c r="B17" s="77"/>
      <c r="C17" s="75" t="s">
        <v>1230</v>
      </c>
      <c r="D17" s="80" t="s">
        <v>50</v>
      </c>
      <c r="E17" s="13">
        <v>44435</v>
      </c>
      <c r="F17" s="78" t="s">
        <v>768</v>
      </c>
      <c r="G17" s="13">
        <v>44435</v>
      </c>
      <c r="H17" s="79" t="s">
        <v>769</v>
      </c>
      <c r="I17" s="16">
        <v>60</v>
      </c>
      <c r="J17" s="16">
        <v>39</v>
      </c>
      <c r="K17" s="16">
        <v>74</v>
      </c>
      <c r="L17" s="16">
        <v>31</v>
      </c>
      <c r="M17" s="84">
        <v>43.29</v>
      </c>
      <c r="N17" s="74">
        <v>43</v>
      </c>
      <c r="O17" s="66">
        <v>2530</v>
      </c>
      <c r="P17" s="67">
        <f>Table2245234678911121314151617[[#This Row],[PEMBULATAN]]*O17</f>
        <v>108790</v>
      </c>
    </row>
    <row r="18" spans="1:16" ht="30.75" customHeight="1" x14ac:dyDescent="0.2">
      <c r="A18" s="96"/>
      <c r="B18" s="77"/>
      <c r="C18" s="75" t="s">
        <v>1231</v>
      </c>
      <c r="D18" s="80" t="s">
        <v>50</v>
      </c>
      <c r="E18" s="13">
        <v>44435</v>
      </c>
      <c r="F18" s="78" t="s">
        <v>768</v>
      </c>
      <c r="G18" s="13">
        <v>44435</v>
      </c>
      <c r="H18" s="79" t="s">
        <v>769</v>
      </c>
      <c r="I18" s="16">
        <v>60</v>
      </c>
      <c r="J18" s="16">
        <v>39</v>
      </c>
      <c r="K18" s="16">
        <v>74</v>
      </c>
      <c r="L18" s="16">
        <v>31</v>
      </c>
      <c r="M18" s="84">
        <v>43.29</v>
      </c>
      <c r="N18" s="74">
        <v>43</v>
      </c>
      <c r="O18" s="66">
        <v>2530</v>
      </c>
      <c r="P18" s="67">
        <f>Table2245234678911121314151617[[#This Row],[PEMBULATAN]]*O18</f>
        <v>108790</v>
      </c>
    </row>
    <row r="19" spans="1:16" ht="30.75" customHeight="1" x14ac:dyDescent="0.2">
      <c r="A19" s="96"/>
      <c r="B19" s="92"/>
      <c r="C19" s="75" t="s">
        <v>1232</v>
      </c>
      <c r="D19" s="80" t="s">
        <v>50</v>
      </c>
      <c r="E19" s="13">
        <v>44435</v>
      </c>
      <c r="F19" s="78" t="s">
        <v>768</v>
      </c>
      <c r="G19" s="13">
        <v>44435</v>
      </c>
      <c r="H19" s="79" t="s">
        <v>769</v>
      </c>
      <c r="I19" s="16">
        <v>60</v>
      </c>
      <c r="J19" s="16">
        <v>39</v>
      </c>
      <c r="K19" s="16">
        <v>74</v>
      </c>
      <c r="L19" s="16">
        <v>31</v>
      </c>
      <c r="M19" s="84">
        <v>43.29</v>
      </c>
      <c r="N19" s="74">
        <v>43</v>
      </c>
      <c r="O19" s="66">
        <v>2530</v>
      </c>
      <c r="P19" s="67">
        <f>Table2245234678911121314151617[[#This Row],[PEMBULATAN]]*O19</f>
        <v>108790</v>
      </c>
    </row>
    <row r="20" spans="1:16" ht="30.75" customHeight="1" x14ac:dyDescent="0.2">
      <c r="A20" s="96"/>
      <c r="B20" s="77" t="s">
        <v>1233</v>
      </c>
      <c r="C20" s="75" t="s">
        <v>1234</v>
      </c>
      <c r="D20" s="80" t="s">
        <v>50</v>
      </c>
      <c r="E20" s="13">
        <v>44435</v>
      </c>
      <c r="F20" s="78" t="s">
        <v>768</v>
      </c>
      <c r="G20" s="13">
        <v>44435</v>
      </c>
      <c r="H20" s="79" t="s">
        <v>769</v>
      </c>
      <c r="I20" s="16">
        <v>50</v>
      </c>
      <c r="J20" s="16">
        <v>20</v>
      </c>
      <c r="K20" s="16">
        <v>20</v>
      </c>
      <c r="L20" s="16">
        <v>1</v>
      </c>
      <c r="M20" s="84">
        <v>5</v>
      </c>
      <c r="N20" s="74">
        <v>5</v>
      </c>
      <c r="O20" s="66">
        <v>2530</v>
      </c>
      <c r="P20" s="67">
        <f>Table2245234678911121314151617[[#This Row],[PEMBULATAN]]*O20</f>
        <v>12650</v>
      </c>
    </row>
    <row r="21" spans="1:16" ht="30.75" customHeight="1" x14ac:dyDescent="0.2">
      <c r="A21" s="96"/>
      <c r="B21" s="77"/>
      <c r="C21" s="75" t="s">
        <v>1235</v>
      </c>
      <c r="D21" s="80" t="s">
        <v>50</v>
      </c>
      <c r="E21" s="13">
        <v>44435</v>
      </c>
      <c r="F21" s="78" t="s">
        <v>768</v>
      </c>
      <c r="G21" s="13">
        <v>44435</v>
      </c>
      <c r="H21" s="79" t="s">
        <v>769</v>
      </c>
      <c r="I21" s="16">
        <v>40</v>
      </c>
      <c r="J21" s="16">
        <v>35</v>
      </c>
      <c r="K21" s="16">
        <v>39</v>
      </c>
      <c r="L21" s="16">
        <v>11</v>
      </c>
      <c r="M21" s="84">
        <v>13.65</v>
      </c>
      <c r="N21" s="74">
        <v>14</v>
      </c>
      <c r="O21" s="66">
        <v>2530</v>
      </c>
      <c r="P21" s="67">
        <f>Table2245234678911121314151617[[#This Row],[PEMBULATAN]]*O21</f>
        <v>35420</v>
      </c>
    </row>
    <row r="22" spans="1:16" ht="30.75" customHeight="1" x14ac:dyDescent="0.2">
      <c r="A22" s="96"/>
      <c r="B22" s="77"/>
      <c r="C22" s="75" t="s">
        <v>1236</v>
      </c>
      <c r="D22" s="80" t="s">
        <v>50</v>
      </c>
      <c r="E22" s="13">
        <v>44435</v>
      </c>
      <c r="F22" s="78" t="s">
        <v>768</v>
      </c>
      <c r="G22" s="13">
        <v>44435</v>
      </c>
      <c r="H22" s="79" t="s">
        <v>769</v>
      </c>
      <c r="I22" s="16">
        <v>76</v>
      </c>
      <c r="J22" s="16">
        <v>20</v>
      </c>
      <c r="K22" s="16">
        <v>16</v>
      </c>
      <c r="L22" s="16">
        <v>4</v>
      </c>
      <c r="M22" s="84">
        <v>6.08</v>
      </c>
      <c r="N22" s="74">
        <v>6</v>
      </c>
      <c r="O22" s="66">
        <v>2530</v>
      </c>
      <c r="P22" s="67">
        <f>Table2245234678911121314151617[[#This Row],[PEMBULATAN]]*O22</f>
        <v>15180</v>
      </c>
    </row>
    <row r="23" spans="1:16" ht="30.75" customHeight="1" x14ac:dyDescent="0.2">
      <c r="A23" s="96"/>
      <c r="B23" s="77"/>
      <c r="C23" s="75" t="s">
        <v>1237</v>
      </c>
      <c r="D23" s="80" t="s">
        <v>50</v>
      </c>
      <c r="E23" s="13">
        <v>44435</v>
      </c>
      <c r="F23" s="78" t="s">
        <v>768</v>
      </c>
      <c r="G23" s="13">
        <v>44435</v>
      </c>
      <c r="H23" s="79" t="s">
        <v>769</v>
      </c>
      <c r="I23" s="16">
        <v>40</v>
      </c>
      <c r="J23" s="16">
        <v>39</v>
      </c>
      <c r="K23" s="16">
        <v>11</v>
      </c>
      <c r="L23" s="16">
        <v>2</v>
      </c>
      <c r="M23" s="84">
        <v>4.29</v>
      </c>
      <c r="N23" s="74">
        <v>4</v>
      </c>
      <c r="O23" s="66">
        <v>2530</v>
      </c>
      <c r="P23" s="67">
        <f>Table2245234678911121314151617[[#This Row],[PEMBULATAN]]*O23</f>
        <v>10120</v>
      </c>
    </row>
    <row r="24" spans="1:16" ht="30.75" customHeight="1" x14ac:dyDescent="0.2">
      <c r="A24" s="96"/>
      <c r="B24" s="77"/>
      <c r="C24" s="75" t="s">
        <v>1238</v>
      </c>
      <c r="D24" s="80" t="s">
        <v>50</v>
      </c>
      <c r="E24" s="13">
        <v>44435</v>
      </c>
      <c r="F24" s="78" t="s">
        <v>768</v>
      </c>
      <c r="G24" s="13">
        <v>44435</v>
      </c>
      <c r="H24" s="79" t="s">
        <v>769</v>
      </c>
      <c r="I24" s="16">
        <v>24</v>
      </c>
      <c r="J24" s="16">
        <v>20</v>
      </c>
      <c r="K24" s="16">
        <v>24</v>
      </c>
      <c r="L24" s="16">
        <v>3</v>
      </c>
      <c r="M24" s="84">
        <v>2.88</v>
      </c>
      <c r="N24" s="74">
        <v>3</v>
      </c>
      <c r="O24" s="66">
        <v>2530</v>
      </c>
      <c r="P24" s="67">
        <f>Table2245234678911121314151617[[#This Row],[PEMBULATAN]]*O24</f>
        <v>7590</v>
      </c>
    </row>
    <row r="25" spans="1:16" ht="30.75" customHeight="1" x14ac:dyDescent="0.2">
      <c r="A25" s="96"/>
      <c r="B25" s="77"/>
      <c r="C25" s="75" t="s">
        <v>1239</v>
      </c>
      <c r="D25" s="80" t="s">
        <v>50</v>
      </c>
      <c r="E25" s="13">
        <v>44435</v>
      </c>
      <c r="F25" s="78" t="s">
        <v>768</v>
      </c>
      <c r="G25" s="13">
        <v>44435</v>
      </c>
      <c r="H25" s="79" t="s">
        <v>769</v>
      </c>
      <c r="I25" s="16">
        <v>43</v>
      </c>
      <c r="J25" s="16">
        <v>40</v>
      </c>
      <c r="K25" s="16">
        <v>10</v>
      </c>
      <c r="L25" s="16">
        <v>2</v>
      </c>
      <c r="M25" s="84">
        <v>4.3</v>
      </c>
      <c r="N25" s="74">
        <v>4</v>
      </c>
      <c r="O25" s="66">
        <v>2530</v>
      </c>
      <c r="P25" s="67">
        <f>Table2245234678911121314151617[[#This Row],[PEMBULATAN]]*O25</f>
        <v>10120</v>
      </c>
    </row>
    <row r="26" spans="1:16" ht="30.75" customHeight="1" x14ac:dyDescent="0.2">
      <c r="A26" s="96"/>
      <c r="B26" s="77"/>
      <c r="C26" s="75" t="s">
        <v>1240</v>
      </c>
      <c r="D26" s="80" t="s">
        <v>50</v>
      </c>
      <c r="E26" s="13">
        <v>44435</v>
      </c>
      <c r="F26" s="78" t="s">
        <v>768</v>
      </c>
      <c r="G26" s="13">
        <v>44435</v>
      </c>
      <c r="H26" s="79" t="s">
        <v>769</v>
      </c>
      <c r="I26" s="16">
        <v>58</v>
      </c>
      <c r="J26" s="16">
        <v>44</v>
      </c>
      <c r="K26" s="16">
        <v>20</v>
      </c>
      <c r="L26" s="16">
        <v>9</v>
      </c>
      <c r="M26" s="84">
        <v>12.76</v>
      </c>
      <c r="N26" s="74">
        <v>13</v>
      </c>
      <c r="O26" s="66">
        <v>2530</v>
      </c>
      <c r="P26" s="67">
        <f>Table2245234678911121314151617[[#This Row],[PEMBULATAN]]*O26</f>
        <v>32890</v>
      </c>
    </row>
    <row r="27" spans="1:16" ht="30.75" customHeight="1" x14ac:dyDescent="0.2">
      <c r="A27" s="96"/>
      <c r="B27" s="77"/>
      <c r="C27" s="75" t="s">
        <v>1241</v>
      </c>
      <c r="D27" s="80" t="s">
        <v>50</v>
      </c>
      <c r="E27" s="13">
        <v>44435</v>
      </c>
      <c r="F27" s="78" t="s">
        <v>768</v>
      </c>
      <c r="G27" s="13">
        <v>44435</v>
      </c>
      <c r="H27" s="79" t="s">
        <v>769</v>
      </c>
      <c r="I27" s="16">
        <v>45</v>
      </c>
      <c r="J27" s="16">
        <v>20</v>
      </c>
      <c r="K27" s="16">
        <v>35</v>
      </c>
      <c r="L27" s="16">
        <v>7</v>
      </c>
      <c r="M27" s="84">
        <v>7.875</v>
      </c>
      <c r="N27" s="74">
        <v>8</v>
      </c>
      <c r="O27" s="66">
        <v>2530</v>
      </c>
      <c r="P27" s="67">
        <f>Table2245234678911121314151617[[#This Row],[PEMBULATAN]]*O27</f>
        <v>20240</v>
      </c>
    </row>
    <row r="28" spans="1:16" ht="30.75" customHeight="1" x14ac:dyDescent="0.2">
      <c r="A28" s="96"/>
      <c r="B28" s="77"/>
      <c r="C28" s="75" t="s">
        <v>1242</v>
      </c>
      <c r="D28" s="80" t="s">
        <v>50</v>
      </c>
      <c r="E28" s="13">
        <v>44435</v>
      </c>
      <c r="F28" s="78" t="s">
        <v>768</v>
      </c>
      <c r="G28" s="13">
        <v>44435</v>
      </c>
      <c r="H28" s="79" t="s">
        <v>769</v>
      </c>
      <c r="I28" s="16">
        <v>90</v>
      </c>
      <c r="J28" s="16">
        <v>63</v>
      </c>
      <c r="K28" s="16">
        <v>20</v>
      </c>
      <c r="L28" s="16">
        <v>31</v>
      </c>
      <c r="M28" s="84">
        <v>28.35</v>
      </c>
      <c r="N28" s="74">
        <v>31</v>
      </c>
      <c r="O28" s="66">
        <v>2530</v>
      </c>
      <c r="P28" s="67">
        <f>Table2245234678911121314151617[[#This Row],[PEMBULATAN]]*O28</f>
        <v>78430</v>
      </c>
    </row>
    <row r="29" spans="1:16" ht="30.75" customHeight="1" x14ac:dyDescent="0.2">
      <c r="A29" s="96"/>
      <c r="B29" s="77"/>
      <c r="C29" s="75" t="s">
        <v>1243</v>
      </c>
      <c r="D29" s="80" t="s">
        <v>50</v>
      </c>
      <c r="E29" s="13">
        <v>44435</v>
      </c>
      <c r="F29" s="78" t="s">
        <v>768</v>
      </c>
      <c r="G29" s="13">
        <v>44435</v>
      </c>
      <c r="H29" s="79" t="s">
        <v>769</v>
      </c>
      <c r="I29" s="16">
        <v>95</v>
      </c>
      <c r="J29" s="16">
        <v>27</v>
      </c>
      <c r="K29" s="16">
        <v>15</v>
      </c>
      <c r="L29" s="16">
        <v>3</v>
      </c>
      <c r="M29" s="84">
        <v>9.6187500000000004</v>
      </c>
      <c r="N29" s="74">
        <v>10</v>
      </c>
      <c r="O29" s="66">
        <v>2530</v>
      </c>
      <c r="P29" s="67">
        <f>Table2245234678911121314151617[[#This Row],[PEMBULATAN]]*O29</f>
        <v>25300</v>
      </c>
    </row>
    <row r="30" spans="1:16" ht="30.75" customHeight="1" x14ac:dyDescent="0.2">
      <c r="A30" s="96"/>
      <c r="B30" s="77"/>
      <c r="C30" s="75" t="s">
        <v>1244</v>
      </c>
      <c r="D30" s="80" t="s">
        <v>50</v>
      </c>
      <c r="E30" s="13">
        <v>44435</v>
      </c>
      <c r="F30" s="78" t="s">
        <v>768</v>
      </c>
      <c r="G30" s="13">
        <v>44435</v>
      </c>
      <c r="H30" s="79" t="s">
        <v>769</v>
      </c>
      <c r="I30" s="16">
        <v>58</v>
      </c>
      <c r="J30" s="16">
        <v>44</v>
      </c>
      <c r="K30" s="16">
        <v>20</v>
      </c>
      <c r="L30" s="16">
        <v>7</v>
      </c>
      <c r="M30" s="84">
        <v>12.76</v>
      </c>
      <c r="N30" s="74">
        <v>13</v>
      </c>
      <c r="O30" s="66">
        <v>2530</v>
      </c>
      <c r="P30" s="67">
        <f>Table2245234678911121314151617[[#This Row],[PEMBULATAN]]*O30</f>
        <v>32890</v>
      </c>
    </row>
    <row r="31" spans="1:16" ht="30.75" customHeight="1" x14ac:dyDescent="0.2">
      <c r="A31" s="96"/>
      <c r="B31" s="77"/>
      <c r="C31" s="75" t="s">
        <v>1245</v>
      </c>
      <c r="D31" s="80" t="s">
        <v>50</v>
      </c>
      <c r="E31" s="13">
        <v>44435</v>
      </c>
      <c r="F31" s="78" t="s">
        <v>768</v>
      </c>
      <c r="G31" s="13">
        <v>44435</v>
      </c>
      <c r="H31" s="79" t="s">
        <v>769</v>
      </c>
      <c r="I31" s="16">
        <v>37</v>
      </c>
      <c r="J31" s="16">
        <v>31</v>
      </c>
      <c r="K31" s="16">
        <v>25</v>
      </c>
      <c r="L31" s="16">
        <v>2</v>
      </c>
      <c r="M31" s="84">
        <v>7.1687500000000002</v>
      </c>
      <c r="N31" s="74">
        <v>7</v>
      </c>
      <c r="O31" s="66">
        <v>2530</v>
      </c>
      <c r="P31" s="67">
        <f>Table2245234678911121314151617[[#This Row],[PEMBULATAN]]*O31</f>
        <v>17710</v>
      </c>
    </row>
    <row r="32" spans="1:16" ht="30.75" customHeight="1" x14ac:dyDescent="0.2">
      <c r="A32" s="96"/>
      <c r="B32" s="77"/>
      <c r="C32" s="75" t="s">
        <v>1246</v>
      </c>
      <c r="D32" s="80" t="s">
        <v>50</v>
      </c>
      <c r="E32" s="13">
        <v>44435</v>
      </c>
      <c r="F32" s="78" t="s">
        <v>768</v>
      </c>
      <c r="G32" s="13">
        <v>44435</v>
      </c>
      <c r="H32" s="79" t="s">
        <v>769</v>
      </c>
      <c r="I32" s="16">
        <v>95</v>
      </c>
      <c r="J32" s="16">
        <v>57</v>
      </c>
      <c r="K32" s="16">
        <v>23</v>
      </c>
      <c r="L32" s="16">
        <v>12</v>
      </c>
      <c r="M32" s="84">
        <v>31.13625</v>
      </c>
      <c r="N32" s="74">
        <v>31</v>
      </c>
      <c r="O32" s="66">
        <v>2530</v>
      </c>
      <c r="P32" s="67">
        <f>Table2245234678911121314151617[[#This Row],[PEMBULATAN]]*O32</f>
        <v>78430</v>
      </c>
    </row>
    <row r="33" spans="1:16" ht="30.75" customHeight="1" x14ac:dyDescent="0.2">
      <c r="A33" s="96"/>
      <c r="B33" s="77"/>
      <c r="C33" s="75" t="s">
        <v>1247</v>
      </c>
      <c r="D33" s="80" t="s">
        <v>50</v>
      </c>
      <c r="E33" s="13">
        <v>44435</v>
      </c>
      <c r="F33" s="78" t="s">
        <v>768</v>
      </c>
      <c r="G33" s="13">
        <v>44435</v>
      </c>
      <c r="H33" s="79" t="s">
        <v>769</v>
      </c>
      <c r="I33" s="16">
        <v>60</v>
      </c>
      <c r="J33" s="16">
        <v>59</v>
      </c>
      <c r="K33" s="16">
        <v>5</v>
      </c>
      <c r="L33" s="16">
        <v>2</v>
      </c>
      <c r="M33" s="84">
        <v>4.4249999999999998</v>
      </c>
      <c r="N33" s="74">
        <v>4</v>
      </c>
      <c r="O33" s="66">
        <v>2530</v>
      </c>
      <c r="P33" s="67">
        <f>Table2245234678911121314151617[[#This Row],[PEMBULATAN]]*O33</f>
        <v>10120</v>
      </c>
    </row>
    <row r="34" spans="1:16" ht="30.75" customHeight="1" x14ac:dyDescent="0.2">
      <c r="A34" s="96"/>
      <c r="B34" s="77"/>
      <c r="C34" s="75" t="s">
        <v>1248</v>
      </c>
      <c r="D34" s="80" t="s">
        <v>50</v>
      </c>
      <c r="E34" s="13">
        <v>44435</v>
      </c>
      <c r="F34" s="78" t="s">
        <v>768</v>
      </c>
      <c r="G34" s="13">
        <v>44435</v>
      </c>
      <c r="H34" s="79" t="s">
        <v>769</v>
      </c>
      <c r="I34" s="16">
        <v>76</v>
      </c>
      <c r="J34" s="16">
        <v>43</v>
      </c>
      <c r="K34" s="16">
        <v>12</v>
      </c>
      <c r="L34" s="16">
        <v>8</v>
      </c>
      <c r="M34" s="84">
        <v>9.8040000000000003</v>
      </c>
      <c r="N34" s="74">
        <v>10</v>
      </c>
      <c r="O34" s="66">
        <v>2530</v>
      </c>
      <c r="P34" s="67">
        <f>Table2245234678911121314151617[[#This Row],[PEMBULATAN]]*O34</f>
        <v>25300</v>
      </c>
    </row>
    <row r="35" spans="1:16" ht="30.75" customHeight="1" x14ac:dyDescent="0.2">
      <c r="A35" s="96"/>
      <c r="B35" s="77"/>
      <c r="C35" s="75" t="s">
        <v>1249</v>
      </c>
      <c r="D35" s="80" t="s">
        <v>50</v>
      </c>
      <c r="E35" s="13">
        <v>44435</v>
      </c>
      <c r="F35" s="78" t="s">
        <v>768</v>
      </c>
      <c r="G35" s="13">
        <v>44435</v>
      </c>
      <c r="H35" s="79" t="s">
        <v>769</v>
      </c>
      <c r="I35" s="16">
        <v>32</v>
      </c>
      <c r="J35" s="16">
        <v>29</v>
      </c>
      <c r="K35" s="16">
        <v>24</v>
      </c>
      <c r="L35" s="16">
        <v>8</v>
      </c>
      <c r="M35" s="84">
        <v>5.5679999999999996</v>
      </c>
      <c r="N35" s="74">
        <v>8</v>
      </c>
      <c r="O35" s="66">
        <v>2530</v>
      </c>
      <c r="P35" s="67">
        <f>Table2245234678911121314151617[[#This Row],[PEMBULATAN]]*O35</f>
        <v>20240</v>
      </c>
    </row>
    <row r="36" spans="1:16" ht="30.75" customHeight="1" x14ac:dyDescent="0.2">
      <c r="A36" s="96"/>
      <c r="B36" s="77"/>
      <c r="C36" s="75" t="s">
        <v>1250</v>
      </c>
      <c r="D36" s="80" t="s">
        <v>50</v>
      </c>
      <c r="E36" s="13">
        <v>44435</v>
      </c>
      <c r="F36" s="78" t="s">
        <v>768</v>
      </c>
      <c r="G36" s="13">
        <v>44435</v>
      </c>
      <c r="H36" s="79" t="s">
        <v>769</v>
      </c>
      <c r="I36" s="16">
        <v>75</v>
      </c>
      <c r="J36" s="16">
        <v>59</v>
      </c>
      <c r="K36" s="16">
        <v>24</v>
      </c>
      <c r="L36" s="16">
        <v>19</v>
      </c>
      <c r="M36" s="84">
        <v>26.55</v>
      </c>
      <c r="N36" s="74">
        <v>27</v>
      </c>
      <c r="O36" s="66">
        <v>2530</v>
      </c>
      <c r="P36" s="67">
        <f>Table2245234678911121314151617[[#This Row],[PEMBULATAN]]*O36</f>
        <v>68310</v>
      </c>
    </row>
    <row r="37" spans="1:16" ht="30.75" customHeight="1" x14ac:dyDescent="0.2">
      <c r="A37" s="96"/>
      <c r="B37" s="77"/>
      <c r="C37" s="75" t="s">
        <v>1251</v>
      </c>
      <c r="D37" s="80" t="s">
        <v>50</v>
      </c>
      <c r="E37" s="13">
        <v>44435</v>
      </c>
      <c r="F37" s="78" t="s">
        <v>768</v>
      </c>
      <c r="G37" s="13">
        <v>44435</v>
      </c>
      <c r="H37" s="79" t="s">
        <v>769</v>
      </c>
      <c r="I37" s="16">
        <v>86</v>
      </c>
      <c r="J37" s="16">
        <v>50</v>
      </c>
      <c r="K37" s="16">
        <v>16</v>
      </c>
      <c r="L37" s="16">
        <v>17</v>
      </c>
      <c r="M37" s="84">
        <v>17.2</v>
      </c>
      <c r="N37" s="74">
        <v>17</v>
      </c>
      <c r="O37" s="66">
        <v>2530</v>
      </c>
      <c r="P37" s="67">
        <f>Table2245234678911121314151617[[#This Row],[PEMBULATAN]]*O37</f>
        <v>43010</v>
      </c>
    </row>
    <row r="38" spans="1:16" ht="30.75" customHeight="1" x14ac:dyDescent="0.2">
      <c r="A38" s="96"/>
      <c r="B38" s="77"/>
      <c r="C38" s="75" t="s">
        <v>1252</v>
      </c>
      <c r="D38" s="80" t="s">
        <v>50</v>
      </c>
      <c r="E38" s="13">
        <v>44435</v>
      </c>
      <c r="F38" s="78" t="s">
        <v>768</v>
      </c>
      <c r="G38" s="13">
        <v>44435</v>
      </c>
      <c r="H38" s="79" t="s">
        <v>769</v>
      </c>
      <c r="I38" s="16">
        <v>90</v>
      </c>
      <c r="J38" s="16">
        <v>55</v>
      </c>
      <c r="K38" s="16">
        <v>18</v>
      </c>
      <c r="L38" s="16">
        <v>12</v>
      </c>
      <c r="M38" s="84">
        <v>22.274999999999999</v>
      </c>
      <c r="N38" s="74">
        <v>22</v>
      </c>
      <c r="O38" s="66">
        <v>2530</v>
      </c>
      <c r="P38" s="67">
        <f>Table2245234678911121314151617[[#This Row],[PEMBULATAN]]*O38</f>
        <v>55660</v>
      </c>
    </row>
    <row r="39" spans="1:16" ht="30.75" customHeight="1" x14ac:dyDescent="0.2">
      <c r="A39" s="96"/>
      <c r="B39" s="77"/>
      <c r="C39" s="75" t="s">
        <v>1253</v>
      </c>
      <c r="D39" s="80" t="s">
        <v>50</v>
      </c>
      <c r="E39" s="13">
        <v>44435</v>
      </c>
      <c r="F39" s="78" t="s">
        <v>768</v>
      </c>
      <c r="G39" s="13">
        <v>44435</v>
      </c>
      <c r="H39" s="79" t="s">
        <v>769</v>
      </c>
      <c r="I39" s="16">
        <v>180</v>
      </c>
      <c r="J39" s="16">
        <v>26</v>
      </c>
      <c r="K39" s="16">
        <v>24</v>
      </c>
      <c r="L39" s="16">
        <v>5</v>
      </c>
      <c r="M39" s="84">
        <v>28.08</v>
      </c>
      <c r="N39" s="74">
        <v>28</v>
      </c>
      <c r="O39" s="66">
        <v>2530</v>
      </c>
      <c r="P39" s="67">
        <f>Table2245234678911121314151617[[#This Row],[PEMBULATAN]]*O39</f>
        <v>70840</v>
      </c>
    </row>
    <row r="40" spans="1:16" ht="30.75" customHeight="1" x14ac:dyDescent="0.2">
      <c r="A40" s="96"/>
      <c r="B40" s="77"/>
      <c r="C40" s="75" t="s">
        <v>1254</v>
      </c>
      <c r="D40" s="80" t="s">
        <v>50</v>
      </c>
      <c r="E40" s="13">
        <v>44435</v>
      </c>
      <c r="F40" s="78" t="s">
        <v>768</v>
      </c>
      <c r="G40" s="13">
        <v>44435</v>
      </c>
      <c r="H40" s="79" t="s">
        <v>769</v>
      </c>
      <c r="I40" s="16">
        <v>60</v>
      </c>
      <c r="J40" s="16">
        <v>40</v>
      </c>
      <c r="K40" s="16">
        <v>29</v>
      </c>
      <c r="L40" s="16">
        <v>10</v>
      </c>
      <c r="M40" s="84">
        <v>17.399999999999999</v>
      </c>
      <c r="N40" s="74">
        <v>17</v>
      </c>
      <c r="O40" s="66">
        <v>2530</v>
      </c>
      <c r="P40" s="67">
        <f>Table2245234678911121314151617[[#This Row],[PEMBULATAN]]*O40</f>
        <v>43010</v>
      </c>
    </row>
    <row r="41" spans="1:16" ht="30.75" customHeight="1" x14ac:dyDescent="0.2">
      <c r="A41" s="96"/>
      <c r="B41" s="77"/>
      <c r="C41" s="75" t="s">
        <v>1255</v>
      </c>
      <c r="D41" s="80" t="s">
        <v>50</v>
      </c>
      <c r="E41" s="13">
        <v>44435</v>
      </c>
      <c r="F41" s="78" t="s">
        <v>768</v>
      </c>
      <c r="G41" s="13">
        <v>44435</v>
      </c>
      <c r="H41" s="79" t="s">
        <v>769</v>
      </c>
      <c r="I41" s="16">
        <v>85</v>
      </c>
      <c r="J41" s="16">
        <v>57</v>
      </c>
      <c r="K41" s="16">
        <v>26</v>
      </c>
      <c r="L41" s="16">
        <v>10</v>
      </c>
      <c r="M41" s="84">
        <v>31.4925</v>
      </c>
      <c r="N41" s="74">
        <v>31</v>
      </c>
      <c r="O41" s="66">
        <v>2530</v>
      </c>
      <c r="P41" s="67">
        <f>Table2245234678911121314151617[[#This Row],[PEMBULATAN]]*O41</f>
        <v>78430</v>
      </c>
    </row>
    <row r="42" spans="1:16" ht="30.75" customHeight="1" x14ac:dyDescent="0.2">
      <c r="A42" s="96"/>
      <c r="B42" s="77"/>
      <c r="C42" s="75" t="s">
        <v>1256</v>
      </c>
      <c r="D42" s="80" t="s">
        <v>50</v>
      </c>
      <c r="E42" s="13">
        <v>44435</v>
      </c>
      <c r="F42" s="78" t="s">
        <v>768</v>
      </c>
      <c r="G42" s="13">
        <v>44435</v>
      </c>
      <c r="H42" s="79" t="s">
        <v>769</v>
      </c>
      <c r="I42" s="16">
        <v>75</v>
      </c>
      <c r="J42" s="16">
        <v>42</v>
      </c>
      <c r="K42" s="16">
        <v>13</v>
      </c>
      <c r="L42" s="16">
        <v>7</v>
      </c>
      <c r="M42" s="84">
        <v>10.237500000000001</v>
      </c>
      <c r="N42" s="74">
        <v>10</v>
      </c>
      <c r="O42" s="66">
        <v>2530</v>
      </c>
      <c r="P42" s="67">
        <f>Table2245234678911121314151617[[#This Row],[PEMBULATAN]]*O42</f>
        <v>25300</v>
      </c>
    </row>
    <row r="43" spans="1:16" ht="30.75" customHeight="1" x14ac:dyDescent="0.2">
      <c r="A43" s="96"/>
      <c r="B43" s="77"/>
      <c r="C43" s="75" t="s">
        <v>1257</v>
      </c>
      <c r="D43" s="80" t="s">
        <v>50</v>
      </c>
      <c r="E43" s="13">
        <v>44435</v>
      </c>
      <c r="F43" s="78" t="s">
        <v>768</v>
      </c>
      <c r="G43" s="13">
        <v>44435</v>
      </c>
      <c r="H43" s="79" t="s">
        <v>769</v>
      </c>
      <c r="I43" s="16">
        <v>90</v>
      </c>
      <c r="J43" s="16">
        <v>50</v>
      </c>
      <c r="K43" s="16">
        <v>30</v>
      </c>
      <c r="L43" s="16">
        <v>21</v>
      </c>
      <c r="M43" s="84">
        <v>33.75</v>
      </c>
      <c r="N43" s="74">
        <v>34</v>
      </c>
      <c r="O43" s="66">
        <v>2530</v>
      </c>
      <c r="P43" s="67">
        <f>Table2245234678911121314151617[[#This Row],[PEMBULATAN]]*O43</f>
        <v>86020</v>
      </c>
    </row>
    <row r="44" spans="1:16" ht="30.75" customHeight="1" x14ac:dyDescent="0.2">
      <c r="A44" s="96"/>
      <c r="B44" s="77"/>
      <c r="C44" s="75" t="s">
        <v>1258</v>
      </c>
      <c r="D44" s="80" t="s">
        <v>50</v>
      </c>
      <c r="E44" s="13">
        <v>44435</v>
      </c>
      <c r="F44" s="78" t="s">
        <v>768</v>
      </c>
      <c r="G44" s="13">
        <v>44435</v>
      </c>
      <c r="H44" s="79" t="s">
        <v>769</v>
      </c>
      <c r="I44" s="16">
        <v>60</v>
      </c>
      <c r="J44" s="16">
        <v>59</v>
      </c>
      <c r="K44" s="16">
        <v>5</v>
      </c>
      <c r="L44" s="16">
        <v>2</v>
      </c>
      <c r="M44" s="84">
        <v>4.4249999999999998</v>
      </c>
      <c r="N44" s="74">
        <v>4</v>
      </c>
      <c r="O44" s="66">
        <v>2530</v>
      </c>
      <c r="P44" s="67">
        <f>Table2245234678911121314151617[[#This Row],[PEMBULATAN]]*O44</f>
        <v>10120</v>
      </c>
    </row>
    <row r="45" spans="1:16" ht="30.75" customHeight="1" x14ac:dyDescent="0.2">
      <c r="A45" s="96"/>
      <c r="B45" s="77"/>
      <c r="C45" s="75" t="s">
        <v>1259</v>
      </c>
      <c r="D45" s="80" t="s">
        <v>50</v>
      </c>
      <c r="E45" s="13">
        <v>44435</v>
      </c>
      <c r="F45" s="78" t="s">
        <v>768</v>
      </c>
      <c r="G45" s="13">
        <v>44435</v>
      </c>
      <c r="H45" s="79" t="s">
        <v>769</v>
      </c>
      <c r="I45" s="16">
        <v>50</v>
      </c>
      <c r="J45" s="16">
        <v>46</v>
      </c>
      <c r="K45" s="16">
        <v>53</v>
      </c>
      <c r="L45" s="16">
        <v>20</v>
      </c>
      <c r="M45" s="84">
        <v>30.475000000000001</v>
      </c>
      <c r="N45" s="74">
        <v>30</v>
      </c>
      <c r="O45" s="66">
        <v>2530</v>
      </c>
      <c r="P45" s="67">
        <f>Table2245234678911121314151617[[#This Row],[PEMBULATAN]]*O45</f>
        <v>75900</v>
      </c>
    </row>
    <row r="46" spans="1:16" ht="30.75" customHeight="1" x14ac:dyDescent="0.2">
      <c r="A46" s="96"/>
      <c r="B46" s="77"/>
      <c r="C46" s="75" t="s">
        <v>1260</v>
      </c>
      <c r="D46" s="80" t="s">
        <v>50</v>
      </c>
      <c r="E46" s="13">
        <v>44435</v>
      </c>
      <c r="F46" s="78" t="s">
        <v>768</v>
      </c>
      <c r="G46" s="13">
        <v>44435</v>
      </c>
      <c r="H46" s="79" t="s">
        <v>769</v>
      </c>
      <c r="I46" s="16">
        <v>50</v>
      </c>
      <c r="J46" s="16">
        <v>47</v>
      </c>
      <c r="K46" s="16">
        <v>54</v>
      </c>
      <c r="L46" s="16">
        <v>20</v>
      </c>
      <c r="M46" s="84">
        <v>31.725000000000001</v>
      </c>
      <c r="N46" s="74">
        <v>32</v>
      </c>
      <c r="O46" s="66">
        <v>2530</v>
      </c>
      <c r="P46" s="67">
        <f>Table2245234678911121314151617[[#This Row],[PEMBULATAN]]*O46</f>
        <v>80960</v>
      </c>
    </row>
    <row r="47" spans="1:16" ht="30.75" customHeight="1" x14ac:dyDescent="0.2">
      <c r="A47" s="96"/>
      <c r="B47" s="77"/>
      <c r="C47" s="75" t="s">
        <v>1261</v>
      </c>
      <c r="D47" s="80" t="s">
        <v>50</v>
      </c>
      <c r="E47" s="13">
        <v>44435</v>
      </c>
      <c r="F47" s="78" t="s">
        <v>768</v>
      </c>
      <c r="G47" s="13">
        <v>44435</v>
      </c>
      <c r="H47" s="79" t="s">
        <v>769</v>
      </c>
      <c r="I47" s="16">
        <v>50</v>
      </c>
      <c r="J47" s="16">
        <v>50</v>
      </c>
      <c r="K47" s="16">
        <v>20</v>
      </c>
      <c r="L47" s="16">
        <v>11</v>
      </c>
      <c r="M47" s="84">
        <v>12.5</v>
      </c>
      <c r="N47" s="74">
        <v>13</v>
      </c>
      <c r="O47" s="66">
        <v>2530</v>
      </c>
      <c r="P47" s="67">
        <f>Table2245234678911121314151617[[#This Row],[PEMBULATAN]]*O47</f>
        <v>32890</v>
      </c>
    </row>
    <row r="48" spans="1:16" ht="30.75" customHeight="1" x14ac:dyDescent="0.2">
      <c r="A48" s="96"/>
      <c r="B48" s="77"/>
      <c r="C48" s="75" t="s">
        <v>1262</v>
      </c>
      <c r="D48" s="80" t="s">
        <v>50</v>
      </c>
      <c r="E48" s="13">
        <v>44435</v>
      </c>
      <c r="F48" s="78" t="s">
        <v>768</v>
      </c>
      <c r="G48" s="13">
        <v>44435</v>
      </c>
      <c r="H48" s="79" t="s">
        <v>769</v>
      </c>
      <c r="I48" s="16">
        <v>74</v>
      </c>
      <c r="J48" s="16">
        <v>58</v>
      </c>
      <c r="K48" s="16">
        <v>40</v>
      </c>
      <c r="L48" s="16">
        <v>14</v>
      </c>
      <c r="M48" s="84">
        <v>42.92</v>
      </c>
      <c r="N48" s="74">
        <v>43</v>
      </c>
      <c r="O48" s="66">
        <v>2530</v>
      </c>
      <c r="P48" s="67">
        <f>Table2245234678911121314151617[[#This Row],[PEMBULATAN]]*O48</f>
        <v>108790</v>
      </c>
    </row>
    <row r="49" spans="1:16" ht="30.75" customHeight="1" x14ac:dyDescent="0.2">
      <c r="A49" s="96"/>
      <c r="B49" s="77"/>
      <c r="C49" s="75" t="s">
        <v>1263</v>
      </c>
      <c r="D49" s="80" t="s">
        <v>50</v>
      </c>
      <c r="E49" s="13">
        <v>44435</v>
      </c>
      <c r="F49" s="78" t="s">
        <v>768</v>
      </c>
      <c r="G49" s="13">
        <v>44435</v>
      </c>
      <c r="H49" s="79" t="s">
        <v>769</v>
      </c>
      <c r="I49" s="16">
        <v>55</v>
      </c>
      <c r="J49" s="16">
        <v>38</v>
      </c>
      <c r="K49" s="16">
        <v>25</v>
      </c>
      <c r="L49" s="16">
        <v>8</v>
      </c>
      <c r="M49" s="84">
        <v>13.0625</v>
      </c>
      <c r="N49" s="74">
        <v>13</v>
      </c>
      <c r="O49" s="66">
        <v>2530</v>
      </c>
      <c r="P49" s="67">
        <f>Table2245234678911121314151617[[#This Row],[PEMBULATAN]]*O49</f>
        <v>32890</v>
      </c>
    </row>
    <row r="50" spans="1:16" ht="30.75" customHeight="1" x14ac:dyDescent="0.2">
      <c r="A50" s="96"/>
      <c r="B50" s="77"/>
      <c r="C50" s="75" t="s">
        <v>1264</v>
      </c>
      <c r="D50" s="80" t="s">
        <v>50</v>
      </c>
      <c r="E50" s="13">
        <v>44435</v>
      </c>
      <c r="F50" s="78" t="s">
        <v>768</v>
      </c>
      <c r="G50" s="13">
        <v>44435</v>
      </c>
      <c r="H50" s="79" t="s">
        <v>769</v>
      </c>
      <c r="I50" s="16">
        <v>68</v>
      </c>
      <c r="J50" s="16">
        <v>50</v>
      </c>
      <c r="K50" s="16">
        <v>20</v>
      </c>
      <c r="L50" s="16">
        <v>3</v>
      </c>
      <c r="M50" s="84">
        <v>17</v>
      </c>
      <c r="N50" s="74">
        <v>17</v>
      </c>
      <c r="O50" s="66">
        <v>2530</v>
      </c>
      <c r="P50" s="67">
        <f>Table2245234678911121314151617[[#This Row],[PEMBULATAN]]*O50</f>
        <v>43010</v>
      </c>
    </row>
    <row r="51" spans="1:16" ht="30.75" customHeight="1" x14ac:dyDescent="0.2">
      <c r="A51" s="96"/>
      <c r="B51" s="77"/>
      <c r="C51" s="75" t="s">
        <v>1265</v>
      </c>
      <c r="D51" s="80" t="s">
        <v>50</v>
      </c>
      <c r="E51" s="13">
        <v>44435</v>
      </c>
      <c r="F51" s="78" t="s">
        <v>768</v>
      </c>
      <c r="G51" s="13">
        <v>44435</v>
      </c>
      <c r="H51" s="79" t="s">
        <v>769</v>
      </c>
      <c r="I51" s="16">
        <v>90</v>
      </c>
      <c r="J51" s="16">
        <v>52</v>
      </c>
      <c r="K51" s="16">
        <v>22</v>
      </c>
      <c r="L51" s="16">
        <v>8</v>
      </c>
      <c r="M51" s="84">
        <v>25.74</v>
      </c>
      <c r="N51" s="74">
        <v>26</v>
      </c>
      <c r="O51" s="66">
        <v>2530</v>
      </c>
      <c r="P51" s="67">
        <f>Table2245234678911121314151617[[#This Row],[PEMBULATAN]]*O51</f>
        <v>65780</v>
      </c>
    </row>
    <row r="52" spans="1:16" ht="30.75" customHeight="1" x14ac:dyDescent="0.2">
      <c r="A52" s="96"/>
      <c r="B52" s="77"/>
      <c r="C52" s="75" t="s">
        <v>1266</v>
      </c>
      <c r="D52" s="80" t="s">
        <v>50</v>
      </c>
      <c r="E52" s="13">
        <v>44435</v>
      </c>
      <c r="F52" s="78" t="s">
        <v>768</v>
      </c>
      <c r="G52" s="13">
        <v>44435</v>
      </c>
      <c r="H52" s="79" t="s">
        <v>769</v>
      </c>
      <c r="I52" s="16">
        <v>75</v>
      </c>
      <c r="J52" s="16">
        <v>57</v>
      </c>
      <c r="K52" s="16">
        <v>20</v>
      </c>
      <c r="L52" s="16">
        <v>10</v>
      </c>
      <c r="M52" s="84">
        <v>21.375</v>
      </c>
      <c r="N52" s="74">
        <v>21</v>
      </c>
      <c r="O52" s="66">
        <v>2530</v>
      </c>
      <c r="P52" s="67">
        <f>Table2245234678911121314151617[[#This Row],[PEMBULATAN]]*O52</f>
        <v>53130</v>
      </c>
    </row>
    <row r="53" spans="1:16" ht="30.75" customHeight="1" x14ac:dyDescent="0.2">
      <c r="A53" s="96"/>
      <c r="B53" s="77"/>
      <c r="C53" s="75" t="s">
        <v>1267</v>
      </c>
      <c r="D53" s="80" t="s">
        <v>50</v>
      </c>
      <c r="E53" s="13">
        <v>44435</v>
      </c>
      <c r="F53" s="78" t="s">
        <v>768</v>
      </c>
      <c r="G53" s="13">
        <v>44435</v>
      </c>
      <c r="H53" s="79" t="s">
        <v>769</v>
      </c>
      <c r="I53" s="16">
        <v>90</v>
      </c>
      <c r="J53" s="16">
        <v>50</v>
      </c>
      <c r="K53" s="16">
        <v>25</v>
      </c>
      <c r="L53" s="16">
        <v>5</v>
      </c>
      <c r="M53" s="84">
        <v>28.125</v>
      </c>
      <c r="N53" s="74">
        <v>28</v>
      </c>
      <c r="O53" s="66">
        <v>2530</v>
      </c>
      <c r="P53" s="67">
        <f>Table2245234678911121314151617[[#This Row],[PEMBULATAN]]*O53</f>
        <v>70840</v>
      </c>
    </row>
    <row r="54" spans="1:16" ht="30.75" customHeight="1" x14ac:dyDescent="0.2">
      <c r="A54" s="96"/>
      <c r="B54" s="77"/>
      <c r="C54" s="75" t="s">
        <v>1268</v>
      </c>
      <c r="D54" s="80" t="s">
        <v>50</v>
      </c>
      <c r="E54" s="13">
        <v>44435</v>
      </c>
      <c r="F54" s="78" t="s">
        <v>768</v>
      </c>
      <c r="G54" s="13">
        <v>44435</v>
      </c>
      <c r="H54" s="79" t="s">
        <v>769</v>
      </c>
      <c r="I54" s="16">
        <v>38</v>
      </c>
      <c r="J54" s="16">
        <v>65</v>
      </c>
      <c r="K54" s="16">
        <v>20</v>
      </c>
      <c r="L54" s="16">
        <v>8</v>
      </c>
      <c r="M54" s="84">
        <v>12.35</v>
      </c>
      <c r="N54" s="74">
        <v>12</v>
      </c>
      <c r="O54" s="66">
        <v>2530</v>
      </c>
      <c r="P54" s="67">
        <f>Table2245234678911121314151617[[#This Row],[PEMBULATAN]]*O54</f>
        <v>30360</v>
      </c>
    </row>
    <row r="55" spans="1:16" ht="30.75" customHeight="1" x14ac:dyDescent="0.2">
      <c r="A55" s="96"/>
      <c r="B55" s="77"/>
      <c r="C55" s="75" t="s">
        <v>1269</v>
      </c>
      <c r="D55" s="80" t="s">
        <v>50</v>
      </c>
      <c r="E55" s="13">
        <v>44435</v>
      </c>
      <c r="F55" s="78" t="s">
        <v>768</v>
      </c>
      <c r="G55" s="13">
        <v>44435</v>
      </c>
      <c r="H55" s="79" t="s">
        <v>769</v>
      </c>
      <c r="I55" s="16">
        <v>78</v>
      </c>
      <c r="J55" s="16">
        <v>56</v>
      </c>
      <c r="K55" s="16">
        <v>14</v>
      </c>
      <c r="L55" s="16">
        <v>9</v>
      </c>
      <c r="M55" s="84">
        <v>15.288</v>
      </c>
      <c r="N55" s="74">
        <v>15</v>
      </c>
      <c r="O55" s="66">
        <v>2530</v>
      </c>
      <c r="P55" s="67">
        <f>Table2245234678911121314151617[[#This Row],[PEMBULATAN]]*O55</f>
        <v>37950</v>
      </c>
    </row>
    <row r="56" spans="1:16" ht="30.75" customHeight="1" x14ac:dyDescent="0.2">
      <c r="A56" s="96"/>
      <c r="B56" s="77"/>
      <c r="C56" s="75" t="s">
        <v>1270</v>
      </c>
      <c r="D56" s="80" t="s">
        <v>50</v>
      </c>
      <c r="E56" s="13">
        <v>44435</v>
      </c>
      <c r="F56" s="78" t="s">
        <v>768</v>
      </c>
      <c r="G56" s="13">
        <v>44435</v>
      </c>
      <c r="H56" s="79" t="s">
        <v>769</v>
      </c>
      <c r="I56" s="16">
        <v>30</v>
      </c>
      <c r="J56" s="16">
        <v>30</v>
      </c>
      <c r="K56" s="16">
        <v>27</v>
      </c>
      <c r="L56" s="16">
        <v>5</v>
      </c>
      <c r="M56" s="84">
        <v>6.0750000000000002</v>
      </c>
      <c r="N56" s="74">
        <v>6</v>
      </c>
      <c r="O56" s="66">
        <v>2530</v>
      </c>
      <c r="P56" s="67">
        <f>Table2245234678911121314151617[[#This Row],[PEMBULATAN]]*O56</f>
        <v>15180</v>
      </c>
    </row>
    <row r="57" spans="1:16" ht="30.75" customHeight="1" x14ac:dyDescent="0.2">
      <c r="A57" s="96"/>
      <c r="B57" s="77"/>
      <c r="C57" s="75" t="s">
        <v>1271</v>
      </c>
      <c r="D57" s="80" t="s">
        <v>50</v>
      </c>
      <c r="E57" s="13">
        <v>44435</v>
      </c>
      <c r="F57" s="78" t="s">
        <v>768</v>
      </c>
      <c r="G57" s="13">
        <v>44435</v>
      </c>
      <c r="H57" s="79" t="s">
        <v>769</v>
      </c>
      <c r="I57" s="16">
        <v>100</v>
      </c>
      <c r="J57" s="16">
        <v>70</v>
      </c>
      <c r="K57" s="16">
        <v>15</v>
      </c>
      <c r="L57" s="16">
        <v>18</v>
      </c>
      <c r="M57" s="84">
        <v>26.25</v>
      </c>
      <c r="N57" s="74">
        <v>26</v>
      </c>
      <c r="O57" s="66">
        <v>2530</v>
      </c>
      <c r="P57" s="67">
        <f>Table2245234678911121314151617[[#This Row],[PEMBULATAN]]*O57</f>
        <v>65780</v>
      </c>
    </row>
    <row r="58" spans="1:16" ht="30.75" customHeight="1" x14ac:dyDescent="0.2">
      <c r="A58" s="96"/>
      <c r="B58" s="77"/>
      <c r="C58" s="75" t="s">
        <v>1272</v>
      </c>
      <c r="D58" s="80" t="s">
        <v>50</v>
      </c>
      <c r="E58" s="13">
        <v>44435</v>
      </c>
      <c r="F58" s="78" t="s">
        <v>768</v>
      </c>
      <c r="G58" s="13">
        <v>44435</v>
      </c>
      <c r="H58" s="79" t="s">
        <v>769</v>
      </c>
      <c r="I58" s="16">
        <v>80</v>
      </c>
      <c r="J58" s="16">
        <v>60</v>
      </c>
      <c r="K58" s="16">
        <v>16</v>
      </c>
      <c r="L58" s="16">
        <v>10</v>
      </c>
      <c r="M58" s="84">
        <v>19.2</v>
      </c>
      <c r="N58" s="74">
        <v>19</v>
      </c>
      <c r="O58" s="66">
        <v>2530</v>
      </c>
      <c r="P58" s="67">
        <f>Table2245234678911121314151617[[#This Row],[PEMBULATAN]]*O58</f>
        <v>48070</v>
      </c>
    </row>
    <row r="59" spans="1:16" ht="30.75" customHeight="1" x14ac:dyDescent="0.2">
      <c r="A59" s="96"/>
      <c r="B59" s="77"/>
      <c r="C59" s="75" t="s">
        <v>1273</v>
      </c>
      <c r="D59" s="80" t="s">
        <v>50</v>
      </c>
      <c r="E59" s="13">
        <v>44435</v>
      </c>
      <c r="F59" s="78" t="s">
        <v>768</v>
      </c>
      <c r="G59" s="13">
        <v>44435</v>
      </c>
      <c r="H59" s="79" t="s">
        <v>769</v>
      </c>
      <c r="I59" s="16">
        <v>70</v>
      </c>
      <c r="J59" s="16">
        <v>45</v>
      </c>
      <c r="K59" s="16">
        <v>47</v>
      </c>
      <c r="L59" s="16">
        <v>16</v>
      </c>
      <c r="M59" s="84">
        <v>37.012500000000003</v>
      </c>
      <c r="N59" s="74">
        <v>37</v>
      </c>
      <c r="O59" s="66">
        <v>2530</v>
      </c>
      <c r="P59" s="67">
        <f>Table2245234678911121314151617[[#This Row],[PEMBULATAN]]*O59</f>
        <v>93610</v>
      </c>
    </row>
    <row r="60" spans="1:16" ht="30.75" customHeight="1" x14ac:dyDescent="0.2">
      <c r="A60" s="96"/>
      <c r="B60" s="77"/>
      <c r="C60" s="75" t="s">
        <v>1274</v>
      </c>
      <c r="D60" s="80" t="s">
        <v>50</v>
      </c>
      <c r="E60" s="13">
        <v>44435</v>
      </c>
      <c r="F60" s="78" t="s">
        <v>768</v>
      </c>
      <c r="G60" s="13">
        <v>44435</v>
      </c>
      <c r="H60" s="79" t="s">
        <v>769</v>
      </c>
      <c r="I60" s="16">
        <v>95</v>
      </c>
      <c r="J60" s="16">
        <v>58</v>
      </c>
      <c r="K60" s="16">
        <v>20</v>
      </c>
      <c r="L60" s="16">
        <v>15</v>
      </c>
      <c r="M60" s="84">
        <v>27.55</v>
      </c>
      <c r="N60" s="74">
        <v>28</v>
      </c>
      <c r="O60" s="66">
        <v>2530</v>
      </c>
      <c r="P60" s="67">
        <f>Table2245234678911121314151617[[#This Row],[PEMBULATAN]]*O60</f>
        <v>70840</v>
      </c>
    </row>
    <row r="61" spans="1:16" ht="30.75" customHeight="1" x14ac:dyDescent="0.2">
      <c r="A61" s="96"/>
      <c r="B61" s="77"/>
      <c r="C61" s="75" t="s">
        <v>1275</v>
      </c>
      <c r="D61" s="80" t="s">
        <v>50</v>
      </c>
      <c r="E61" s="13">
        <v>44435</v>
      </c>
      <c r="F61" s="78" t="s">
        <v>768</v>
      </c>
      <c r="G61" s="13">
        <v>44435</v>
      </c>
      <c r="H61" s="79" t="s">
        <v>769</v>
      </c>
      <c r="I61" s="16">
        <v>73</v>
      </c>
      <c r="J61" s="16">
        <v>50</v>
      </c>
      <c r="K61" s="16">
        <v>23</v>
      </c>
      <c r="L61" s="16">
        <v>16</v>
      </c>
      <c r="M61" s="84">
        <v>20.987500000000001</v>
      </c>
      <c r="N61" s="74">
        <v>21</v>
      </c>
      <c r="O61" s="66">
        <v>2530</v>
      </c>
      <c r="P61" s="67">
        <f>Table2245234678911121314151617[[#This Row],[PEMBULATAN]]*O61</f>
        <v>53130</v>
      </c>
    </row>
    <row r="62" spans="1:16" ht="30.75" customHeight="1" x14ac:dyDescent="0.2">
      <c r="A62" s="96"/>
      <c r="B62" s="77"/>
      <c r="C62" s="75" t="s">
        <v>1276</v>
      </c>
      <c r="D62" s="80" t="s">
        <v>50</v>
      </c>
      <c r="E62" s="13">
        <v>44435</v>
      </c>
      <c r="F62" s="78" t="s">
        <v>768</v>
      </c>
      <c r="G62" s="13">
        <v>44435</v>
      </c>
      <c r="H62" s="79" t="s">
        <v>769</v>
      </c>
      <c r="I62" s="16">
        <v>90</v>
      </c>
      <c r="J62" s="16">
        <v>56</v>
      </c>
      <c r="K62" s="16">
        <v>20</v>
      </c>
      <c r="L62" s="16">
        <v>12</v>
      </c>
      <c r="M62" s="84">
        <v>25.2</v>
      </c>
      <c r="N62" s="74">
        <v>25</v>
      </c>
      <c r="O62" s="66">
        <v>2530</v>
      </c>
      <c r="P62" s="67">
        <f>Table2245234678911121314151617[[#This Row],[PEMBULATAN]]*O62</f>
        <v>63250</v>
      </c>
    </row>
    <row r="63" spans="1:16" ht="30.75" customHeight="1" x14ac:dyDescent="0.2">
      <c r="A63" s="96"/>
      <c r="B63" s="77"/>
      <c r="C63" s="75" t="s">
        <v>1277</v>
      </c>
      <c r="D63" s="80" t="s">
        <v>50</v>
      </c>
      <c r="E63" s="13">
        <v>44435</v>
      </c>
      <c r="F63" s="78" t="s">
        <v>768</v>
      </c>
      <c r="G63" s="13">
        <v>44435</v>
      </c>
      <c r="H63" s="79" t="s">
        <v>769</v>
      </c>
      <c r="I63" s="16">
        <v>100</v>
      </c>
      <c r="J63" s="16">
        <v>65</v>
      </c>
      <c r="K63" s="16">
        <v>25</v>
      </c>
      <c r="L63" s="16">
        <v>13</v>
      </c>
      <c r="M63" s="84">
        <v>40.625</v>
      </c>
      <c r="N63" s="74">
        <v>41</v>
      </c>
      <c r="O63" s="66">
        <v>2530</v>
      </c>
      <c r="P63" s="67">
        <f>Table2245234678911121314151617[[#This Row],[PEMBULATAN]]*O63</f>
        <v>103730</v>
      </c>
    </row>
    <row r="64" spans="1:16" ht="30.75" customHeight="1" x14ac:dyDescent="0.2">
      <c r="A64" s="96"/>
      <c r="B64" s="77"/>
      <c r="C64" s="75" t="s">
        <v>1278</v>
      </c>
      <c r="D64" s="80" t="s">
        <v>50</v>
      </c>
      <c r="E64" s="13">
        <v>44435</v>
      </c>
      <c r="F64" s="78" t="s">
        <v>768</v>
      </c>
      <c r="G64" s="13">
        <v>44435</v>
      </c>
      <c r="H64" s="79" t="s">
        <v>769</v>
      </c>
      <c r="I64" s="16">
        <v>85</v>
      </c>
      <c r="J64" s="16">
        <v>60</v>
      </c>
      <c r="K64" s="16">
        <v>15</v>
      </c>
      <c r="L64" s="16">
        <v>15</v>
      </c>
      <c r="M64" s="84">
        <v>19.125</v>
      </c>
      <c r="N64" s="74">
        <v>19</v>
      </c>
      <c r="O64" s="66">
        <v>2530</v>
      </c>
      <c r="P64" s="67">
        <f>Table2245234678911121314151617[[#This Row],[PEMBULATAN]]*O64</f>
        <v>48070</v>
      </c>
    </row>
    <row r="65" spans="1:16" ht="30.75" customHeight="1" x14ac:dyDescent="0.2">
      <c r="A65" s="96"/>
      <c r="B65" s="77"/>
      <c r="C65" s="75" t="s">
        <v>1279</v>
      </c>
      <c r="D65" s="80" t="s">
        <v>50</v>
      </c>
      <c r="E65" s="13">
        <v>44435</v>
      </c>
      <c r="F65" s="78" t="s">
        <v>768</v>
      </c>
      <c r="G65" s="13">
        <v>44435</v>
      </c>
      <c r="H65" s="79" t="s">
        <v>769</v>
      </c>
      <c r="I65" s="16">
        <v>100</v>
      </c>
      <c r="J65" s="16">
        <v>60</v>
      </c>
      <c r="K65" s="16">
        <v>20</v>
      </c>
      <c r="L65" s="16">
        <v>18</v>
      </c>
      <c r="M65" s="84">
        <v>30</v>
      </c>
      <c r="N65" s="74">
        <v>30</v>
      </c>
      <c r="O65" s="66">
        <v>2530</v>
      </c>
      <c r="P65" s="67">
        <f>Table2245234678911121314151617[[#This Row],[PEMBULATAN]]*O65</f>
        <v>75900</v>
      </c>
    </row>
    <row r="66" spans="1:16" ht="30.75" customHeight="1" x14ac:dyDescent="0.2">
      <c r="A66" s="96"/>
      <c r="B66" s="77"/>
      <c r="C66" s="75" t="s">
        <v>1280</v>
      </c>
      <c r="D66" s="80" t="s">
        <v>50</v>
      </c>
      <c r="E66" s="13">
        <v>44435</v>
      </c>
      <c r="F66" s="78" t="s">
        <v>768</v>
      </c>
      <c r="G66" s="13">
        <v>44435</v>
      </c>
      <c r="H66" s="79" t="s">
        <v>769</v>
      </c>
      <c r="I66" s="16">
        <v>47</v>
      </c>
      <c r="J66" s="16">
        <v>60</v>
      </c>
      <c r="K66" s="16">
        <v>24</v>
      </c>
      <c r="L66" s="16">
        <v>12</v>
      </c>
      <c r="M66" s="84">
        <v>16.920000000000002</v>
      </c>
      <c r="N66" s="74">
        <v>17</v>
      </c>
      <c r="O66" s="66">
        <v>2530</v>
      </c>
      <c r="P66" s="67">
        <f>Table2245234678911121314151617[[#This Row],[PEMBULATAN]]*O66</f>
        <v>43010</v>
      </c>
    </row>
    <row r="67" spans="1:16" ht="30.75" customHeight="1" x14ac:dyDescent="0.2">
      <c r="A67" s="96"/>
      <c r="B67" s="77"/>
      <c r="C67" s="75" t="s">
        <v>1281</v>
      </c>
      <c r="D67" s="80" t="s">
        <v>50</v>
      </c>
      <c r="E67" s="13">
        <v>44435</v>
      </c>
      <c r="F67" s="78" t="s">
        <v>768</v>
      </c>
      <c r="G67" s="13">
        <v>44435</v>
      </c>
      <c r="H67" s="79" t="s">
        <v>769</v>
      </c>
      <c r="I67" s="16">
        <v>50</v>
      </c>
      <c r="J67" s="16">
        <v>60</v>
      </c>
      <c r="K67" s="16">
        <v>17</v>
      </c>
      <c r="L67" s="16">
        <v>7</v>
      </c>
      <c r="M67" s="84">
        <v>12.75</v>
      </c>
      <c r="N67" s="74">
        <v>13</v>
      </c>
      <c r="O67" s="66">
        <v>2530</v>
      </c>
      <c r="P67" s="67">
        <f>Table2245234678911121314151617[[#This Row],[PEMBULATAN]]*O67</f>
        <v>32890</v>
      </c>
    </row>
    <row r="68" spans="1:16" ht="30.75" customHeight="1" x14ac:dyDescent="0.2">
      <c r="A68" s="96"/>
      <c r="B68" s="77"/>
      <c r="C68" s="75" t="s">
        <v>1282</v>
      </c>
      <c r="D68" s="80" t="s">
        <v>50</v>
      </c>
      <c r="E68" s="13">
        <v>44435</v>
      </c>
      <c r="F68" s="78" t="s">
        <v>768</v>
      </c>
      <c r="G68" s="13">
        <v>44435</v>
      </c>
      <c r="H68" s="79" t="s">
        <v>769</v>
      </c>
      <c r="I68" s="16">
        <v>95</v>
      </c>
      <c r="J68" s="16">
        <v>90</v>
      </c>
      <c r="K68" s="16">
        <v>25</v>
      </c>
      <c r="L68" s="16">
        <v>18</v>
      </c>
      <c r="M68" s="84">
        <v>53.4375</v>
      </c>
      <c r="N68" s="74">
        <v>53</v>
      </c>
      <c r="O68" s="66">
        <v>2530</v>
      </c>
      <c r="P68" s="67">
        <f>Table2245234678911121314151617[[#This Row],[PEMBULATAN]]*O68</f>
        <v>134090</v>
      </c>
    </row>
    <row r="69" spans="1:16" ht="30.75" customHeight="1" x14ac:dyDescent="0.2">
      <c r="A69" s="96"/>
      <c r="B69" s="77"/>
      <c r="C69" s="75" t="s">
        <v>1283</v>
      </c>
      <c r="D69" s="80" t="s">
        <v>50</v>
      </c>
      <c r="E69" s="13">
        <v>44435</v>
      </c>
      <c r="F69" s="78" t="s">
        <v>768</v>
      </c>
      <c r="G69" s="13">
        <v>44435</v>
      </c>
      <c r="H69" s="79" t="s">
        <v>769</v>
      </c>
      <c r="I69" s="16">
        <v>85</v>
      </c>
      <c r="J69" s="16">
        <v>80</v>
      </c>
      <c r="K69" s="16">
        <v>15</v>
      </c>
      <c r="L69" s="16">
        <v>12</v>
      </c>
      <c r="M69" s="84">
        <v>25.5</v>
      </c>
      <c r="N69" s="74">
        <v>26</v>
      </c>
      <c r="O69" s="66">
        <v>2530</v>
      </c>
      <c r="P69" s="67">
        <f>Table2245234678911121314151617[[#This Row],[PEMBULATAN]]*O69</f>
        <v>65780</v>
      </c>
    </row>
    <row r="70" spans="1:16" ht="30.75" customHeight="1" x14ac:dyDescent="0.2">
      <c r="A70" s="96"/>
      <c r="B70" s="77"/>
      <c r="C70" s="75" t="s">
        <v>1284</v>
      </c>
      <c r="D70" s="80" t="s">
        <v>50</v>
      </c>
      <c r="E70" s="13">
        <v>44435</v>
      </c>
      <c r="F70" s="78" t="s">
        <v>768</v>
      </c>
      <c r="G70" s="13">
        <v>44435</v>
      </c>
      <c r="H70" s="79" t="s">
        <v>769</v>
      </c>
      <c r="I70" s="16">
        <v>60</v>
      </c>
      <c r="J70" s="16">
        <v>50</v>
      </c>
      <c r="K70" s="16">
        <v>39</v>
      </c>
      <c r="L70" s="16">
        <v>6</v>
      </c>
      <c r="M70" s="84">
        <v>29.25</v>
      </c>
      <c r="N70" s="74">
        <v>29</v>
      </c>
      <c r="O70" s="66">
        <v>2530</v>
      </c>
      <c r="P70" s="67">
        <f>Table2245234678911121314151617[[#This Row],[PEMBULATAN]]*O70</f>
        <v>73370</v>
      </c>
    </row>
    <row r="71" spans="1:16" ht="30.75" customHeight="1" x14ac:dyDescent="0.2">
      <c r="A71" s="96"/>
      <c r="B71" s="77"/>
      <c r="C71" s="75" t="s">
        <v>1285</v>
      </c>
      <c r="D71" s="80" t="s">
        <v>50</v>
      </c>
      <c r="E71" s="13">
        <v>44435</v>
      </c>
      <c r="F71" s="78" t="s">
        <v>768</v>
      </c>
      <c r="G71" s="13">
        <v>44435</v>
      </c>
      <c r="H71" s="79" t="s">
        <v>769</v>
      </c>
      <c r="I71" s="16">
        <v>73</v>
      </c>
      <c r="J71" s="16">
        <v>60</v>
      </c>
      <c r="K71" s="16">
        <v>19</v>
      </c>
      <c r="L71" s="16">
        <v>15</v>
      </c>
      <c r="M71" s="84">
        <v>20.805</v>
      </c>
      <c r="N71" s="74">
        <v>21</v>
      </c>
      <c r="O71" s="66">
        <v>2530</v>
      </c>
      <c r="P71" s="67">
        <f>Table2245234678911121314151617[[#This Row],[PEMBULATAN]]*O71</f>
        <v>53130</v>
      </c>
    </row>
    <row r="72" spans="1:16" ht="30.75" customHeight="1" x14ac:dyDescent="0.2">
      <c r="A72" s="96"/>
      <c r="B72" s="77"/>
      <c r="C72" s="75" t="s">
        <v>1286</v>
      </c>
      <c r="D72" s="80" t="s">
        <v>50</v>
      </c>
      <c r="E72" s="13">
        <v>44435</v>
      </c>
      <c r="F72" s="78" t="s">
        <v>768</v>
      </c>
      <c r="G72" s="13">
        <v>44435</v>
      </c>
      <c r="H72" s="79" t="s">
        <v>769</v>
      </c>
      <c r="I72" s="16">
        <v>50</v>
      </c>
      <c r="J72" s="16">
        <v>55</v>
      </c>
      <c r="K72" s="16">
        <v>14</v>
      </c>
      <c r="L72" s="16">
        <v>4</v>
      </c>
      <c r="M72" s="84">
        <v>9.625</v>
      </c>
      <c r="N72" s="74">
        <v>10</v>
      </c>
      <c r="O72" s="66">
        <v>2530</v>
      </c>
      <c r="P72" s="67">
        <f>Table2245234678911121314151617[[#This Row],[PEMBULATAN]]*O72</f>
        <v>25300</v>
      </c>
    </row>
    <row r="73" spans="1:16" ht="30.75" customHeight="1" x14ac:dyDescent="0.2">
      <c r="A73" s="96"/>
      <c r="B73" s="77"/>
      <c r="C73" s="75" t="s">
        <v>1287</v>
      </c>
      <c r="D73" s="80" t="s">
        <v>50</v>
      </c>
      <c r="E73" s="13">
        <v>44435</v>
      </c>
      <c r="F73" s="78" t="s">
        <v>768</v>
      </c>
      <c r="G73" s="13">
        <v>44435</v>
      </c>
      <c r="H73" s="79" t="s">
        <v>769</v>
      </c>
      <c r="I73" s="16">
        <v>75</v>
      </c>
      <c r="J73" s="16">
        <v>50</v>
      </c>
      <c r="K73" s="16">
        <v>20</v>
      </c>
      <c r="L73" s="16">
        <v>10</v>
      </c>
      <c r="M73" s="84">
        <v>18.75</v>
      </c>
      <c r="N73" s="74">
        <v>19</v>
      </c>
      <c r="O73" s="66">
        <v>2530</v>
      </c>
      <c r="P73" s="67">
        <f>Table2245234678911121314151617[[#This Row],[PEMBULATAN]]*O73</f>
        <v>48070</v>
      </c>
    </row>
    <row r="74" spans="1:16" ht="30.75" customHeight="1" x14ac:dyDescent="0.2">
      <c r="A74" s="96"/>
      <c r="B74" s="77"/>
      <c r="C74" s="75" t="s">
        <v>1288</v>
      </c>
      <c r="D74" s="80" t="s">
        <v>50</v>
      </c>
      <c r="E74" s="13">
        <v>44435</v>
      </c>
      <c r="F74" s="78" t="s">
        <v>768</v>
      </c>
      <c r="G74" s="13">
        <v>44435</v>
      </c>
      <c r="H74" s="79" t="s">
        <v>769</v>
      </c>
      <c r="I74" s="16">
        <v>68</v>
      </c>
      <c r="J74" s="16">
        <v>40</v>
      </c>
      <c r="K74" s="16">
        <v>27</v>
      </c>
      <c r="L74" s="16">
        <v>2</v>
      </c>
      <c r="M74" s="84">
        <v>18.36</v>
      </c>
      <c r="N74" s="74">
        <v>18</v>
      </c>
      <c r="O74" s="66">
        <v>2530</v>
      </c>
      <c r="P74" s="67">
        <f>Table2245234678911121314151617[[#This Row],[PEMBULATAN]]*O74</f>
        <v>45540</v>
      </c>
    </row>
    <row r="75" spans="1:16" ht="30.75" customHeight="1" x14ac:dyDescent="0.2">
      <c r="A75" s="96"/>
      <c r="B75" s="77"/>
      <c r="C75" s="75" t="s">
        <v>1289</v>
      </c>
      <c r="D75" s="80" t="s">
        <v>50</v>
      </c>
      <c r="E75" s="13">
        <v>44435</v>
      </c>
      <c r="F75" s="78" t="s">
        <v>768</v>
      </c>
      <c r="G75" s="13">
        <v>44435</v>
      </c>
      <c r="H75" s="79" t="s">
        <v>769</v>
      </c>
      <c r="I75" s="16">
        <v>85</v>
      </c>
      <c r="J75" s="16">
        <v>58</v>
      </c>
      <c r="K75" s="16">
        <v>20</v>
      </c>
      <c r="L75" s="16">
        <v>21</v>
      </c>
      <c r="M75" s="84">
        <v>24.65</v>
      </c>
      <c r="N75" s="74">
        <v>25</v>
      </c>
      <c r="O75" s="66">
        <v>2530</v>
      </c>
      <c r="P75" s="67">
        <f>Table2245234678911121314151617[[#This Row],[PEMBULATAN]]*O75</f>
        <v>63250</v>
      </c>
    </row>
    <row r="76" spans="1:16" ht="30.75" customHeight="1" x14ac:dyDescent="0.2">
      <c r="A76" s="96"/>
      <c r="B76" s="77"/>
      <c r="C76" s="75" t="s">
        <v>1290</v>
      </c>
      <c r="D76" s="80" t="s">
        <v>50</v>
      </c>
      <c r="E76" s="13">
        <v>44435</v>
      </c>
      <c r="F76" s="78" t="s">
        <v>768</v>
      </c>
      <c r="G76" s="13">
        <v>44435</v>
      </c>
      <c r="H76" s="79" t="s">
        <v>769</v>
      </c>
      <c r="I76" s="16">
        <v>66</v>
      </c>
      <c r="J76" s="16">
        <v>40</v>
      </c>
      <c r="K76" s="16">
        <v>40</v>
      </c>
      <c r="L76" s="16">
        <v>5</v>
      </c>
      <c r="M76" s="84">
        <v>26.4</v>
      </c>
      <c r="N76" s="74">
        <v>26</v>
      </c>
      <c r="O76" s="66">
        <v>2530</v>
      </c>
      <c r="P76" s="67">
        <f>Table2245234678911121314151617[[#This Row],[PEMBULATAN]]*O76</f>
        <v>65780</v>
      </c>
    </row>
    <row r="77" spans="1:16" ht="30.75" customHeight="1" x14ac:dyDescent="0.2">
      <c r="A77" s="96"/>
      <c r="B77" s="77"/>
      <c r="C77" s="75" t="s">
        <v>1291</v>
      </c>
      <c r="D77" s="80" t="s">
        <v>50</v>
      </c>
      <c r="E77" s="13">
        <v>44435</v>
      </c>
      <c r="F77" s="78" t="s">
        <v>768</v>
      </c>
      <c r="G77" s="13">
        <v>44435</v>
      </c>
      <c r="H77" s="79" t="s">
        <v>769</v>
      </c>
      <c r="I77" s="16">
        <v>75</v>
      </c>
      <c r="J77" s="16">
        <v>55</v>
      </c>
      <c r="K77" s="16">
        <v>25</v>
      </c>
      <c r="L77" s="16">
        <v>12</v>
      </c>
      <c r="M77" s="84">
        <v>25.78125</v>
      </c>
      <c r="N77" s="74">
        <v>26</v>
      </c>
      <c r="O77" s="66">
        <v>2530</v>
      </c>
      <c r="P77" s="67">
        <f>Table2245234678911121314151617[[#This Row],[PEMBULATAN]]*O77</f>
        <v>65780</v>
      </c>
    </row>
    <row r="78" spans="1:16" ht="30.75" customHeight="1" x14ac:dyDescent="0.2">
      <c r="A78" s="96"/>
      <c r="B78" s="77"/>
      <c r="C78" s="75" t="s">
        <v>1292</v>
      </c>
      <c r="D78" s="80" t="s">
        <v>50</v>
      </c>
      <c r="E78" s="13">
        <v>44435</v>
      </c>
      <c r="F78" s="78" t="s">
        <v>768</v>
      </c>
      <c r="G78" s="13">
        <v>44435</v>
      </c>
      <c r="H78" s="79" t="s">
        <v>769</v>
      </c>
      <c r="I78" s="16">
        <v>83</v>
      </c>
      <c r="J78" s="16">
        <v>26</v>
      </c>
      <c r="K78" s="16">
        <v>1</v>
      </c>
      <c r="L78" s="16">
        <v>6</v>
      </c>
      <c r="M78" s="84">
        <v>0.53949999999999998</v>
      </c>
      <c r="N78" s="74">
        <v>6</v>
      </c>
      <c r="O78" s="66">
        <v>2530</v>
      </c>
      <c r="P78" s="67">
        <f>Table2245234678911121314151617[[#This Row],[PEMBULATAN]]*O78</f>
        <v>15180</v>
      </c>
    </row>
    <row r="79" spans="1:16" ht="30.75" customHeight="1" x14ac:dyDescent="0.2">
      <c r="A79" s="96"/>
      <c r="B79" s="77"/>
      <c r="C79" s="75" t="s">
        <v>1293</v>
      </c>
      <c r="D79" s="80" t="s">
        <v>50</v>
      </c>
      <c r="E79" s="13">
        <v>44435</v>
      </c>
      <c r="F79" s="78" t="s">
        <v>768</v>
      </c>
      <c r="G79" s="13">
        <v>44435</v>
      </c>
      <c r="H79" s="79" t="s">
        <v>769</v>
      </c>
      <c r="I79" s="16">
        <v>46</v>
      </c>
      <c r="J79" s="16">
        <v>40</v>
      </c>
      <c r="K79" s="16">
        <v>15</v>
      </c>
      <c r="L79" s="16">
        <v>5</v>
      </c>
      <c r="M79" s="84">
        <v>6.9</v>
      </c>
      <c r="N79" s="74">
        <v>7</v>
      </c>
      <c r="O79" s="66">
        <v>2530</v>
      </c>
      <c r="P79" s="67">
        <f>Table2245234678911121314151617[[#This Row],[PEMBULATAN]]*O79</f>
        <v>17710</v>
      </c>
    </row>
    <row r="80" spans="1:16" ht="30.75" customHeight="1" x14ac:dyDescent="0.2">
      <c r="A80" s="96"/>
      <c r="B80" s="77"/>
      <c r="C80" s="75" t="s">
        <v>1294</v>
      </c>
      <c r="D80" s="80" t="s">
        <v>50</v>
      </c>
      <c r="E80" s="13">
        <v>44435</v>
      </c>
      <c r="F80" s="78" t="s">
        <v>768</v>
      </c>
      <c r="G80" s="13">
        <v>44435</v>
      </c>
      <c r="H80" s="79" t="s">
        <v>769</v>
      </c>
      <c r="I80" s="16">
        <v>80</v>
      </c>
      <c r="J80" s="16">
        <v>56</v>
      </c>
      <c r="K80" s="16">
        <v>22</v>
      </c>
      <c r="L80" s="16">
        <v>21</v>
      </c>
      <c r="M80" s="84">
        <v>24.64</v>
      </c>
      <c r="N80" s="74">
        <v>25</v>
      </c>
      <c r="O80" s="66">
        <v>2530</v>
      </c>
      <c r="P80" s="67">
        <f>Table2245234678911121314151617[[#This Row],[PEMBULATAN]]*O80</f>
        <v>63250</v>
      </c>
    </row>
    <row r="81" spans="1:16" ht="30.75" customHeight="1" x14ac:dyDescent="0.2">
      <c r="A81" s="96"/>
      <c r="B81" s="77"/>
      <c r="C81" s="75" t="s">
        <v>1295</v>
      </c>
      <c r="D81" s="80" t="s">
        <v>50</v>
      </c>
      <c r="E81" s="13">
        <v>44435</v>
      </c>
      <c r="F81" s="78" t="s">
        <v>768</v>
      </c>
      <c r="G81" s="13">
        <v>44435</v>
      </c>
      <c r="H81" s="79" t="s">
        <v>769</v>
      </c>
      <c r="I81" s="16">
        <v>80</v>
      </c>
      <c r="J81" s="16">
        <v>60</v>
      </c>
      <c r="K81" s="16">
        <v>23</v>
      </c>
      <c r="L81" s="16">
        <v>8</v>
      </c>
      <c r="M81" s="84">
        <v>27.6</v>
      </c>
      <c r="N81" s="74">
        <v>28</v>
      </c>
      <c r="O81" s="66">
        <v>2530</v>
      </c>
      <c r="P81" s="67">
        <f>Table2245234678911121314151617[[#This Row],[PEMBULATAN]]*O81</f>
        <v>70840</v>
      </c>
    </row>
    <row r="82" spans="1:16" ht="30.75" customHeight="1" x14ac:dyDescent="0.2">
      <c r="A82" s="96"/>
      <c r="B82" s="77"/>
      <c r="C82" s="75" t="s">
        <v>1296</v>
      </c>
      <c r="D82" s="80" t="s">
        <v>50</v>
      </c>
      <c r="E82" s="13">
        <v>44435</v>
      </c>
      <c r="F82" s="78" t="s">
        <v>768</v>
      </c>
      <c r="G82" s="13">
        <v>44435</v>
      </c>
      <c r="H82" s="79" t="s">
        <v>769</v>
      </c>
      <c r="I82" s="16">
        <v>60</v>
      </c>
      <c r="J82" s="16">
        <v>8</v>
      </c>
      <c r="K82" s="16">
        <v>7</v>
      </c>
      <c r="L82" s="16">
        <v>1</v>
      </c>
      <c r="M82" s="84">
        <v>0.84</v>
      </c>
      <c r="N82" s="74">
        <v>1</v>
      </c>
      <c r="O82" s="66">
        <v>2530</v>
      </c>
      <c r="P82" s="67">
        <f>Table2245234678911121314151617[[#This Row],[PEMBULATAN]]*O82</f>
        <v>2530</v>
      </c>
    </row>
    <row r="83" spans="1:16" ht="30.75" customHeight="1" x14ac:dyDescent="0.2">
      <c r="A83" s="96"/>
      <c r="B83" s="77"/>
      <c r="C83" s="75" t="s">
        <v>1297</v>
      </c>
      <c r="D83" s="80" t="s">
        <v>50</v>
      </c>
      <c r="E83" s="13">
        <v>44435</v>
      </c>
      <c r="F83" s="78" t="s">
        <v>768</v>
      </c>
      <c r="G83" s="13">
        <v>44435</v>
      </c>
      <c r="H83" s="79" t="s">
        <v>769</v>
      </c>
      <c r="I83" s="16">
        <v>78</v>
      </c>
      <c r="J83" s="16">
        <v>55</v>
      </c>
      <c r="K83" s="16">
        <v>20</v>
      </c>
      <c r="L83" s="16">
        <v>18</v>
      </c>
      <c r="M83" s="84">
        <v>21.45</v>
      </c>
      <c r="N83" s="74">
        <v>21</v>
      </c>
      <c r="O83" s="66">
        <v>2530</v>
      </c>
      <c r="P83" s="67">
        <f>Table2245234678911121314151617[[#This Row],[PEMBULATAN]]*O83</f>
        <v>53130</v>
      </c>
    </row>
    <row r="84" spans="1:16" ht="30.75" customHeight="1" x14ac:dyDescent="0.2">
      <c r="A84" s="96"/>
      <c r="B84" s="77"/>
      <c r="C84" s="75" t="s">
        <v>1298</v>
      </c>
      <c r="D84" s="80" t="s">
        <v>50</v>
      </c>
      <c r="E84" s="13">
        <v>44435</v>
      </c>
      <c r="F84" s="78" t="s">
        <v>768</v>
      </c>
      <c r="G84" s="13">
        <v>44435</v>
      </c>
      <c r="H84" s="79" t="s">
        <v>769</v>
      </c>
      <c r="I84" s="16">
        <v>47</v>
      </c>
      <c r="J84" s="16">
        <v>58</v>
      </c>
      <c r="K84" s="16">
        <v>13</v>
      </c>
      <c r="L84" s="16">
        <v>5</v>
      </c>
      <c r="M84" s="84">
        <v>8.8595000000000006</v>
      </c>
      <c r="N84" s="74">
        <v>9</v>
      </c>
      <c r="O84" s="66">
        <v>2530</v>
      </c>
      <c r="P84" s="67">
        <f>Table2245234678911121314151617[[#This Row],[PEMBULATAN]]*O84</f>
        <v>22770</v>
      </c>
    </row>
    <row r="85" spans="1:16" ht="30.75" customHeight="1" x14ac:dyDescent="0.2">
      <c r="A85" s="96"/>
      <c r="B85" s="77"/>
      <c r="C85" s="75" t="s">
        <v>1299</v>
      </c>
      <c r="D85" s="80" t="s">
        <v>50</v>
      </c>
      <c r="E85" s="13">
        <v>44435</v>
      </c>
      <c r="F85" s="78" t="s">
        <v>768</v>
      </c>
      <c r="G85" s="13">
        <v>44435</v>
      </c>
      <c r="H85" s="79" t="s">
        <v>769</v>
      </c>
      <c r="I85" s="16">
        <v>100</v>
      </c>
      <c r="J85" s="16">
        <v>60</v>
      </c>
      <c r="K85" s="16">
        <v>26</v>
      </c>
      <c r="L85" s="16">
        <v>13</v>
      </c>
      <c r="M85" s="84">
        <v>39</v>
      </c>
      <c r="N85" s="74">
        <v>39</v>
      </c>
      <c r="O85" s="66">
        <v>2530</v>
      </c>
      <c r="P85" s="67">
        <f>Table2245234678911121314151617[[#This Row],[PEMBULATAN]]*O85</f>
        <v>98670</v>
      </c>
    </row>
    <row r="86" spans="1:16" ht="30.75" customHeight="1" x14ac:dyDescent="0.2">
      <c r="A86" s="96"/>
      <c r="B86" s="77"/>
      <c r="C86" s="75" t="s">
        <v>1300</v>
      </c>
      <c r="D86" s="80" t="s">
        <v>50</v>
      </c>
      <c r="E86" s="13">
        <v>44435</v>
      </c>
      <c r="F86" s="78" t="s">
        <v>768</v>
      </c>
      <c r="G86" s="13">
        <v>44435</v>
      </c>
      <c r="H86" s="79" t="s">
        <v>769</v>
      </c>
      <c r="I86" s="16">
        <v>65</v>
      </c>
      <c r="J86" s="16">
        <v>60</v>
      </c>
      <c r="K86" s="16">
        <v>20</v>
      </c>
      <c r="L86" s="16">
        <v>7</v>
      </c>
      <c r="M86" s="84">
        <v>19.5</v>
      </c>
      <c r="N86" s="74">
        <v>20</v>
      </c>
      <c r="O86" s="66">
        <v>2530</v>
      </c>
      <c r="P86" s="67">
        <f>Table2245234678911121314151617[[#This Row],[PEMBULATAN]]*O86</f>
        <v>50600</v>
      </c>
    </row>
    <row r="87" spans="1:16" ht="30.75" customHeight="1" x14ac:dyDescent="0.2">
      <c r="A87" s="96"/>
      <c r="B87" s="77"/>
      <c r="C87" s="75" t="s">
        <v>1301</v>
      </c>
      <c r="D87" s="80" t="s">
        <v>50</v>
      </c>
      <c r="E87" s="13">
        <v>44435</v>
      </c>
      <c r="F87" s="78" t="s">
        <v>768</v>
      </c>
      <c r="G87" s="13">
        <v>44435</v>
      </c>
      <c r="H87" s="79" t="s">
        <v>769</v>
      </c>
      <c r="I87" s="16">
        <v>75</v>
      </c>
      <c r="J87" s="16">
        <v>60</v>
      </c>
      <c r="K87" s="16">
        <v>19</v>
      </c>
      <c r="L87" s="16">
        <v>13</v>
      </c>
      <c r="M87" s="84">
        <v>21.375</v>
      </c>
      <c r="N87" s="74">
        <v>21</v>
      </c>
      <c r="O87" s="66">
        <v>2530</v>
      </c>
      <c r="P87" s="67">
        <f>Table2245234678911121314151617[[#This Row],[PEMBULATAN]]*O87</f>
        <v>53130</v>
      </c>
    </row>
    <row r="88" spans="1:16" ht="30.75" customHeight="1" x14ac:dyDescent="0.2">
      <c r="A88" s="96"/>
      <c r="B88" s="77"/>
      <c r="C88" s="75" t="s">
        <v>1302</v>
      </c>
      <c r="D88" s="80" t="s">
        <v>50</v>
      </c>
      <c r="E88" s="13">
        <v>44435</v>
      </c>
      <c r="F88" s="78" t="s">
        <v>768</v>
      </c>
      <c r="G88" s="13">
        <v>44435</v>
      </c>
      <c r="H88" s="79" t="s">
        <v>769</v>
      </c>
      <c r="I88" s="16">
        <v>40</v>
      </c>
      <c r="J88" s="16">
        <v>80</v>
      </c>
      <c r="K88" s="16">
        <v>32</v>
      </c>
      <c r="L88" s="16">
        <v>10</v>
      </c>
      <c r="M88" s="84">
        <v>25.6</v>
      </c>
      <c r="N88" s="74">
        <v>26</v>
      </c>
      <c r="O88" s="66">
        <v>2530</v>
      </c>
      <c r="P88" s="67">
        <f>Table2245234678911121314151617[[#This Row],[PEMBULATAN]]*O88</f>
        <v>65780</v>
      </c>
    </row>
    <row r="89" spans="1:16" ht="30.75" customHeight="1" x14ac:dyDescent="0.2">
      <c r="A89" s="96"/>
      <c r="B89" s="77"/>
      <c r="C89" s="75" t="s">
        <v>1303</v>
      </c>
      <c r="D89" s="80" t="s">
        <v>50</v>
      </c>
      <c r="E89" s="13">
        <v>44435</v>
      </c>
      <c r="F89" s="78" t="s">
        <v>768</v>
      </c>
      <c r="G89" s="13">
        <v>44435</v>
      </c>
      <c r="H89" s="79" t="s">
        <v>769</v>
      </c>
      <c r="I89" s="16">
        <v>60</v>
      </c>
      <c r="J89" s="16">
        <v>56</v>
      </c>
      <c r="K89" s="16">
        <v>13</v>
      </c>
      <c r="L89" s="16">
        <v>8</v>
      </c>
      <c r="M89" s="84">
        <v>10.92</v>
      </c>
      <c r="N89" s="74">
        <v>11</v>
      </c>
      <c r="O89" s="66">
        <v>2530</v>
      </c>
      <c r="P89" s="67">
        <f>Table2245234678911121314151617[[#This Row],[PEMBULATAN]]*O89</f>
        <v>27830</v>
      </c>
    </row>
    <row r="90" spans="1:16" ht="30.75" customHeight="1" x14ac:dyDescent="0.2">
      <c r="A90" s="96"/>
      <c r="B90" s="77"/>
      <c r="C90" s="75" t="s">
        <v>1304</v>
      </c>
      <c r="D90" s="80" t="s">
        <v>50</v>
      </c>
      <c r="E90" s="13">
        <v>44435</v>
      </c>
      <c r="F90" s="78" t="s">
        <v>768</v>
      </c>
      <c r="G90" s="13">
        <v>44435</v>
      </c>
      <c r="H90" s="79" t="s">
        <v>769</v>
      </c>
      <c r="I90" s="16">
        <v>80</v>
      </c>
      <c r="J90" s="16">
        <v>90</v>
      </c>
      <c r="K90" s="16">
        <v>24</v>
      </c>
      <c r="L90" s="16">
        <v>22</v>
      </c>
      <c r="M90" s="84">
        <v>43.2</v>
      </c>
      <c r="N90" s="74">
        <v>43</v>
      </c>
      <c r="O90" s="66">
        <v>2530</v>
      </c>
      <c r="P90" s="67">
        <f>Table2245234678911121314151617[[#This Row],[PEMBULATAN]]*O90</f>
        <v>108790</v>
      </c>
    </row>
    <row r="91" spans="1:16" ht="30.75" customHeight="1" x14ac:dyDescent="0.2">
      <c r="A91" s="96"/>
      <c r="B91" s="77"/>
      <c r="C91" s="75" t="s">
        <v>1305</v>
      </c>
      <c r="D91" s="80" t="s">
        <v>50</v>
      </c>
      <c r="E91" s="13">
        <v>44435</v>
      </c>
      <c r="F91" s="78" t="s">
        <v>768</v>
      </c>
      <c r="G91" s="13">
        <v>44435</v>
      </c>
      <c r="H91" s="79" t="s">
        <v>769</v>
      </c>
      <c r="I91" s="16">
        <v>60</v>
      </c>
      <c r="J91" s="16">
        <v>35</v>
      </c>
      <c r="K91" s="16">
        <v>15</v>
      </c>
      <c r="L91" s="16">
        <v>2</v>
      </c>
      <c r="M91" s="84">
        <v>7.875</v>
      </c>
      <c r="N91" s="74">
        <v>8</v>
      </c>
      <c r="O91" s="66">
        <v>2530</v>
      </c>
      <c r="P91" s="67">
        <f>Table2245234678911121314151617[[#This Row],[PEMBULATAN]]*O91</f>
        <v>20240</v>
      </c>
    </row>
    <row r="92" spans="1:16" ht="30.75" customHeight="1" x14ac:dyDescent="0.2">
      <c r="A92" s="96"/>
      <c r="B92" s="77"/>
      <c r="C92" s="75" t="s">
        <v>1306</v>
      </c>
      <c r="D92" s="80" t="s">
        <v>50</v>
      </c>
      <c r="E92" s="13">
        <v>44435</v>
      </c>
      <c r="F92" s="78" t="s">
        <v>768</v>
      </c>
      <c r="G92" s="13">
        <v>44435</v>
      </c>
      <c r="H92" s="79" t="s">
        <v>769</v>
      </c>
      <c r="I92" s="16">
        <v>90</v>
      </c>
      <c r="J92" s="16">
        <v>60</v>
      </c>
      <c r="K92" s="16">
        <v>23</v>
      </c>
      <c r="L92" s="16">
        <v>23</v>
      </c>
      <c r="M92" s="84">
        <v>31.05</v>
      </c>
      <c r="N92" s="74">
        <v>31</v>
      </c>
      <c r="O92" s="66">
        <v>2530</v>
      </c>
      <c r="P92" s="67">
        <f>Table2245234678911121314151617[[#This Row],[PEMBULATAN]]*O92</f>
        <v>78430</v>
      </c>
    </row>
    <row r="93" spans="1:16" ht="30.75" customHeight="1" x14ac:dyDescent="0.2">
      <c r="A93" s="96"/>
      <c r="B93" s="77"/>
      <c r="C93" s="75" t="s">
        <v>1307</v>
      </c>
      <c r="D93" s="80" t="s">
        <v>50</v>
      </c>
      <c r="E93" s="13">
        <v>44435</v>
      </c>
      <c r="F93" s="78" t="s">
        <v>768</v>
      </c>
      <c r="G93" s="13">
        <v>44435</v>
      </c>
      <c r="H93" s="79" t="s">
        <v>769</v>
      </c>
      <c r="I93" s="16">
        <v>69</v>
      </c>
      <c r="J93" s="16">
        <v>56</v>
      </c>
      <c r="K93" s="16">
        <v>14</v>
      </c>
      <c r="L93" s="16">
        <v>10</v>
      </c>
      <c r="M93" s="84">
        <v>13.523999999999999</v>
      </c>
      <c r="N93" s="74">
        <v>14</v>
      </c>
      <c r="O93" s="66">
        <v>2530</v>
      </c>
      <c r="P93" s="67">
        <f>Table2245234678911121314151617[[#This Row],[PEMBULATAN]]*O93</f>
        <v>35420</v>
      </c>
    </row>
    <row r="94" spans="1:16" ht="30.75" customHeight="1" x14ac:dyDescent="0.2">
      <c r="A94" s="96"/>
      <c r="B94" s="77"/>
      <c r="C94" s="75" t="s">
        <v>1308</v>
      </c>
      <c r="D94" s="80" t="s">
        <v>50</v>
      </c>
      <c r="E94" s="13">
        <v>44435</v>
      </c>
      <c r="F94" s="78" t="s">
        <v>768</v>
      </c>
      <c r="G94" s="13">
        <v>44435</v>
      </c>
      <c r="H94" s="79" t="s">
        <v>769</v>
      </c>
      <c r="I94" s="16">
        <v>102</v>
      </c>
      <c r="J94" s="16">
        <v>57</v>
      </c>
      <c r="K94" s="16">
        <v>20</v>
      </c>
      <c r="L94" s="16">
        <v>19</v>
      </c>
      <c r="M94" s="84">
        <v>29.07</v>
      </c>
      <c r="N94" s="74">
        <v>29</v>
      </c>
      <c r="O94" s="66">
        <v>2530</v>
      </c>
      <c r="P94" s="67">
        <f>Table2245234678911121314151617[[#This Row],[PEMBULATAN]]*O94</f>
        <v>73370</v>
      </c>
    </row>
    <row r="95" spans="1:16" ht="30.75" customHeight="1" x14ac:dyDescent="0.2">
      <c r="A95" s="96"/>
      <c r="B95" s="77"/>
      <c r="C95" s="75" t="s">
        <v>1309</v>
      </c>
      <c r="D95" s="80" t="s">
        <v>50</v>
      </c>
      <c r="E95" s="13">
        <v>44435</v>
      </c>
      <c r="F95" s="78" t="s">
        <v>768</v>
      </c>
      <c r="G95" s="13">
        <v>44435</v>
      </c>
      <c r="H95" s="79" t="s">
        <v>769</v>
      </c>
      <c r="I95" s="16">
        <v>70</v>
      </c>
      <c r="J95" s="16">
        <v>60</v>
      </c>
      <c r="K95" s="16">
        <v>12</v>
      </c>
      <c r="L95" s="16">
        <v>11</v>
      </c>
      <c r="M95" s="84">
        <v>12.6</v>
      </c>
      <c r="N95" s="74">
        <v>13</v>
      </c>
      <c r="O95" s="66">
        <v>2530</v>
      </c>
      <c r="P95" s="67">
        <f>Table2245234678911121314151617[[#This Row],[PEMBULATAN]]*O95</f>
        <v>32890</v>
      </c>
    </row>
    <row r="96" spans="1:16" ht="30.75" customHeight="1" x14ac:dyDescent="0.2">
      <c r="A96" s="96"/>
      <c r="B96" s="77"/>
      <c r="C96" s="75" t="s">
        <v>1310</v>
      </c>
      <c r="D96" s="80" t="s">
        <v>50</v>
      </c>
      <c r="E96" s="13">
        <v>44435</v>
      </c>
      <c r="F96" s="78" t="s">
        <v>768</v>
      </c>
      <c r="G96" s="13">
        <v>44435</v>
      </c>
      <c r="H96" s="79" t="s">
        <v>769</v>
      </c>
      <c r="I96" s="16">
        <v>100</v>
      </c>
      <c r="J96" s="16">
        <v>55</v>
      </c>
      <c r="K96" s="16">
        <v>40</v>
      </c>
      <c r="L96" s="16">
        <v>27</v>
      </c>
      <c r="M96" s="84">
        <v>55</v>
      </c>
      <c r="N96" s="74">
        <v>55</v>
      </c>
      <c r="O96" s="66">
        <v>2530</v>
      </c>
      <c r="P96" s="67">
        <f>Table2245234678911121314151617[[#This Row],[PEMBULATAN]]*O96</f>
        <v>139150</v>
      </c>
    </row>
    <row r="97" spans="1:16" ht="30.75" customHeight="1" x14ac:dyDescent="0.2">
      <c r="A97" s="96"/>
      <c r="B97" s="77"/>
      <c r="C97" s="75" t="s">
        <v>1311</v>
      </c>
      <c r="D97" s="80" t="s">
        <v>50</v>
      </c>
      <c r="E97" s="13">
        <v>44435</v>
      </c>
      <c r="F97" s="78" t="s">
        <v>768</v>
      </c>
      <c r="G97" s="13">
        <v>44435</v>
      </c>
      <c r="H97" s="79" t="s">
        <v>769</v>
      </c>
      <c r="I97" s="16">
        <v>160</v>
      </c>
      <c r="J97" s="16">
        <v>20</v>
      </c>
      <c r="K97" s="16">
        <v>12</v>
      </c>
      <c r="L97" s="16">
        <v>6</v>
      </c>
      <c r="M97" s="84">
        <v>9.6</v>
      </c>
      <c r="N97" s="74">
        <v>10</v>
      </c>
      <c r="O97" s="66">
        <v>2530</v>
      </c>
      <c r="P97" s="67">
        <f>Table2245234678911121314151617[[#This Row],[PEMBULATAN]]*O97</f>
        <v>25300</v>
      </c>
    </row>
    <row r="98" spans="1:16" ht="30.75" customHeight="1" x14ac:dyDescent="0.2">
      <c r="A98" s="96"/>
      <c r="B98" s="77"/>
      <c r="C98" s="75" t="s">
        <v>1312</v>
      </c>
      <c r="D98" s="80" t="s">
        <v>50</v>
      </c>
      <c r="E98" s="13">
        <v>44435</v>
      </c>
      <c r="F98" s="78" t="s">
        <v>768</v>
      </c>
      <c r="G98" s="13">
        <v>44435</v>
      </c>
      <c r="H98" s="79" t="s">
        <v>769</v>
      </c>
      <c r="I98" s="16">
        <v>80</v>
      </c>
      <c r="J98" s="16">
        <v>30</v>
      </c>
      <c r="K98" s="16">
        <v>27</v>
      </c>
      <c r="L98" s="16">
        <v>4</v>
      </c>
      <c r="M98" s="84">
        <v>16.2</v>
      </c>
      <c r="N98" s="74">
        <v>16</v>
      </c>
      <c r="O98" s="66">
        <v>2530</v>
      </c>
      <c r="P98" s="67">
        <f>Table2245234678911121314151617[[#This Row],[PEMBULATAN]]*O98</f>
        <v>40480</v>
      </c>
    </row>
    <row r="99" spans="1:16" ht="30.75" customHeight="1" x14ac:dyDescent="0.2">
      <c r="A99" s="96"/>
      <c r="B99" s="77"/>
      <c r="C99" s="75" t="s">
        <v>1313</v>
      </c>
      <c r="D99" s="80" t="s">
        <v>50</v>
      </c>
      <c r="E99" s="13">
        <v>44435</v>
      </c>
      <c r="F99" s="78" t="s">
        <v>768</v>
      </c>
      <c r="G99" s="13">
        <v>44435</v>
      </c>
      <c r="H99" s="79" t="s">
        <v>769</v>
      </c>
      <c r="I99" s="16">
        <v>75</v>
      </c>
      <c r="J99" s="16">
        <v>48</v>
      </c>
      <c r="K99" s="16">
        <v>33</v>
      </c>
      <c r="L99" s="16">
        <v>19</v>
      </c>
      <c r="M99" s="84">
        <v>29.7</v>
      </c>
      <c r="N99" s="74">
        <v>30</v>
      </c>
      <c r="O99" s="66">
        <v>2530</v>
      </c>
      <c r="P99" s="67">
        <f>Table2245234678911121314151617[[#This Row],[PEMBULATAN]]*O99</f>
        <v>75900</v>
      </c>
    </row>
    <row r="100" spans="1:16" ht="30.75" customHeight="1" x14ac:dyDescent="0.2">
      <c r="A100" s="96"/>
      <c r="B100" s="77"/>
      <c r="C100" s="75" t="s">
        <v>1314</v>
      </c>
      <c r="D100" s="80" t="s">
        <v>50</v>
      </c>
      <c r="E100" s="13">
        <v>44435</v>
      </c>
      <c r="F100" s="78" t="s">
        <v>768</v>
      </c>
      <c r="G100" s="13">
        <v>44435</v>
      </c>
      <c r="H100" s="79" t="s">
        <v>769</v>
      </c>
      <c r="I100" s="16">
        <v>80</v>
      </c>
      <c r="J100" s="16">
        <v>70</v>
      </c>
      <c r="K100" s="16">
        <v>22</v>
      </c>
      <c r="L100" s="16">
        <v>21</v>
      </c>
      <c r="M100" s="84">
        <v>30.8</v>
      </c>
      <c r="N100" s="74">
        <v>31</v>
      </c>
      <c r="O100" s="66">
        <v>2530</v>
      </c>
      <c r="P100" s="67">
        <f>Table2245234678911121314151617[[#This Row],[PEMBULATAN]]*O100</f>
        <v>78430</v>
      </c>
    </row>
    <row r="101" spans="1:16" ht="30.75" customHeight="1" x14ac:dyDescent="0.2">
      <c r="A101" s="96"/>
      <c r="B101" s="77"/>
      <c r="C101" s="75" t="s">
        <v>1315</v>
      </c>
      <c r="D101" s="80" t="s">
        <v>50</v>
      </c>
      <c r="E101" s="13">
        <v>44435</v>
      </c>
      <c r="F101" s="78" t="s">
        <v>768</v>
      </c>
      <c r="G101" s="13">
        <v>44435</v>
      </c>
      <c r="H101" s="79" t="s">
        <v>769</v>
      </c>
      <c r="I101" s="16">
        <v>68</v>
      </c>
      <c r="J101" s="16">
        <v>50</v>
      </c>
      <c r="K101" s="16">
        <v>20</v>
      </c>
      <c r="L101" s="16">
        <v>14</v>
      </c>
      <c r="M101" s="84">
        <v>17</v>
      </c>
      <c r="N101" s="74">
        <v>17</v>
      </c>
      <c r="O101" s="66">
        <v>2530</v>
      </c>
      <c r="P101" s="67">
        <f>Table2245234678911121314151617[[#This Row],[PEMBULATAN]]*O101</f>
        <v>43010</v>
      </c>
    </row>
    <row r="102" spans="1:16" ht="30.75" customHeight="1" x14ac:dyDescent="0.2">
      <c r="A102" s="96"/>
      <c r="B102" s="77"/>
      <c r="C102" s="75" t="s">
        <v>1316</v>
      </c>
      <c r="D102" s="80" t="s">
        <v>50</v>
      </c>
      <c r="E102" s="13">
        <v>44435</v>
      </c>
      <c r="F102" s="78" t="s">
        <v>768</v>
      </c>
      <c r="G102" s="13">
        <v>44435</v>
      </c>
      <c r="H102" s="79" t="s">
        <v>769</v>
      </c>
      <c r="I102" s="16">
        <v>92</v>
      </c>
      <c r="J102" s="16">
        <v>26</v>
      </c>
      <c r="K102" s="16">
        <v>10</v>
      </c>
      <c r="L102" s="16">
        <v>2</v>
      </c>
      <c r="M102" s="84">
        <v>5.98</v>
      </c>
      <c r="N102" s="74">
        <v>6</v>
      </c>
      <c r="O102" s="66">
        <v>2530</v>
      </c>
      <c r="P102" s="67">
        <f>Table2245234678911121314151617[[#This Row],[PEMBULATAN]]*O102</f>
        <v>15180</v>
      </c>
    </row>
    <row r="103" spans="1:16" ht="30.75" customHeight="1" x14ac:dyDescent="0.2">
      <c r="A103" s="96"/>
      <c r="B103" s="77"/>
      <c r="C103" s="75" t="s">
        <v>1317</v>
      </c>
      <c r="D103" s="80" t="s">
        <v>50</v>
      </c>
      <c r="E103" s="13">
        <v>44435</v>
      </c>
      <c r="F103" s="78" t="s">
        <v>768</v>
      </c>
      <c r="G103" s="13">
        <v>44435</v>
      </c>
      <c r="H103" s="79" t="s">
        <v>769</v>
      </c>
      <c r="I103" s="16">
        <v>40</v>
      </c>
      <c r="J103" s="16">
        <v>45</v>
      </c>
      <c r="K103" s="16">
        <v>23</v>
      </c>
      <c r="L103" s="16">
        <v>3</v>
      </c>
      <c r="M103" s="84">
        <v>10.35</v>
      </c>
      <c r="N103" s="74">
        <v>10</v>
      </c>
      <c r="O103" s="66">
        <v>2530</v>
      </c>
      <c r="P103" s="67">
        <f>Table2245234678911121314151617[[#This Row],[PEMBULATAN]]*O103</f>
        <v>25300</v>
      </c>
    </row>
    <row r="104" spans="1:16" ht="30.75" customHeight="1" x14ac:dyDescent="0.2">
      <c r="A104" s="96"/>
      <c r="B104" s="77"/>
      <c r="C104" s="75" t="s">
        <v>1318</v>
      </c>
      <c r="D104" s="80" t="s">
        <v>50</v>
      </c>
      <c r="E104" s="13">
        <v>44435</v>
      </c>
      <c r="F104" s="78" t="s">
        <v>768</v>
      </c>
      <c r="G104" s="13">
        <v>44435</v>
      </c>
      <c r="H104" s="79" t="s">
        <v>769</v>
      </c>
      <c r="I104" s="16">
        <v>55</v>
      </c>
      <c r="J104" s="16">
        <v>40</v>
      </c>
      <c r="K104" s="16">
        <v>7</v>
      </c>
      <c r="L104" s="16">
        <v>3</v>
      </c>
      <c r="M104" s="84">
        <v>3.85</v>
      </c>
      <c r="N104" s="74">
        <v>4</v>
      </c>
      <c r="O104" s="66">
        <v>2530</v>
      </c>
      <c r="P104" s="67">
        <f>Table2245234678911121314151617[[#This Row],[PEMBULATAN]]*O104</f>
        <v>10120</v>
      </c>
    </row>
    <row r="105" spans="1:16" ht="30.75" customHeight="1" x14ac:dyDescent="0.2">
      <c r="A105" s="96"/>
      <c r="B105" s="77"/>
      <c r="C105" s="75" t="s">
        <v>1319</v>
      </c>
      <c r="D105" s="80" t="s">
        <v>50</v>
      </c>
      <c r="E105" s="13">
        <v>44435</v>
      </c>
      <c r="F105" s="78" t="s">
        <v>768</v>
      </c>
      <c r="G105" s="13">
        <v>44435</v>
      </c>
      <c r="H105" s="79" t="s">
        <v>769</v>
      </c>
      <c r="I105" s="16">
        <v>89</v>
      </c>
      <c r="J105" s="16">
        <v>58</v>
      </c>
      <c r="K105" s="16">
        <v>18</v>
      </c>
      <c r="L105" s="16">
        <v>10</v>
      </c>
      <c r="M105" s="84">
        <v>23.228999999999999</v>
      </c>
      <c r="N105" s="74">
        <v>23</v>
      </c>
      <c r="O105" s="66">
        <v>2530</v>
      </c>
      <c r="P105" s="67">
        <f>Table2245234678911121314151617[[#This Row],[PEMBULATAN]]*O105</f>
        <v>58190</v>
      </c>
    </row>
    <row r="106" spans="1:16" ht="30.75" customHeight="1" x14ac:dyDescent="0.2">
      <c r="A106" s="96"/>
      <c r="B106" s="77"/>
      <c r="C106" s="75" t="s">
        <v>1320</v>
      </c>
      <c r="D106" s="80" t="s">
        <v>50</v>
      </c>
      <c r="E106" s="13">
        <v>44435</v>
      </c>
      <c r="F106" s="78" t="s">
        <v>768</v>
      </c>
      <c r="G106" s="13">
        <v>44435</v>
      </c>
      <c r="H106" s="79" t="s">
        <v>769</v>
      </c>
      <c r="I106" s="16">
        <v>91</v>
      </c>
      <c r="J106" s="16">
        <v>5</v>
      </c>
      <c r="K106" s="16">
        <v>5</v>
      </c>
      <c r="L106" s="16">
        <v>1</v>
      </c>
      <c r="M106" s="84">
        <v>0.56874999999999998</v>
      </c>
      <c r="N106" s="74">
        <v>1</v>
      </c>
      <c r="O106" s="66">
        <v>2530</v>
      </c>
      <c r="P106" s="67">
        <f>Table2245234678911121314151617[[#This Row],[PEMBULATAN]]*O106</f>
        <v>2530</v>
      </c>
    </row>
    <row r="107" spans="1:16" ht="30.75" customHeight="1" x14ac:dyDescent="0.2">
      <c r="A107" s="96"/>
      <c r="B107" s="77"/>
      <c r="C107" s="75" t="s">
        <v>1321</v>
      </c>
      <c r="D107" s="80" t="s">
        <v>50</v>
      </c>
      <c r="E107" s="13">
        <v>44435</v>
      </c>
      <c r="F107" s="78" t="s">
        <v>768</v>
      </c>
      <c r="G107" s="13">
        <v>44435</v>
      </c>
      <c r="H107" s="79" t="s">
        <v>769</v>
      </c>
      <c r="I107" s="16">
        <v>60</v>
      </c>
      <c r="J107" s="16">
        <v>43</v>
      </c>
      <c r="K107" s="16">
        <v>10</v>
      </c>
      <c r="L107" s="16">
        <v>5</v>
      </c>
      <c r="M107" s="84">
        <v>6.45</v>
      </c>
      <c r="N107" s="74">
        <v>6</v>
      </c>
      <c r="O107" s="66">
        <v>2530</v>
      </c>
      <c r="P107" s="67">
        <f>Table2245234678911121314151617[[#This Row],[PEMBULATAN]]*O107</f>
        <v>15180</v>
      </c>
    </row>
    <row r="108" spans="1:16" ht="30.75" customHeight="1" x14ac:dyDescent="0.2">
      <c r="A108" s="96"/>
      <c r="B108" s="77"/>
      <c r="C108" s="75" t="s">
        <v>1322</v>
      </c>
      <c r="D108" s="80" t="s">
        <v>50</v>
      </c>
      <c r="E108" s="13">
        <v>44435</v>
      </c>
      <c r="F108" s="78" t="s">
        <v>768</v>
      </c>
      <c r="G108" s="13">
        <v>44435</v>
      </c>
      <c r="H108" s="79" t="s">
        <v>769</v>
      </c>
      <c r="I108" s="16">
        <v>76</v>
      </c>
      <c r="J108" s="16">
        <v>48</v>
      </c>
      <c r="K108" s="16">
        <v>35</v>
      </c>
      <c r="L108" s="16">
        <v>25</v>
      </c>
      <c r="M108" s="84">
        <v>31.92</v>
      </c>
      <c r="N108" s="74">
        <v>32</v>
      </c>
      <c r="O108" s="66">
        <v>2530</v>
      </c>
      <c r="P108" s="67">
        <f>Table2245234678911121314151617[[#This Row],[PEMBULATAN]]*O108</f>
        <v>80960</v>
      </c>
    </row>
    <row r="109" spans="1:16" ht="30.75" customHeight="1" x14ac:dyDescent="0.2">
      <c r="A109" s="96"/>
      <c r="B109" s="77"/>
      <c r="C109" s="75" t="s">
        <v>1323</v>
      </c>
      <c r="D109" s="80" t="s">
        <v>50</v>
      </c>
      <c r="E109" s="13">
        <v>44435</v>
      </c>
      <c r="F109" s="78" t="s">
        <v>768</v>
      </c>
      <c r="G109" s="13">
        <v>44435</v>
      </c>
      <c r="H109" s="79" t="s">
        <v>769</v>
      </c>
      <c r="I109" s="16">
        <v>85</v>
      </c>
      <c r="J109" s="16">
        <v>50</v>
      </c>
      <c r="K109" s="16">
        <v>30</v>
      </c>
      <c r="L109" s="16">
        <v>10</v>
      </c>
      <c r="M109" s="84">
        <v>31.875</v>
      </c>
      <c r="N109" s="74">
        <v>32</v>
      </c>
      <c r="O109" s="66">
        <v>2530</v>
      </c>
      <c r="P109" s="67">
        <f>Table2245234678911121314151617[[#This Row],[PEMBULATAN]]*O109</f>
        <v>80960</v>
      </c>
    </row>
    <row r="110" spans="1:16" ht="30.75" customHeight="1" x14ac:dyDescent="0.2">
      <c r="A110" s="96"/>
      <c r="B110" s="77"/>
      <c r="C110" s="75" t="s">
        <v>1324</v>
      </c>
      <c r="D110" s="80" t="s">
        <v>50</v>
      </c>
      <c r="E110" s="13">
        <v>44435</v>
      </c>
      <c r="F110" s="78" t="s">
        <v>768</v>
      </c>
      <c r="G110" s="13">
        <v>44435</v>
      </c>
      <c r="H110" s="79" t="s">
        <v>769</v>
      </c>
      <c r="I110" s="16">
        <v>80</v>
      </c>
      <c r="J110" s="16">
        <v>55</v>
      </c>
      <c r="K110" s="16">
        <v>26</v>
      </c>
      <c r="L110" s="16">
        <v>17</v>
      </c>
      <c r="M110" s="84">
        <v>28.6</v>
      </c>
      <c r="N110" s="74">
        <v>29</v>
      </c>
      <c r="O110" s="66">
        <v>2530</v>
      </c>
      <c r="P110" s="67">
        <f>Table2245234678911121314151617[[#This Row],[PEMBULATAN]]*O110</f>
        <v>73370</v>
      </c>
    </row>
    <row r="111" spans="1:16" ht="30.75" customHeight="1" x14ac:dyDescent="0.2">
      <c r="A111" s="96"/>
      <c r="B111" s="77"/>
      <c r="C111" s="75" t="s">
        <v>1325</v>
      </c>
      <c r="D111" s="80" t="s">
        <v>50</v>
      </c>
      <c r="E111" s="13">
        <v>44435</v>
      </c>
      <c r="F111" s="78" t="s">
        <v>768</v>
      </c>
      <c r="G111" s="13">
        <v>44435</v>
      </c>
      <c r="H111" s="79" t="s">
        <v>769</v>
      </c>
      <c r="I111" s="16">
        <v>54</v>
      </c>
      <c r="J111" s="16">
        <v>50</v>
      </c>
      <c r="K111" s="16">
        <v>15</v>
      </c>
      <c r="L111" s="16">
        <v>4</v>
      </c>
      <c r="M111" s="84">
        <v>10.125</v>
      </c>
      <c r="N111" s="74">
        <v>10</v>
      </c>
      <c r="O111" s="66">
        <v>2530</v>
      </c>
      <c r="P111" s="67">
        <f>Table2245234678911121314151617[[#This Row],[PEMBULATAN]]*O111</f>
        <v>25300</v>
      </c>
    </row>
    <row r="112" spans="1:16" ht="30.75" customHeight="1" x14ac:dyDescent="0.2">
      <c r="A112" s="96"/>
      <c r="B112" s="77"/>
      <c r="C112" s="75" t="s">
        <v>1326</v>
      </c>
      <c r="D112" s="80" t="s">
        <v>50</v>
      </c>
      <c r="E112" s="13">
        <v>44435</v>
      </c>
      <c r="F112" s="78" t="s">
        <v>768</v>
      </c>
      <c r="G112" s="13">
        <v>44435</v>
      </c>
      <c r="H112" s="79" t="s">
        <v>769</v>
      </c>
      <c r="I112" s="16">
        <v>75</v>
      </c>
      <c r="J112" s="16">
        <v>50</v>
      </c>
      <c r="K112" s="16">
        <v>25</v>
      </c>
      <c r="L112" s="16">
        <v>8</v>
      </c>
      <c r="M112" s="84">
        <v>23.4375</v>
      </c>
      <c r="N112" s="74">
        <v>23</v>
      </c>
      <c r="O112" s="66">
        <v>2530</v>
      </c>
      <c r="P112" s="67">
        <f>Table2245234678911121314151617[[#This Row],[PEMBULATAN]]*O112</f>
        <v>58190</v>
      </c>
    </row>
    <row r="113" spans="1:16" ht="30.75" customHeight="1" x14ac:dyDescent="0.2">
      <c r="A113" s="96"/>
      <c r="B113" s="77"/>
      <c r="C113" s="75" t="s">
        <v>1327</v>
      </c>
      <c r="D113" s="80" t="s">
        <v>50</v>
      </c>
      <c r="E113" s="13">
        <v>44435</v>
      </c>
      <c r="F113" s="78" t="s">
        <v>768</v>
      </c>
      <c r="G113" s="13">
        <v>44435</v>
      </c>
      <c r="H113" s="79" t="s">
        <v>769</v>
      </c>
      <c r="I113" s="16">
        <v>57</v>
      </c>
      <c r="J113" s="16">
        <v>47</v>
      </c>
      <c r="K113" s="16">
        <v>36</v>
      </c>
      <c r="L113" s="16">
        <v>18</v>
      </c>
      <c r="M113" s="84">
        <v>24.111000000000001</v>
      </c>
      <c r="N113" s="74">
        <v>24</v>
      </c>
      <c r="O113" s="66">
        <v>2530</v>
      </c>
      <c r="P113" s="67">
        <f>Table2245234678911121314151617[[#This Row],[PEMBULATAN]]*O113</f>
        <v>60720</v>
      </c>
    </row>
    <row r="114" spans="1:16" ht="30.75" customHeight="1" x14ac:dyDescent="0.2">
      <c r="A114" s="96"/>
      <c r="B114" s="77"/>
      <c r="C114" s="75" t="s">
        <v>1328</v>
      </c>
      <c r="D114" s="80" t="s">
        <v>50</v>
      </c>
      <c r="E114" s="13">
        <v>44435</v>
      </c>
      <c r="F114" s="78" t="s">
        <v>768</v>
      </c>
      <c r="G114" s="13">
        <v>44435</v>
      </c>
      <c r="H114" s="79" t="s">
        <v>769</v>
      </c>
      <c r="I114" s="16">
        <v>80</v>
      </c>
      <c r="J114" s="16">
        <v>52</v>
      </c>
      <c r="K114" s="16">
        <v>26</v>
      </c>
      <c r="L114" s="16">
        <v>6</v>
      </c>
      <c r="M114" s="84">
        <v>27.04</v>
      </c>
      <c r="N114" s="74">
        <v>27</v>
      </c>
      <c r="O114" s="66">
        <v>2530</v>
      </c>
      <c r="P114" s="67">
        <f>Table2245234678911121314151617[[#This Row],[PEMBULATAN]]*O114</f>
        <v>68310</v>
      </c>
    </row>
    <row r="115" spans="1:16" ht="30.75" customHeight="1" x14ac:dyDescent="0.2">
      <c r="A115" s="96"/>
      <c r="B115" s="77"/>
      <c r="C115" s="75" t="s">
        <v>1329</v>
      </c>
      <c r="D115" s="80" t="s">
        <v>50</v>
      </c>
      <c r="E115" s="13">
        <v>44435</v>
      </c>
      <c r="F115" s="78" t="s">
        <v>768</v>
      </c>
      <c r="G115" s="13">
        <v>44435</v>
      </c>
      <c r="H115" s="79" t="s">
        <v>769</v>
      </c>
      <c r="I115" s="16">
        <v>94</v>
      </c>
      <c r="J115" s="16">
        <v>23</v>
      </c>
      <c r="K115" s="16">
        <v>33</v>
      </c>
      <c r="L115" s="16">
        <v>3</v>
      </c>
      <c r="M115" s="84">
        <v>17.836500000000001</v>
      </c>
      <c r="N115" s="74">
        <v>18</v>
      </c>
      <c r="O115" s="66">
        <v>2530</v>
      </c>
      <c r="P115" s="67">
        <f>Table2245234678911121314151617[[#This Row],[PEMBULATAN]]*O115</f>
        <v>45540</v>
      </c>
    </row>
    <row r="116" spans="1:16" ht="30.75" customHeight="1" x14ac:dyDescent="0.2">
      <c r="A116" s="96"/>
      <c r="B116" s="77"/>
      <c r="C116" s="75" t="s">
        <v>1330</v>
      </c>
      <c r="D116" s="80" t="s">
        <v>50</v>
      </c>
      <c r="E116" s="13">
        <v>44435</v>
      </c>
      <c r="F116" s="78" t="s">
        <v>768</v>
      </c>
      <c r="G116" s="13">
        <v>44435</v>
      </c>
      <c r="H116" s="79" t="s">
        <v>769</v>
      </c>
      <c r="I116" s="16">
        <v>55</v>
      </c>
      <c r="J116" s="16">
        <v>37</v>
      </c>
      <c r="K116" s="16">
        <v>10</v>
      </c>
      <c r="L116" s="16">
        <v>5</v>
      </c>
      <c r="M116" s="84">
        <v>5.0875000000000004</v>
      </c>
      <c r="N116" s="74">
        <v>5</v>
      </c>
      <c r="O116" s="66">
        <v>2530</v>
      </c>
      <c r="P116" s="67">
        <f>Table2245234678911121314151617[[#This Row],[PEMBULATAN]]*O116</f>
        <v>12650</v>
      </c>
    </row>
    <row r="117" spans="1:16" ht="30.75" customHeight="1" x14ac:dyDescent="0.2">
      <c r="A117" s="96"/>
      <c r="B117" s="77"/>
      <c r="C117" s="75" t="s">
        <v>1331</v>
      </c>
      <c r="D117" s="80" t="s">
        <v>50</v>
      </c>
      <c r="E117" s="13">
        <v>44435</v>
      </c>
      <c r="F117" s="78" t="s">
        <v>768</v>
      </c>
      <c r="G117" s="13">
        <v>44435</v>
      </c>
      <c r="H117" s="79" t="s">
        <v>769</v>
      </c>
      <c r="I117" s="16">
        <v>53</v>
      </c>
      <c r="J117" s="16">
        <v>36</v>
      </c>
      <c r="K117" s="16">
        <v>16</v>
      </c>
      <c r="L117" s="16">
        <v>4</v>
      </c>
      <c r="M117" s="84">
        <v>7.6319999999999997</v>
      </c>
      <c r="N117" s="74">
        <v>8</v>
      </c>
      <c r="O117" s="66">
        <v>2530</v>
      </c>
      <c r="P117" s="67">
        <f>Table2245234678911121314151617[[#This Row],[PEMBULATAN]]*O117</f>
        <v>20240</v>
      </c>
    </row>
    <row r="118" spans="1:16" ht="30.75" customHeight="1" x14ac:dyDescent="0.2">
      <c r="A118" s="96"/>
      <c r="B118" s="77"/>
      <c r="C118" s="75" t="s">
        <v>1332</v>
      </c>
      <c r="D118" s="80" t="s">
        <v>50</v>
      </c>
      <c r="E118" s="13">
        <v>44435</v>
      </c>
      <c r="F118" s="78" t="s">
        <v>768</v>
      </c>
      <c r="G118" s="13">
        <v>44435</v>
      </c>
      <c r="H118" s="79" t="s">
        <v>769</v>
      </c>
      <c r="I118" s="16">
        <v>55</v>
      </c>
      <c r="J118" s="16">
        <v>40</v>
      </c>
      <c r="K118" s="16">
        <v>15</v>
      </c>
      <c r="L118" s="16">
        <v>5</v>
      </c>
      <c r="M118" s="84">
        <v>8.25</v>
      </c>
      <c r="N118" s="74">
        <v>8</v>
      </c>
      <c r="O118" s="66">
        <v>2530</v>
      </c>
      <c r="P118" s="67">
        <f>Table2245234678911121314151617[[#This Row],[PEMBULATAN]]*O118</f>
        <v>20240</v>
      </c>
    </row>
    <row r="119" spans="1:16" ht="30.75" customHeight="1" x14ac:dyDescent="0.2">
      <c r="A119" s="96"/>
      <c r="B119" s="77"/>
      <c r="C119" s="75" t="s">
        <v>1333</v>
      </c>
      <c r="D119" s="80" t="s">
        <v>50</v>
      </c>
      <c r="E119" s="13">
        <v>44435</v>
      </c>
      <c r="F119" s="78" t="s">
        <v>768</v>
      </c>
      <c r="G119" s="13">
        <v>44435</v>
      </c>
      <c r="H119" s="79" t="s">
        <v>769</v>
      </c>
      <c r="I119" s="16">
        <v>90</v>
      </c>
      <c r="J119" s="16">
        <v>50</v>
      </c>
      <c r="K119" s="16">
        <v>24</v>
      </c>
      <c r="L119" s="16">
        <v>15</v>
      </c>
      <c r="M119" s="84">
        <v>27</v>
      </c>
      <c r="N119" s="74">
        <v>27</v>
      </c>
      <c r="O119" s="66">
        <v>2530</v>
      </c>
      <c r="P119" s="67">
        <f>Table2245234678911121314151617[[#This Row],[PEMBULATAN]]*O119</f>
        <v>68310</v>
      </c>
    </row>
    <row r="120" spans="1:16" ht="30.75" customHeight="1" x14ac:dyDescent="0.2">
      <c r="A120" s="96"/>
      <c r="B120" s="77"/>
      <c r="C120" s="75" t="s">
        <v>1334</v>
      </c>
      <c r="D120" s="80" t="s">
        <v>50</v>
      </c>
      <c r="E120" s="13">
        <v>44435</v>
      </c>
      <c r="F120" s="78" t="s">
        <v>768</v>
      </c>
      <c r="G120" s="13">
        <v>44435</v>
      </c>
      <c r="H120" s="79" t="s">
        <v>769</v>
      </c>
      <c r="I120" s="16">
        <v>95</v>
      </c>
      <c r="J120" s="16">
        <v>60</v>
      </c>
      <c r="K120" s="16">
        <v>20</v>
      </c>
      <c r="L120" s="16">
        <v>18</v>
      </c>
      <c r="M120" s="84">
        <v>28.5</v>
      </c>
      <c r="N120" s="74">
        <v>29</v>
      </c>
      <c r="O120" s="66">
        <v>2530</v>
      </c>
      <c r="P120" s="67">
        <f>Table2245234678911121314151617[[#This Row],[PEMBULATAN]]*O120</f>
        <v>73370</v>
      </c>
    </row>
    <row r="121" spans="1:16" ht="30.75" customHeight="1" x14ac:dyDescent="0.2">
      <c r="A121" s="96"/>
      <c r="B121" s="77"/>
      <c r="C121" s="75" t="s">
        <v>1335</v>
      </c>
      <c r="D121" s="80" t="s">
        <v>50</v>
      </c>
      <c r="E121" s="13">
        <v>44435</v>
      </c>
      <c r="F121" s="78" t="s">
        <v>768</v>
      </c>
      <c r="G121" s="13">
        <v>44435</v>
      </c>
      <c r="H121" s="79" t="s">
        <v>769</v>
      </c>
      <c r="I121" s="16">
        <v>29</v>
      </c>
      <c r="J121" s="16">
        <v>19</v>
      </c>
      <c r="K121" s="16">
        <v>16</v>
      </c>
      <c r="L121" s="16">
        <v>2</v>
      </c>
      <c r="M121" s="84">
        <v>2.2040000000000002</v>
      </c>
      <c r="N121" s="74">
        <v>2</v>
      </c>
      <c r="O121" s="66">
        <v>2530</v>
      </c>
      <c r="P121" s="67">
        <f>Table2245234678911121314151617[[#This Row],[PEMBULATAN]]*O121</f>
        <v>5060</v>
      </c>
    </row>
    <row r="122" spans="1:16" ht="30.75" customHeight="1" x14ac:dyDescent="0.2">
      <c r="A122" s="96"/>
      <c r="B122" s="77"/>
      <c r="C122" s="75" t="s">
        <v>1336</v>
      </c>
      <c r="D122" s="80" t="s">
        <v>50</v>
      </c>
      <c r="E122" s="13">
        <v>44435</v>
      </c>
      <c r="F122" s="78" t="s">
        <v>768</v>
      </c>
      <c r="G122" s="13">
        <v>44435</v>
      </c>
      <c r="H122" s="79" t="s">
        <v>769</v>
      </c>
      <c r="I122" s="16">
        <v>50</v>
      </c>
      <c r="J122" s="16">
        <v>36</v>
      </c>
      <c r="K122" s="16">
        <v>20</v>
      </c>
      <c r="L122" s="16">
        <v>6</v>
      </c>
      <c r="M122" s="84">
        <v>9</v>
      </c>
      <c r="N122" s="74">
        <v>9</v>
      </c>
      <c r="O122" s="66">
        <v>2530</v>
      </c>
      <c r="P122" s="67">
        <f>Table2245234678911121314151617[[#This Row],[PEMBULATAN]]*O122</f>
        <v>22770</v>
      </c>
    </row>
    <row r="123" spans="1:16" ht="30.75" customHeight="1" x14ac:dyDescent="0.2">
      <c r="A123" s="96"/>
      <c r="B123" s="77"/>
      <c r="C123" s="75" t="s">
        <v>1337</v>
      </c>
      <c r="D123" s="80" t="s">
        <v>50</v>
      </c>
      <c r="E123" s="13">
        <v>44435</v>
      </c>
      <c r="F123" s="78" t="s">
        <v>768</v>
      </c>
      <c r="G123" s="13">
        <v>44435</v>
      </c>
      <c r="H123" s="79" t="s">
        <v>769</v>
      </c>
      <c r="I123" s="16">
        <v>57</v>
      </c>
      <c r="J123" s="16">
        <v>50</v>
      </c>
      <c r="K123" s="16">
        <v>24</v>
      </c>
      <c r="L123" s="16">
        <v>6</v>
      </c>
      <c r="M123" s="84">
        <v>17.100000000000001</v>
      </c>
      <c r="N123" s="74">
        <v>17</v>
      </c>
      <c r="O123" s="66">
        <v>2530</v>
      </c>
      <c r="P123" s="67">
        <f>Table2245234678911121314151617[[#This Row],[PEMBULATAN]]*O123</f>
        <v>43010</v>
      </c>
    </row>
    <row r="124" spans="1:16" ht="30.75" customHeight="1" x14ac:dyDescent="0.2">
      <c r="A124" s="96"/>
      <c r="B124" s="77"/>
      <c r="C124" s="75" t="s">
        <v>1338</v>
      </c>
      <c r="D124" s="80" t="s">
        <v>50</v>
      </c>
      <c r="E124" s="13">
        <v>44435</v>
      </c>
      <c r="F124" s="78" t="s">
        <v>768</v>
      </c>
      <c r="G124" s="13">
        <v>44435</v>
      </c>
      <c r="H124" s="79" t="s">
        <v>769</v>
      </c>
      <c r="I124" s="16">
        <v>90</v>
      </c>
      <c r="J124" s="16">
        <v>60</v>
      </c>
      <c r="K124" s="16">
        <v>27</v>
      </c>
      <c r="L124" s="16">
        <v>14</v>
      </c>
      <c r="M124" s="84">
        <v>36.450000000000003</v>
      </c>
      <c r="N124" s="74">
        <v>36</v>
      </c>
      <c r="O124" s="66">
        <v>2530</v>
      </c>
      <c r="P124" s="67">
        <f>Table2245234678911121314151617[[#This Row],[PEMBULATAN]]*O124</f>
        <v>91080</v>
      </c>
    </row>
    <row r="125" spans="1:16" ht="30.75" customHeight="1" x14ac:dyDescent="0.2">
      <c r="A125" s="96"/>
      <c r="B125" s="77"/>
      <c r="C125" s="75" t="s">
        <v>1339</v>
      </c>
      <c r="D125" s="80" t="s">
        <v>50</v>
      </c>
      <c r="E125" s="13">
        <v>44435</v>
      </c>
      <c r="F125" s="78" t="s">
        <v>768</v>
      </c>
      <c r="G125" s="13">
        <v>44435</v>
      </c>
      <c r="H125" s="79" t="s">
        <v>769</v>
      </c>
      <c r="I125" s="16">
        <v>50</v>
      </c>
      <c r="J125" s="16">
        <v>36</v>
      </c>
      <c r="K125" s="16">
        <v>30</v>
      </c>
      <c r="L125" s="16">
        <v>7</v>
      </c>
      <c r="M125" s="84">
        <v>13.5</v>
      </c>
      <c r="N125" s="74">
        <v>14</v>
      </c>
      <c r="O125" s="66">
        <v>2530</v>
      </c>
      <c r="P125" s="67">
        <f>Table2245234678911121314151617[[#This Row],[PEMBULATAN]]*O125</f>
        <v>35420</v>
      </c>
    </row>
    <row r="126" spans="1:16" ht="30.75" customHeight="1" x14ac:dyDescent="0.2">
      <c r="A126" s="96"/>
      <c r="B126" s="77"/>
      <c r="C126" s="75" t="s">
        <v>1340</v>
      </c>
      <c r="D126" s="80" t="s">
        <v>50</v>
      </c>
      <c r="E126" s="13">
        <v>44435</v>
      </c>
      <c r="F126" s="78" t="s">
        <v>768</v>
      </c>
      <c r="G126" s="13">
        <v>44435</v>
      </c>
      <c r="H126" s="79" t="s">
        <v>769</v>
      </c>
      <c r="I126" s="16">
        <v>90</v>
      </c>
      <c r="J126" s="16">
        <v>38</v>
      </c>
      <c r="K126" s="16">
        <v>9</v>
      </c>
      <c r="L126" s="16">
        <v>30</v>
      </c>
      <c r="M126" s="84">
        <v>7.6950000000000003</v>
      </c>
      <c r="N126" s="74">
        <v>30</v>
      </c>
      <c r="O126" s="66">
        <v>2530</v>
      </c>
      <c r="P126" s="67">
        <f>Table2245234678911121314151617[[#This Row],[PEMBULATAN]]*O126</f>
        <v>75900</v>
      </c>
    </row>
    <row r="127" spans="1:16" ht="30.75" customHeight="1" x14ac:dyDescent="0.2">
      <c r="A127" s="96"/>
      <c r="B127" s="77"/>
      <c r="C127" s="75" t="s">
        <v>1341</v>
      </c>
      <c r="D127" s="80" t="s">
        <v>50</v>
      </c>
      <c r="E127" s="13">
        <v>44435</v>
      </c>
      <c r="F127" s="78" t="s">
        <v>768</v>
      </c>
      <c r="G127" s="13">
        <v>44435</v>
      </c>
      <c r="H127" s="79" t="s">
        <v>769</v>
      </c>
      <c r="I127" s="16">
        <v>90</v>
      </c>
      <c r="J127" s="16">
        <v>50</v>
      </c>
      <c r="K127" s="16">
        <v>20</v>
      </c>
      <c r="L127" s="16">
        <v>11</v>
      </c>
      <c r="M127" s="84">
        <v>22.5</v>
      </c>
      <c r="N127" s="74">
        <v>23</v>
      </c>
      <c r="O127" s="66">
        <v>2530</v>
      </c>
      <c r="P127" s="67">
        <f>Table2245234678911121314151617[[#This Row],[PEMBULATAN]]*O127</f>
        <v>58190</v>
      </c>
    </row>
    <row r="128" spans="1:16" ht="30.75" customHeight="1" x14ac:dyDescent="0.2">
      <c r="A128" s="96"/>
      <c r="B128" s="77"/>
      <c r="C128" s="75" t="s">
        <v>1342</v>
      </c>
      <c r="D128" s="80" t="s">
        <v>50</v>
      </c>
      <c r="E128" s="13">
        <v>44435</v>
      </c>
      <c r="F128" s="78" t="s">
        <v>768</v>
      </c>
      <c r="G128" s="13">
        <v>44435</v>
      </c>
      <c r="H128" s="79" t="s">
        <v>769</v>
      </c>
      <c r="I128" s="16">
        <v>100</v>
      </c>
      <c r="J128" s="16">
        <v>10</v>
      </c>
      <c r="K128" s="16">
        <v>6</v>
      </c>
      <c r="L128" s="16">
        <v>2</v>
      </c>
      <c r="M128" s="84">
        <v>1.5</v>
      </c>
      <c r="N128" s="74">
        <v>2</v>
      </c>
      <c r="O128" s="66">
        <v>2530</v>
      </c>
      <c r="P128" s="67">
        <f>Table2245234678911121314151617[[#This Row],[PEMBULATAN]]*O128</f>
        <v>5060</v>
      </c>
    </row>
    <row r="129" spans="1:16" ht="30.75" customHeight="1" x14ac:dyDescent="0.2">
      <c r="A129" s="96"/>
      <c r="B129" s="77"/>
      <c r="C129" s="75" t="s">
        <v>1343</v>
      </c>
      <c r="D129" s="80" t="s">
        <v>50</v>
      </c>
      <c r="E129" s="13">
        <v>44435</v>
      </c>
      <c r="F129" s="78" t="s">
        <v>768</v>
      </c>
      <c r="G129" s="13">
        <v>44435</v>
      </c>
      <c r="H129" s="79" t="s">
        <v>769</v>
      </c>
      <c r="I129" s="16">
        <v>106</v>
      </c>
      <c r="J129" s="16">
        <v>5</v>
      </c>
      <c r="K129" s="16">
        <v>5</v>
      </c>
      <c r="L129" s="16">
        <v>1</v>
      </c>
      <c r="M129" s="84">
        <v>0.66249999999999998</v>
      </c>
      <c r="N129" s="74">
        <v>1</v>
      </c>
      <c r="O129" s="66">
        <v>2530</v>
      </c>
      <c r="P129" s="67">
        <f>Table2245234678911121314151617[[#This Row],[PEMBULATAN]]*O129</f>
        <v>2530</v>
      </c>
    </row>
    <row r="130" spans="1:16" ht="30.75" customHeight="1" x14ac:dyDescent="0.2">
      <c r="A130" s="96"/>
      <c r="B130" s="77"/>
      <c r="C130" s="75" t="s">
        <v>1344</v>
      </c>
      <c r="D130" s="80" t="s">
        <v>50</v>
      </c>
      <c r="E130" s="13">
        <v>44435</v>
      </c>
      <c r="F130" s="78" t="s">
        <v>768</v>
      </c>
      <c r="G130" s="13">
        <v>44435</v>
      </c>
      <c r="H130" s="79" t="s">
        <v>769</v>
      </c>
      <c r="I130" s="16">
        <v>100</v>
      </c>
      <c r="J130" s="16">
        <v>21</v>
      </c>
      <c r="K130" s="16">
        <v>16</v>
      </c>
      <c r="L130" s="16">
        <v>14</v>
      </c>
      <c r="M130" s="84">
        <v>8.4</v>
      </c>
      <c r="N130" s="74">
        <v>14</v>
      </c>
      <c r="O130" s="66">
        <v>2530</v>
      </c>
      <c r="P130" s="67">
        <f>Table2245234678911121314151617[[#This Row],[PEMBULATAN]]*O130</f>
        <v>35420</v>
      </c>
    </row>
    <row r="131" spans="1:16" ht="30.75" customHeight="1" x14ac:dyDescent="0.2">
      <c r="A131" s="96"/>
      <c r="B131" s="77"/>
      <c r="C131" s="75" t="s">
        <v>1345</v>
      </c>
      <c r="D131" s="80" t="s">
        <v>50</v>
      </c>
      <c r="E131" s="13">
        <v>44435</v>
      </c>
      <c r="F131" s="78" t="s">
        <v>768</v>
      </c>
      <c r="G131" s="13">
        <v>44435</v>
      </c>
      <c r="H131" s="79" t="s">
        <v>769</v>
      </c>
      <c r="I131" s="16">
        <v>80</v>
      </c>
      <c r="J131" s="16">
        <v>50</v>
      </c>
      <c r="K131" s="16">
        <v>25</v>
      </c>
      <c r="L131" s="16">
        <v>17</v>
      </c>
      <c r="M131" s="84">
        <v>25</v>
      </c>
      <c r="N131" s="74">
        <v>25</v>
      </c>
      <c r="O131" s="66">
        <v>2530</v>
      </c>
      <c r="P131" s="67">
        <f>Table2245234678911121314151617[[#This Row],[PEMBULATAN]]*O131</f>
        <v>63250</v>
      </c>
    </row>
    <row r="132" spans="1:16" ht="30.75" customHeight="1" x14ac:dyDescent="0.2">
      <c r="A132" s="96"/>
      <c r="B132" s="77"/>
      <c r="C132" s="75" t="s">
        <v>1346</v>
      </c>
      <c r="D132" s="80" t="s">
        <v>50</v>
      </c>
      <c r="E132" s="13">
        <v>44435</v>
      </c>
      <c r="F132" s="78" t="s">
        <v>768</v>
      </c>
      <c r="G132" s="13">
        <v>44435</v>
      </c>
      <c r="H132" s="79" t="s">
        <v>769</v>
      </c>
      <c r="I132" s="16">
        <v>82</v>
      </c>
      <c r="J132" s="16">
        <v>26</v>
      </c>
      <c r="K132" s="16">
        <v>7</v>
      </c>
      <c r="L132" s="16">
        <v>2</v>
      </c>
      <c r="M132" s="84">
        <v>3.7309999999999999</v>
      </c>
      <c r="N132" s="74">
        <v>4</v>
      </c>
      <c r="O132" s="66">
        <v>2530</v>
      </c>
      <c r="P132" s="67">
        <f>Table2245234678911121314151617[[#This Row],[PEMBULATAN]]*O132</f>
        <v>10120</v>
      </c>
    </row>
    <row r="133" spans="1:16" ht="30.75" customHeight="1" x14ac:dyDescent="0.2">
      <c r="A133" s="96"/>
      <c r="B133" s="77"/>
      <c r="C133" s="75" t="s">
        <v>1347</v>
      </c>
      <c r="D133" s="80" t="s">
        <v>50</v>
      </c>
      <c r="E133" s="13">
        <v>44435</v>
      </c>
      <c r="F133" s="78" t="s">
        <v>768</v>
      </c>
      <c r="G133" s="13">
        <v>44435</v>
      </c>
      <c r="H133" s="79" t="s">
        <v>769</v>
      </c>
      <c r="I133" s="16">
        <v>96</v>
      </c>
      <c r="J133" s="16">
        <v>60</v>
      </c>
      <c r="K133" s="16">
        <v>25</v>
      </c>
      <c r="L133" s="16">
        <v>26</v>
      </c>
      <c r="M133" s="84">
        <v>36</v>
      </c>
      <c r="N133" s="74">
        <v>36</v>
      </c>
      <c r="O133" s="66">
        <v>2530</v>
      </c>
      <c r="P133" s="67">
        <f>Table2245234678911121314151617[[#This Row],[PEMBULATAN]]*O133</f>
        <v>91080</v>
      </c>
    </row>
    <row r="134" spans="1:16" ht="30.75" customHeight="1" x14ac:dyDescent="0.2">
      <c r="A134" s="96"/>
      <c r="B134" s="77"/>
      <c r="C134" s="75" t="s">
        <v>1348</v>
      </c>
      <c r="D134" s="80" t="s">
        <v>50</v>
      </c>
      <c r="E134" s="13">
        <v>44435</v>
      </c>
      <c r="F134" s="78" t="s">
        <v>768</v>
      </c>
      <c r="G134" s="13">
        <v>44435</v>
      </c>
      <c r="H134" s="79" t="s">
        <v>769</v>
      </c>
      <c r="I134" s="16">
        <v>80</v>
      </c>
      <c r="J134" s="16">
        <v>36</v>
      </c>
      <c r="K134" s="16">
        <v>12</v>
      </c>
      <c r="L134" s="16">
        <v>4</v>
      </c>
      <c r="M134" s="84">
        <v>8.64</v>
      </c>
      <c r="N134" s="74">
        <v>9</v>
      </c>
      <c r="O134" s="66">
        <v>2530</v>
      </c>
      <c r="P134" s="67">
        <f>Table2245234678911121314151617[[#This Row],[PEMBULATAN]]*O134</f>
        <v>22770</v>
      </c>
    </row>
    <row r="135" spans="1:16" ht="30.75" customHeight="1" x14ac:dyDescent="0.2">
      <c r="A135" s="96"/>
      <c r="B135" s="77"/>
      <c r="C135" s="75" t="s">
        <v>1349</v>
      </c>
      <c r="D135" s="80" t="s">
        <v>50</v>
      </c>
      <c r="E135" s="13">
        <v>44435</v>
      </c>
      <c r="F135" s="78" t="s">
        <v>768</v>
      </c>
      <c r="G135" s="13">
        <v>44435</v>
      </c>
      <c r="H135" s="79" t="s">
        <v>769</v>
      </c>
      <c r="I135" s="16">
        <v>60</v>
      </c>
      <c r="J135" s="16">
        <v>45</v>
      </c>
      <c r="K135" s="16">
        <v>30</v>
      </c>
      <c r="L135" s="16">
        <v>12</v>
      </c>
      <c r="M135" s="84">
        <v>20.25</v>
      </c>
      <c r="N135" s="74">
        <v>20</v>
      </c>
      <c r="O135" s="66">
        <v>2530</v>
      </c>
      <c r="P135" s="67">
        <f>Table2245234678911121314151617[[#This Row],[PEMBULATAN]]*O135</f>
        <v>50600</v>
      </c>
    </row>
    <row r="136" spans="1:16" ht="30.75" customHeight="1" x14ac:dyDescent="0.2">
      <c r="A136" s="96"/>
      <c r="B136" s="77"/>
      <c r="C136" s="75" t="s">
        <v>1350</v>
      </c>
      <c r="D136" s="80" t="s">
        <v>50</v>
      </c>
      <c r="E136" s="13">
        <v>44435</v>
      </c>
      <c r="F136" s="78" t="s">
        <v>768</v>
      </c>
      <c r="G136" s="13">
        <v>44435</v>
      </c>
      <c r="H136" s="79" t="s">
        <v>769</v>
      </c>
      <c r="I136" s="16">
        <v>40</v>
      </c>
      <c r="J136" s="16">
        <v>40</v>
      </c>
      <c r="K136" s="16">
        <v>40</v>
      </c>
      <c r="L136" s="16">
        <v>44</v>
      </c>
      <c r="M136" s="84">
        <v>16</v>
      </c>
      <c r="N136" s="74">
        <v>44</v>
      </c>
      <c r="O136" s="66">
        <v>2530</v>
      </c>
      <c r="P136" s="67">
        <f>Table2245234678911121314151617[[#This Row],[PEMBULATAN]]*O136</f>
        <v>111320</v>
      </c>
    </row>
    <row r="137" spans="1:16" ht="30.75" customHeight="1" x14ac:dyDescent="0.2">
      <c r="A137" s="96"/>
      <c r="B137" s="77"/>
      <c r="C137" s="75" t="s">
        <v>1351</v>
      </c>
      <c r="D137" s="80" t="s">
        <v>50</v>
      </c>
      <c r="E137" s="13">
        <v>44435</v>
      </c>
      <c r="F137" s="78" t="s">
        <v>768</v>
      </c>
      <c r="G137" s="13">
        <v>44435</v>
      </c>
      <c r="H137" s="79" t="s">
        <v>769</v>
      </c>
      <c r="I137" s="16">
        <v>58</v>
      </c>
      <c r="J137" s="16">
        <v>37</v>
      </c>
      <c r="K137" s="16">
        <v>14</v>
      </c>
      <c r="L137" s="16">
        <v>4</v>
      </c>
      <c r="M137" s="84">
        <v>7.5110000000000001</v>
      </c>
      <c r="N137" s="74">
        <v>8</v>
      </c>
      <c r="O137" s="66">
        <v>2530</v>
      </c>
      <c r="P137" s="67">
        <f>Table2245234678911121314151617[[#This Row],[PEMBULATAN]]*O137</f>
        <v>20240</v>
      </c>
    </row>
    <row r="138" spans="1:16" ht="30.75" customHeight="1" x14ac:dyDescent="0.2">
      <c r="A138" s="96"/>
      <c r="B138" s="77"/>
      <c r="C138" s="75" t="s">
        <v>1352</v>
      </c>
      <c r="D138" s="80" t="s">
        <v>50</v>
      </c>
      <c r="E138" s="13">
        <v>44435</v>
      </c>
      <c r="F138" s="78" t="s">
        <v>768</v>
      </c>
      <c r="G138" s="13">
        <v>44435</v>
      </c>
      <c r="H138" s="79" t="s">
        <v>769</v>
      </c>
      <c r="I138" s="16">
        <v>82</v>
      </c>
      <c r="J138" s="16">
        <v>44</v>
      </c>
      <c r="K138" s="16">
        <v>37</v>
      </c>
      <c r="L138" s="16">
        <v>11</v>
      </c>
      <c r="M138" s="84">
        <v>33.374000000000002</v>
      </c>
      <c r="N138" s="74">
        <v>33</v>
      </c>
      <c r="O138" s="66">
        <v>2530</v>
      </c>
      <c r="P138" s="67">
        <f>Table2245234678911121314151617[[#This Row],[PEMBULATAN]]*O138</f>
        <v>83490</v>
      </c>
    </row>
    <row r="139" spans="1:16" ht="30.75" customHeight="1" x14ac:dyDescent="0.2">
      <c r="A139" s="96"/>
      <c r="B139" s="77"/>
      <c r="C139" s="75" t="s">
        <v>1353</v>
      </c>
      <c r="D139" s="80" t="s">
        <v>50</v>
      </c>
      <c r="E139" s="13">
        <v>44435</v>
      </c>
      <c r="F139" s="78" t="s">
        <v>768</v>
      </c>
      <c r="G139" s="13">
        <v>44435</v>
      </c>
      <c r="H139" s="79" t="s">
        <v>769</v>
      </c>
      <c r="I139" s="16">
        <v>100</v>
      </c>
      <c r="J139" s="16">
        <v>60</v>
      </c>
      <c r="K139" s="16">
        <v>25</v>
      </c>
      <c r="L139" s="16">
        <v>20</v>
      </c>
      <c r="M139" s="84">
        <v>37.5</v>
      </c>
      <c r="N139" s="74">
        <v>38</v>
      </c>
      <c r="O139" s="66">
        <v>2530</v>
      </c>
      <c r="P139" s="67">
        <f>Table2245234678911121314151617[[#This Row],[PEMBULATAN]]*O139</f>
        <v>96140</v>
      </c>
    </row>
    <row r="140" spans="1:16" ht="30.75" customHeight="1" x14ac:dyDescent="0.2">
      <c r="A140" s="96"/>
      <c r="B140" s="77"/>
      <c r="C140" s="75" t="s">
        <v>1354</v>
      </c>
      <c r="D140" s="80" t="s">
        <v>50</v>
      </c>
      <c r="E140" s="13">
        <v>44435</v>
      </c>
      <c r="F140" s="78" t="s">
        <v>768</v>
      </c>
      <c r="G140" s="13">
        <v>44435</v>
      </c>
      <c r="H140" s="79" t="s">
        <v>769</v>
      </c>
      <c r="I140" s="16">
        <v>80</v>
      </c>
      <c r="J140" s="16">
        <v>48</v>
      </c>
      <c r="K140" s="16">
        <v>22</v>
      </c>
      <c r="L140" s="16">
        <v>8</v>
      </c>
      <c r="M140" s="84">
        <v>21.12</v>
      </c>
      <c r="N140" s="74">
        <v>21</v>
      </c>
      <c r="O140" s="66">
        <v>2530</v>
      </c>
      <c r="P140" s="67">
        <f>Table2245234678911121314151617[[#This Row],[PEMBULATAN]]*O140</f>
        <v>53130</v>
      </c>
    </row>
    <row r="141" spans="1:16" ht="30.75" customHeight="1" x14ac:dyDescent="0.2">
      <c r="A141" s="96"/>
      <c r="B141" s="77"/>
      <c r="C141" s="75" t="s">
        <v>1355</v>
      </c>
      <c r="D141" s="80" t="s">
        <v>50</v>
      </c>
      <c r="E141" s="13">
        <v>44435</v>
      </c>
      <c r="F141" s="78" t="s">
        <v>768</v>
      </c>
      <c r="G141" s="13">
        <v>44435</v>
      </c>
      <c r="H141" s="79" t="s">
        <v>769</v>
      </c>
      <c r="I141" s="16">
        <v>66</v>
      </c>
      <c r="J141" s="16">
        <v>36</v>
      </c>
      <c r="K141" s="16">
        <v>63</v>
      </c>
      <c r="L141" s="16">
        <v>19</v>
      </c>
      <c r="M141" s="84">
        <v>37.421999999999997</v>
      </c>
      <c r="N141" s="74">
        <v>37</v>
      </c>
      <c r="O141" s="66">
        <v>2530</v>
      </c>
      <c r="P141" s="67">
        <f>Table2245234678911121314151617[[#This Row],[PEMBULATAN]]*O141</f>
        <v>93610</v>
      </c>
    </row>
    <row r="142" spans="1:16" ht="30.75" customHeight="1" x14ac:dyDescent="0.2">
      <c r="A142" s="96"/>
      <c r="B142" s="77"/>
      <c r="C142" s="75" t="s">
        <v>1356</v>
      </c>
      <c r="D142" s="80" t="s">
        <v>50</v>
      </c>
      <c r="E142" s="13">
        <v>44435</v>
      </c>
      <c r="F142" s="78" t="s">
        <v>768</v>
      </c>
      <c r="G142" s="13">
        <v>44435</v>
      </c>
      <c r="H142" s="79" t="s">
        <v>769</v>
      </c>
      <c r="I142" s="16">
        <v>44</v>
      </c>
      <c r="J142" s="16">
        <v>44</v>
      </c>
      <c r="K142" s="16">
        <v>30</v>
      </c>
      <c r="L142" s="16">
        <v>2</v>
      </c>
      <c r="M142" s="84">
        <v>14.52</v>
      </c>
      <c r="N142" s="74">
        <v>15</v>
      </c>
      <c r="O142" s="66">
        <v>2530</v>
      </c>
      <c r="P142" s="67">
        <f>Table2245234678911121314151617[[#This Row],[PEMBULATAN]]*O142</f>
        <v>37950</v>
      </c>
    </row>
    <row r="143" spans="1:16" ht="30.75" customHeight="1" x14ac:dyDescent="0.2">
      <c r="A143" s="96"/>
      <c r="B143" s="77"/>
      <c r="C143" s="75" t="s">
        <v>1357</v>
      </c>
      <c r="D143" s="80" t="s">
        <v>50</v>
      </c>
      <c r="E143" s="13">
        <v>44435</v>
      </c>
      <c r="F143" s="78" t="s">
        <v>768</v>
      </c>
      <c r="G143" s="13">
        <v>44435</v>
      </c>
      <c r="H143" s="79" t="s">
        <v>769</v>
      </c>
      <c r="I143" s="16">
        <v>37</v>
      </c>
      <c r="J143" s="16">
        <v>32</v>
      </c>
      <c r="K143" s="16">
        <v>22</v>
      </c>
      <c r="L143" s="16">
        <v>5</v>
      </c>
      <c r="M143" s="84">
        <v>6.5119999999999996</v>
      </c>
      <c r="N143" s="74">
        <v>7</v>
      </c>
      <c r="O143" s="66">
        <v>2530</v>
      </c>
      <c r="P143" s="67">
        <f>Table2245234678911121314151617[[#This Row],[PEMBULATAN]]*O143</f>
        <v>17710</v>
      </c>
    </row>
    <row r="144" spans="1:16" ht="30.75" customHeight="1" x14ac:dyDescent="0.2">
      <c r="A144" s="96"/>
      <c r="B144" s="77"/>
      <c r="C144" s="75" t="s">
        <v>1358</v>
      </c>
      <c r="D144" s="80" t="s">
        <v>50</v>
      </c>
      <c r="E144" s="13">
        <v>44435</v>
      </c>
      <c r="F144" s="78" t="s">
        <v>768</v>
      </c>
      <c r="G144" s="13">
        <v>44435</v>
      </c>
      <c r="H144" s="79" t="s">
        <v>769</v>
      </c>
      <c r="I144" s="16">
        <v>43</v>
      </c>
      <c r="J144" s="16">
        <v>28</v>
      </c>
      <c r="K144" s="16">
        <v>20</v>
      </c>
      <c r="L144" s="16">
        <v>1</v>
      </c>
      <c r="M144" s="84">
        <v>6.02</v>
      </c>
      <c r="N144" s="74">
        <v>6</v>
      </c>
      <c r="O144" s="66">
        <v>2530</v>
      </c>
      <c r="P144" s="67">
        <f>Table2245234678911121314151617[[#This Row],[PEMBULATAN]]*O144</f>
        <v>15180</v>
      </c>
    </row>
    <row r="145" spans="1:16" ht="30.75" customHeight="1" x14ac:dyDescent="0.2">
      <c r="A145" s="96"/>
      <c r="B145" s="77"/>
      <c r="C145" s="75" t="s">
        <v>1359</v>
      </c>
      <c r="D145" s="80" t="s">
        <v>50</v>
      </c>
      <c r="E145" s="13">
        <v>44435</v>
      </c>
      <c r="F145" s="78" t="s">
        <v>768</v>
      </c>
      <c r="G145" s="13">
        <v>44435</v>
      </c>
      <c r="H145" s="79" t="s">
        <v>769</v>
      </c>
      <c r="I145" s="16">
        <v>23</v>
      </c>
      <c r="J145" s="16">
        <v>52</v>
      </c>
      <c r="K145" s="16">
        <v>18</v>
      </c>
      <c r="L145" s="16">
        <v>8</v>
      </c>
      <c r="M145" s="84">
        <v>5.3819999999999997</v>
      </c>
      <c r="N145" s="74">
        <v>8</v>
      </c>
      <c r="O145" s="66">
        <v>2530</v>
      </c>
      <c r="P145" s="67">
        <f>Table2245234678911121314151617[[#This Row],[PEMBULATAN]]*O145</f>
        <v>20240</v>
      </c>
    </row>
    <row r="146" spans="1:16" ht="30.75" customHeight="1" x14ac:dyDescent="0.2">
      <c r="A146" s="96"/>
      <c r="B146" s="77"/>
      <c r="C146" s="75" t="s">
        <v>1360</v>
      </c>
      <c r="D146" s="80" t="s">
        <v>50</v>
      </c>
      <c r="E146" s="13">
        <v>44435</v>
      </c>
      <c r="F146" s="78" t="s">
        <v>768</v>
      </c>
      <c r="G146" s="13">
        <v>44435</v>
      </c>
      <c r="H146" s="79" t="s">
        <v>769</v>
      </c>
      <c r="I146" s="16">
        <v>60</v>
      </c>
      <c r="J146" s="16">
        <v>60</v>
      </c>
      <c r="K146" s="16">
        <v>25</v>
      </c>
      <c r="L146" s="16">
        <v>10</v>
      </c>
      <c r="M146" s="84">
        <v>22.5</v>
      </c>
      <c r="N146" s="74">
        <v>23</v>
      </c>
      <c r="O146" s="66">
        <v>2530</v>
      </c>
      <c r="P146" s="67">
        <f>Table2245234678911121314151617[[#This Row],[PEMBULATAN]]*O146</f>
        <v>58190</v>
      </c>
    </row>
    <row r="147" spans="1:16" ht="30.75" customHeight="1" x14ac:dyDescent="0.2">
      <c r="A147" s="14"/>
      <c r="B147" s="14"/>
      <c r="C147" s="9" t="s">
        <v>1361</v>
      </c>
      <c r="D147" s="78" t="s">
        <v>50</v>
      </c>
      <c r="E147" s="13">
        <v>44435</v>
      </c>
      <c r="F147" s="78" t="s">
        <v>768</v>
      </c>
      <c r="G147" s="13">
        <v>44435</v>
      </c>
      <c r="H147" s="10" t="s">
        <v>769</v>
      </c>
      <c r="I147" s="1">
        <v>85</v>
      </c>
      <c r="J147" s="1">
        <v>36</v>
      </c>
      <c r="K147" s="1">
        <v>38</v>
      </c>
      <c r="L147" s="1">
        <v>21</v>
      </c>
      <c r="M147" s="83">
        <v>29.07</v>
      </c>
      <c r="N147" s="8">
        <v>29</v>
      </c>
      <c r="O147" s="66">
        <v>2530</v>
      </c>
      <c r="P147" s="67">
        <f>Table2245234678911121314151617[[#This Row],[PEMBULATAN]]*O147</f>
        <v>73370</v>
      </c>
    </row>
    <row r="148" spans="1:16" ht="30.75" customHeight="1" x14ac:dyDescent="0.2">
      <c r="A148" s="14"/>
      <c r="B148" s="14"/>
      <c r="C148" s="75" t="s">
        <v>1362</v>
      </c>
      <c r="D148" s="80" t="s">
        <v>50</v>
      </c>
      <c r="E148" s="13">
        <v>44435</v>
      </c>
      <c r="F148" s="78" t="s">
        <v>768</v>
      </c>
      <c r="G148" s="13">
        <v>44435</v>
      </c>
      <c r="H148" s="79" t="s">
        <v>769</v>
      </c>
      <c r="I148" s="16">
        <v>8</v>
      </c>
      <c r="J148" s="16">
        <v>55</v>
      </c>
      <c r="K148" s="16">
        <v>30</v>
      </c>
      <c r="L148" s="16">
        <v>20</v>
      </c>
      <c r="M148" s="84">
        <v>3.3</v>
      </c>
      <c r="N148" s="74">
        <v>20</v>
      </c>
      <c r="O148" s="66">
        <v>2530</v>
      </c>
      <c r="P148" s="67">
        <f>Table2245234678911121314151617[[#This Row],[PEMBULATAN]]*O148</f>
        <v>50600</v>
      </c>
    </row>
    <row r="149" spans="1:16" ht="30.75" customHeight="1" x14ac:dyDescent="0.2">
      <c r="A149" s="14"/>
      <c r="B149" s="14"/>
      <c r="C149" s="75" t="s">
        <v>1363</v>
      </c>
      <c r="D149" s="80" t="s">
        <v>50</v>
      </c>
      <c r="E149" s="13">
        <v>44435</v>
      </c>
      <c r="F149" s="78" t="s">
        <v>768</v>
      </c>
      <c r="G149" s="13">
        <v>44435</v>
      </c>
      <c r="H149" s="79" t="s">
        <v>769</v>
      </c>
      <c r="I149" s="16">
        <v>76</v>
      </c>
      <c r="J149" s="16">
        <v>50</v>
      </c>
      <c r="K149" s="16">
        <v>27</v>
      </c>
      <c r="L149" s="16">
        <v>20</v>
      </c>
      <c r="M149" s="84">
        <v>25.65</v>
      </c>
      <c r="N149" s="74">
        <v>26</v>
      </c>
      <c r="O149" s="66">
        <v>2530</v>
      </c>
      <c r="P149" s="67">
        <f>Table2245234678911121314151617[[#This Row],[PEMBULATAN]]*O149</f>
        <v>65780</v>
      </c>
    </row>
    <row r="150" spans="1:16" ht="30.75" customHeight="1" x14ac:dyDescent="0.2">
      <c r="A150" s="14"/>
      <c r="B150" s="14"/>
      <c r="C150" s="75" t="s">
        <v>1364</v>
      </c>
      <c r="D150" s="80" t="s">
        <v>50</v>
      </c>
      <c r="E150" s="13">
        <v>44435</v>
      </c>
      <c r="F150" s="78" t="s">
        <v>768</v>
      </c>
      <c r="G150" s="13">
        <v>44435</v>
      </c>
      <c r="H150" s="79" t="s">
        <v>769</v>
      </c>
      <c r="I150" s="16">
        <v>96</v>
      </c>
      <c r="J150" s="16">
        <v>60</v>
      </c>
      <c r="K150" s="16">
        <v>29</v>
      </c>
      <c r="L150" s="16">
        <v>21</v>
      </c>
      <c r="M150" s="84">
        <v>41.76</v>
      </c>
      <c r="N150" s="74">
        <v>42</v>
      </c>
      <c r="O150" s="66">
        <v>2530</v>
      </c>
      <c r="P150" s="67">
        <f>Table2245234678911121314151617[[#This Row],[PEMBULATAN]]*O150</f>
        <v>106260</v>
      </c>
    </row>
    <row r="151" spans="1:16" ht="30.75" customHeight="1" x14ac:dyDescent="0.2">
      <c r="A151" s="14"/>
      <c r="B151" s="14"/>
      <c r="C151" s="75" t="s">
        <v>1365</v>
      </c>
      <c r="D151" s="80" t="s">
        <v>50</v>
      </c>
      <c r="E151" s="13">
        <v>44435</v>
      </c>
      <c r="F151" s="78" t="s">
        <v>768</v>
      </c>
      <c r="G151" s="13">
        <v>44435</v>
      </c>
      <c r="H151" s="79" t="s">
        <v>769</v>
      </c>
      <c r="I151" s="16">
        <v>66</v>
      </c>
      <c r="J151" s="16">
        <v>50</v>
      </c>
      <c r="K151" s="16">
        <v>16</v>
      </c>
      <c r="L151" s="16">
        <v>10</v>
      </c>
      <c r="M151" s="84">
        <v>13.2</v>
      </c>
      <c r="N151" s="74">
        <v>13</v>
      </c>
      <c r="O151" s="66">
        <v>2530</v>
      </c>
      <c r="P151" s="67">
        <f>Table2245234678911121314151617[[#This Row],[PEMBULATAN]]*O151</f>
        <v>32890</v>
      </c>
    </row>
    <row r="152" spans="1:16" ht="30.75" customHeight="1" x14ac:dyDescent="0.2">
      <c r="A152" s="14"/>
      <c r="B152" s="14"/>
      <c r="C152" s="75" t="s">
        <v>1366</v>
      </c>
      <c r="D152" s="80" t="s">
        <v>50</v>
      </c>
      <c r="E152" s="13">
        <v>44435</v>
      </c>
      <c r="F152" s="78" t="s">
        <v>768</v>
      </c>
      <c r="G152" s="13">
        <v>44435</v>
      </c>
      <c r="H152" s="79" t="s">
        <v>769</v>
      </c>
      <c r="I152" s="16">
        <v>85</v>
      </c>
      <c r="J152" s="16">
        <v>55</v>
      </c>
      <c r="K152" s="16">
        <v>35</v>
      </c>
      <c r="L152" s="16">
        <v>23</v>
      </c>
      <c r="M152" s="84">
        <v>40.90625</v>
      </c>
      <c r="N152" s="74">
        <v>41</v>
      </c>
      <c r="O152" s="66">
        <v>2530</v>
      </c>
      <c r="P152" s="67">
        <f>Table2245234678911121314151617[[#This Row],[PEMBULATAN]]*O152</f>
        <v>103730</v>
      </c>
    </row>
    <row r="153" spans="1:16" ht="30.75" customHeight="1" x14ac:dyDescent="0.2">
      <c r="A153" s="14"/>
      <c r="B153" s="14"/>
      <c r="C153" s="75" t="s">
        <v>1367</v>
      </c>
      <c r="D153" s="80" t="s">
        <v>50</v>
      </c>
      <c r="E153" s="13">
        <v>44435</v>
      </c>
      <c r="F153" s="78" t="s">
        <v>768</v>
      </c>
      <c r="G153" s="13">
        <v>44435</v>
      </c>
      <c r="H153" s="79" t="s">
        <v>769</v>
      </c>
      <c r="I153" s="16">
        <v>44</v>
      </c>
      <c r="J153" s="16">
        <v>40</v>
      </c>
      <c r="K153" s="16">
        <v>20</v>
      </c>
      <c r="L153" s="16">
        <v>6</v>
      </c>
      <c r="M153" s="84">
        <v>8.8000000000000007</v>
      </c>
      <c r="N153" s="74">
        <v>9</v>
      </c>
      <c r="O153" s="66">
        <v>2530</v>
      </c>
      <c r="P153" s="67">
        <f>Table2245234678911121314151617[[#This Row],[PEMBULATAN]]*O153</f>
        <v>22770</v>
      </c>
    </row>
    <row r="154" spans="1:16" ht="30.75" customHeight="1" x14ac:dyDescent="0.2">
      <c r="A154" s="14"/>
      <c r="B154" s="14"/>
      <c r="C154" s="75" t="s">
        <v>1368</v>
      </c>
      <c r="D154" s="80" t="s">
        <v>50</v>
      </c>
      <c r="E154" s="13">
        <v>44435</v>
      </c>
      <c r="F154" s="78" t="s">
        <v>768</v>
      </c>
      <c r="G154" s="13">
        <v>44435</v>
      </c>
      <c r="H154" s="79" t="s">
        <v>769</v>
      </c>
      <c r="I154" s="16">
        <v>84</v>
      </c>
      <c r="J154" s="16">
        <v>50</v>
      </c>
      <c r="K154" s="16">
        <v>30</v>
      </c>
      <c r="L154" s="16">
        <v>15</v>
      </c>
      <c r="M154" s="84">
        <v>31.5</v>
      </c>
      <c r="N154" s="74">
        <v>32</v>
      </c>
      <c r="O154" s="66">
        <v>2530</v>
      </c>
      <c r="P154" s="67">
        <f>Table2245234678911121314151617[[#This Row],[PEMBULATAN]]*O154</f>
        <v>80960</v>
      </c>
    </row>
    <row r="155" spans="1:16" ht="30.75" customHeight="1" x14ac:dyDescent="0.2">
      <c r="A155" s="14"/>
      <c r="B155" s="14"/>
      <c r="C155" s="75" t="s">
        <v>1369</v>
      </c>
      <c r="D155" s="80" t="s">
        <v>50</v>
      </c>
      <c r="E155" s="13">
        <v>44435</v>
      </c>
      <c r="F155" s="78" t="s">
        <v>768</v>
      </c>
      <c r="G155" s="13">
        <v>44435</v>
      </c>
      <c r="H155" s="79" t="s">
        <v>769</v>
      </c>
      <c r="I155" s="16">
        <v>85</v>
      </c>
      <c r="J155" s="16">
        <v>55</v>
      </c>
      <c r="K155" s="16">
        <v>27</v>
      </c>
      <c r="L155" s="16">
        <v>21</v>
      </c>
      <c r="M155" s="84">
        <v>31.556249999999999</v>
      </c>
      <c r="N155" s="74">
        <v>32</v>
      </c>
      <c r="O155" s="66">
        <v>2530</v>
      </c>
      <c r="P155" s="67">
        <f>Table2245234678911121314151617[[#This Row],[PEMBULATAN]]*O155</f>
        <v>80960</v>
      </c>
    </row>
    <row r="156" spans="1:16" ht="30.75" customHeight="1" x14ac:dyDescent="0.2">
      <c r="A156" s="14"/>
      <c r="B156" s="14"/>
      <c r="C156" s="75" t="s">
        <v>1370</v>
      </c>
      <c r="D156" s="80" t="s">
        <v>50</v>
      </c>
      <c r="E156" s="13">
        <v>44435</v>
      </c>
      <c r="F156" s="78" t="s">
        <v>768</v>
      </c>
      <c r="G156" s="13">
        <v>44435</v>
      </c>
      <c r="H156" s="79" t="s">
        <v>769</v>
      </c>
      <c r="I156" s="16">
        <v>123</v>
      </c>
      <c r="J156" s="16">
        <v>18</v>
      </c>
      <c r="K156" s="16">
        <v>20</v>
      </c>
      <c r="L156" s="16">
        <v>2</v>
      </c>
      <c r="M156" s="84">
        <v>11.07</v>
      </c>
      <c r="N156" s="74">
        <v>11</v>
      </c>
      <c r="O156" s="66">
        <v>2530</v>
      </c>
      <c r="P156" s="67">
        <f>Table2245234678911121314151617[[#This Row],[PEMBULATAN]]*O156</f>
        <v>27830</v>
      </c>
    </row>
    <row r="157" spans="1:16" ht="30.75" customHeight="1" x14ac:dyDescent="0.2">
      <c r="A157" s="14"/>
      <c r="B157" s="14"/>
      <c r="C157" s="75" t="s">
        <v>1371</v>
      </c>
      <c r="D157" s="80" t="s">
        <v>50</v>
      </c>
      <c r="E157" s="13">
        <v>44435</v>
      </c>
      <c r="F157" s="78" t="s">
        <v>768</v>
      </c>
      <c r="G157" s="13">
        <v>44435</v>
      </c>
      <c r="H157" s="79" t="s">
        <v>769</v>
      </c>
      <c r="I157" s="16">
        <v>78</v>
      </c>
      <c r="J157" s="16">
        <v>60</v>
      </c>
      <c r="K157" s="16">
        <v>19</v>
      </c>
      <c r="L157" s="16">
        <v>8</v>
      </c>
      <c r="M157" s="84">
        <v>22.23</v>
      </c>
      <c r="N157" s="74">
        <v>22</v>
      </c>
      <c r="O157" s="66">
        <v>2530</v>
      </c>
      <c r="P157" s="67">
        <f>Table2245234678911121314151617[[#This Row],[PEMBULATAN]]*O157</f>
        <v>55660</v>
      </c>
    </row>
    <row r="158" spans="1:16" ht="30.75" customHeight="1" x14ac:dyDescent="0.2">
      <c r="A158" s="14"/>
      <c r="B158" s="14"/>
      <c r="C158" s="75" t="s">
        <v>1372</v>
      </c>
      <c r="D158" s="80" t="s">
        <v>50</v>
      </c>
      <c r="E158" s="13">
        <v>44435</v>
      </c>
      <c r="F158" s="78" t="s">
        <v>768</v>
      </c>
      <c r="G158" s="13">
        <v>44435</v>
      </c>
      <c r="H158" s="79" t="s">
        <v>769</v>
      </c>
      <c r="I158" s="16">
        <v>85</v>
      </c>
      <c r="J158" s="16">
        <v>68</v>
      </c>
      <c r="K158" s="16">
        <v>25</v>
      </c>
      <c r="L158" s="16">
        <v>21</v>
      </c>
      <c r="M158" s="84">
        <v>36.125</v>
      </c>
      <c r="N158" s="74">
        <v>36</v>
      </c>
      <c r="O158" s="66">
        <v>2530</v>
      </c>
      <c r="P158" s="67">
        <f>Table2245234678911121314151617[[#This Row],[PEMBULATAN]]*O158</f>
        <v>91080</v>
      </c>
    </row>
    <row r="159" spans="1:16" ht="30.75" customHeight="1" x14ac:dyDescent="0.2">
      <c r="A159" s="14"/>
      <c r="B159" s="14"/>
      <c r="C159" s="75" t="s">
        <v>1373</v>
      </c>
      <c r="D159" s="80" t="s">
        <v>50</v>
      </c>
      <c r="E159" s="13">
        <v>44435</v>
      </c>
      <c r="F159" s="78" t="s">
        <v>768</v>
      </c>
      <c r="G159" s="13">
        <v>44435</v>
      </c>
      <c r="H159" s="79" t="s">
        <v>769</v>
      </c>
      <c r="I159" s="16">
        <v>85</v>
      </c>
      <c r="J159" s="16">
        <v>55</v>
      </c>
      <c r="K159" s="16">
        <v>28</v>
      </c>
      <c r="L159" s="16">
        <v>16</v>
      </c>
      <c r="M159" s="84">
        <v>32.725000000000001</v>
      </c>
      <c r="N159" s="74">
        <v>33</v>
      </c>
      <c r="O159" s="66">
        <v>2530</v>
      </c>
      <c r="P159" s="67">
        <f>Table2245234678911121314151617[[#This Row],[PEMBULATAN]]*O159</f>
        <v>83490</v>
      </c>
    </row>
    <row r="160" spans="1:16" ht="30.75" customHeight="1" x14ac:dyDescent="0.2">
      <c r="A160" s="14"/>
      <c r="B160" s="14"/>
      <c r="C160" s="75" t="s">
        <v>1374</v>
      </c>
      <c r="D160" s="80" t="s">
        <v>50</v>
      </c>
      <c r="E160" s="13">
        <v>44435</v>
      </c>
      <c r="F160" s="78" t="s">
        <v>768</v>
      </c>
      <c r="G160" s="13">
        <v>44435</v>
      </c>
      <c r="H160" s="79" t="s">
        <v>769</v>
      </c>
      <c r="I160" s="16">
        <v>100</v>
      </c>
      <c r="J160" s="16">
        <v>60</v>
      </c>
      <c r="K160" s="16">
        <v>30</v>
      </c>
      <c r="L160" s="16">
        <v>27</v>
      </c>
      <c r="M160" s="84">
        <v>45</v>
      </c>
      <c r="N160" s="74">
        <v>45</v>
      </c>
      <c r="O160" s="66">
        <v>2530</v>
      </c>
      <c r="P160" s="67">
        <f>Table2245234678911121314151617[[#This Row],[PEMBULATAN]]*O160</f>
        <v>113850</v>
      </c>
    </row>
    <row r="161" spans="1:16" ht="30.75" customHeight="1" x14ac:dyDescent="0.2">
      <c r="A161" s="14"/>
      <c r="B161" s="14"/>
      <c r="C161" s="75" t="s">
        <v>1375</v>
      </c>
      <c r="D161" s="80" t="s">
        <v>50</v>
      </c>
      <c r="E161" s="13">
        <v>44435</v>
      </c>
      <c r="F161" s="78" t="s">
        <v>768</v>
      </c>
      <c r="G161" s="13">
        <v>44435</v>
      </c>
      <c r="H161" s="79" t="s">
        <v>769</v>
      </c>
      <c r="I161" s="16">
        <v>74</v>
      </c>
      <c r="J161" s="16">
        <v>54</v>
      </c>
      <c r="K161" s="16">
        <v>15</v>
      </c>
      <c r="L161" s="16">
        <v>5</v>
      </c>
      <c r="M161" s="84">
        <v>14.984999999999999</v>
      </c>
      <c r="N161" s="74">
        <v>15</v>
      </c>
      <c r="O161" s="66">
        <v>2530</v>
      </c>
      <c r="P161" s="67">
        <f>Table2245234678911121314151617[[#This Row],[PEMBULATAN]]*O161</f>
        <v>37950</v>
      </c>
    </row>
    <row r="162" spans="1:16" ht="30.75" customHeight="1" x14ac:dyDescent="0.2">
      <c r="A162" s="14"/>
      <c r="B162" s="14"/>
      <c r="C162" s="75" t="s">
        <v>1376</v>
      </c>
      <c r="D162" s="80" t="s">
        <v>50</v>
      </c>
      <c r="E162" s="13">
        <v>44435</v>
      </c>
      <c r="F162" s="78" t="s">
        <v>768</v>
      </c>
      <c r="G162" s="13">
        <v>44435</v>
      </c>
      <c r="H162" s="79" t="s">
        <v>769</v>
      </c>
      <c r="I162" s="16">
        <v>67</v>
      </c>
      <c r="J162" s="16">
        <v>40</v>
      </c>
      <c r="K162" s="16">
        <v>22</v>
      </c>
      <c r="L162" s="16">
        <v>2</v>
      </c>
      <c r="M162" s="84">
        <v>14.74</v>
      </c>
      <c r="N162" s="74">
        <v>15</v>
      </c>
      <c r="O162" s="66">
        <v>2530</v>
      </c>
      <c r="P162" s="67">
        <f>Table2245234678911121314151617[[#This Row],[PEMBULATAN]]*O162</f>
        <v>37950</v>
      </c>
    </row>
    <row r="163" spans="1:16" ht="30.75" customHeight="1" x14ac:dyDescent="0.2">
      <c r="A163" s="14"/>
      <c r="B163" s="14"/>
      <c r="C163" s="75" t="s">
        <v>1377</v>
      </c>
      <c r="D163" s="80" t="s">
        <v>50</v>
      </c>
      <c r="E163" s="13">
        <v>44435</v>
      </c>
      <c r="F163" s="78" t="s">
        <v>768</v>
      </c>
      <c r="G163" s="13">
        <v>44435</v>
      </c>
      <c r="H163" s="79" t="s">
        <v>769</v>
      </c>
      <c r="I163" s="16">
        <v>48</v>
      </c>
      <c r="J163" s="16">
        <v>50</v>
      </c>
      <c r="K163" s="16">
        <v>22</v>
      </c>
      <c r="L163" s="16">
        <v>8</v>
      </c>
      <c r="M163" s="84">
        <v>13.2</v>
      </c>
      <c r="N163" s="74">
        <v>13</v>
      </c>
      <c r="O163" s="66">
        <v>2530</v>
      </c>
      <c r="P163" s="67">
        <f>Table2245234678911121314151617[[#This Row],[PEMBULATAN]]*O163</f>
        <v>32890</v>
      </c>
    </row>
    <row r="164" spans="1:16" ht="30.75" customHeight="1" x14ac:dyDescent="0.2">
      <c r="A164" s="14"/>
      <c r="B164" s="14"/>
      <c r="C164" s="75" t="s">
        <v>1378</v>
      </c>
      <c r="D164" s="80" t="s">
        <v>50</v>
      </c>
      <c r="E164" s="13">
        <v>44435</v>
      </c>
      <c r="F164" s="78" t="s">
        <v>768</v>
      </c>
      <c r="G164" s="13">
        <v>44435</v>
      </c>
      <c r="H164" s="79" t="s">
        <v>769</v>
      </c>
      <c r="I164" s="16">
        <v>90</v>
      </c>
      <c r="J164" s="16">
        <v>30</v>
      </c>
      <c r="K164" s="16">
        <v>17</v>
      </c>
      <c r="L164" s="16">
        <v>10</v>
      </c>
      <c r="M164" s="84">
        <v>11.475</v>
      </c>
      <c r="N164" s="74">
        <v>11</v>
      </c>
      <c r="O164" s="66">
        <v>2530</v>
      </c>
      <c r="P164" s="67">
        <f>Table2245234678911121314151617[[#This Row],[PEMBULATAN]]*O164</f>
        <v>27830</v>
      </c>
    </row>
    <row r="165" spans="1:16" ht="30.75" customHeight="1" x14ac:dyDescent="0.2">
      <c r="A165" s="14"/>
      <c r="B165" s="14"/>
      <c r="C165" s="75" t="s">
        <v>1379</v>
      </c>
      <c r="D165" s="80" t="s">
        <v>50</v>
      </c>
      <c r="E165" s="13">
        <v>44435</v>
      </c>
      <c r="F165" s="78" t="s">
        <v>768</v>
      </c>
      <c r="G165" s="13">
        <v>44435</v>
      </c>
      <c r="H165" s="79" t="s">
        <v>769</v>
      </c>
      <c r="I165" s="16">
        <v>84</v>
      </c>
      <c r="J165" s="16">
        <v>50</v>
      </c>
      <c r="K165" s="16">
        <v>37</v>
      </c>
      <c r="L165" s="16">
        <v>18</v>
      </c>
      <c r="M165" s="84">
        <v>38.85</v>
      </c>
      <c r="N165" s="74">
        <v>39</v>
      </c>
      <c r="O165" s="66">
        <v>2530</v>
      </c>
      <c r="P165" s="67">
        <f>Table2245234678911121314151617[[#This Row],[PEMBULATAN]]*O165</f>
        <v>98670</v>
      </c>
    </row>
    <row r="166" spans="1:16" ht="30.75" customHeight="1" x14ac:dyDescent="0.2">
      <c r="A166" s="14"/>
      <c r="B166" s="14"/>
      <c r="C166" s="75" t="s">
        <v>1380</v>
      </c>
      <c r="D166" s="80" t="s">
        <v>50</v>
      </c>
      <c r="E166" s="13">
        <v>44435</v>
      </c>
      <c r="F166" s="78" t="s">
        <v>768</v>
      </c>
      <c r="G166" s="13">
        <v>44435</v>
      </c>
      <c r="H166" s="79" t="s">
        <v>769</v>
      </c>
      <c r="I166" s="16">
        <v>85</v>
      </c>
      <c r="J166" s="16">
        <v>55</v>
      </c>
      <c r="K166" s="16">
        <v>20</v>
      </c>
      <c r="L166" s="16">
        <v>19</v>
      </c>
      <c r="M166" s="84">
        <v>23.375</v>
      </c>
      <c r="N166" s="74">
        <v>23</v>
      </c>
      <c r="O166" s="66">
        <v>2530</v>
      </c>
      <c r="P166" s="67">
        <f>Table2245234678911121314151617[[#This Row],[PEMBULATAN]]*O166</f>
        <v>58190</v>
      </c>
    </row>
    <row r="167" spans="1:16" ht="30.75" customHeight="1" x14ac:dyDescent="0.2">
      <c r="A167" s="14"/>
      <c r="B167" s="14"/>
      <c r="C167" s="75" t="s">
        <v>1381</v>
      </c>
      <c r="D167" s="80" t="s">
        <v>50</v>
      </c>
      <c r="E167" s="13">
        <v>44435</v>
      </c>
      <c r="F167" s="78" t="s">
        <v>768</v>
      </c>
      <c r="G167" s="13">
        <v>44435</v>
      </c>
      <c r="H167" s="79" t="s">
        <v>769</v>
      </c>
      <c r="I167" s="16">
        <v>40</v>
      </c>
      <c r="J167" s="16">
        <v>40</v>
      </c>
      <c r="K167" s="16">
        <v>9</v>
      </c>
      <c r="L167" s="16">
        <v>3</v>
      </c>
      <c r="M167" s="84">
        <v>3.6</v>
      </c>
      <c r="N167" s="74">
        <v>4</v>
      </c>
      <c r="O167" s="66">
        <v>2530</v>
      </c>
      <c r="P167" s="67">
        <f>Table2245234678911121314151617[[#This Row],[PEMBULATAN]]*O167</f>
        <v>10120</v>
      </c>
    </row>
    <row r="168" spans="1:16" ht="30.75" customHeight="1" x14ac:dyDescent="0.2">
      <c r="A168" s="14"/>
      <c r="B168" s="14"/>
      <c r="C168" s="75" t="s">
        <v>1382</v>
      </c>
      <c r="D168" s="80" t="s">
        <v>50</v>
      </c>
      <c r="E168" s="13">
        <v>44435</v>
      </c>
      <c r="F168" s="78" t="s">
        <v>768</v>
      </c>
      <c r="G168" s="13">
        <v>44435</v>
      </c>
      <c r="H168" s="79" t="s">
        <v>769</v>
      </c>
      <c r="I168" s="16">
        <v>96</v>
      </c>
      <c r="J168" s="16">
        <v>50</v>
      </c>
      <c r="K168" s="16">
        <v>38</v>
      </c>
      <c r="L168" s="16">
        <v>19</v>
      </c>
      <c r="M168" s="84">
        <v>45.6</v>
      </c>
      <c r="N168" s="74">
        <v>46</v>
      </c>
      <c r="O168" s="66">
        <v>2530</v>
      </c>
      <c r="P168" s="67">
        <f>Table2245234678911121314151617[[#This Row],[PEMBULATAN]]*O168</f>
        <v>116380</v>
      </c>
    </row>
    <row r="169" spans="1:16" ht="30.75" customHeight="1" x14ac:dyDescent="0.2">
      <c r="A169" s="14"/>
      <c r="B169" s="14"/>
      <c r="C169" s="75" t="s">
        <v>1383</v>
      </c>
      <c r="D169" s="80" t="s">
        <v>50</v>
      </c>
      <c r="E169" s="13">
        <v>44435</v>
      </c>
      <c r="F169" s="78" t="s">
        <v>768</v>
      </c>
      <c r="G169" s="13">
        <v>44435</v>
      </c>
      <c r="H169" s="79" t="s">
        <v>769</v>
      </c>
      <c r="I169" s="16">
        <v>50</v>
      </c>
      <c r="J169" s="16">
        <v>38</v>
      </c>
      <c r="K169" s="16">
        <v>18</v>
      </c>
      <c r="L169" s="16">
        <v>8</v>
      </c>
      <c r="M169" s="84">
        <v>8.5500000000000007</v>
      </c>
      <c r="N169" s="74">
        <v>9</v>
      </c>
      <c r="O169" s="66">
        <v>2530</v>
      </c>
      <c r="P169" s="67">
        <f>Table2245234678911121314151617[[#This Row],[PEMBULATAN]]*O169</f>
        <v>22770</v>
      </c>
    </row>
    <row r="170" spans="1:16" ht="22.5" customHeight="1" x14ac:dyDescent="0.2">
      <c r="A170" s="119" t="s">
        <v>31</v>
      </c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1"/>
      <c r="M170" s="81">
        <f>SUBTOTAL(109,Table2245234678911121314151617[KG VOLUME])</f>
        <v>3493.9414999999995</v>
      </c>
      <c r="N170" s="70">
        <f>SUM(N3:N169)</f>
        <v>3586</v>
      </c>
      <c r="O170" s="122">
        <f>SUM(P3:P169)</f>
        <v>9072580</v>
      </c>
      <c r="P170" s="123"/>
    </row>
    <row r="171" spans="1:16" ht="22.5" customHeight="1" x14ac:dyDescent="0.2">
      <c r="A171" s="85"/>
      <c r="B171" s="58" t="s">
        <v>43</v>
      </c>
      <c r="C171" s="57"/>
      <c r="D171" s="59" t="s">
        <v>44</v>
      </c>
      <c r="E171" s="85"/>
      <c r="F171" s="85"/>
      <c r="G171" s="85"/>
      <c r="H171" s="85"/>
      <c r="I171" s="85"/>
      <c r="J171" s="85"/>
      <c r="K171" s="85"/>
      <c r="L171" s="85"/>
      <c r="M171" s="86"/>
      <c r="N171" s="88" t="s">
        <v>51</v>
      </c>
      <c r="O171" s="87"/>
      <c r="P171" s="87">
        <f>O170*10%</f>
        <v>907258</v>
      </c>
    </row>
    <row r="172" spans="1:16" ht="22.5" customHeight="1" thickBot="1" x14ac:dyDescent="0.25">
      <c r="A172" s="85"/>
      <c r="B172" s="58"/>
      <c r="C172" s="57"/>
      <c r="D172" s="59"/>
      <c r="E172" s="85"/>
      <c r="F172" s="85"/>
      <c r="G172" s="85"/>
      <c r="H172" s="85"/>
      <c r="I172" s="85"/>
      <c r="J172" s="85"/>
      <c r="K172" s="85"/>
      <c r="L172" s="85"/>
      <c r="M172" s="86"/>
      <c r="N172" s="99" t="s">
        <v>53</v>
      </c>
      <c r="O172" s="100"/>
      <c r="P172" s="100">
        <f>O170-P171</f>
        <v>8165322</v>
      </c>
    </row>
    <row r="173" spans="1:16" x14ac:dyDescent="0.2">
      <c r="A173" s="11"/>
      <c r="H173" s="65"/>
      <c r="N173" s="64" t="s">
        <v>32</v>
      </c>
      <c r="P173" s="71">
        <f>P172*1%</f>
        <v>81653.22</v>
      </c>
    </row>
    <row r="174" spans="1:16" ht="15.75" thickBot="1" x14ac:dyDescent="0.25">
      <c r="A174" s="11"/>
      <c r="H174" s="65"/>
      <c r="N174" s="64" t="s">
        <v>54</v>
      </c>
      <c r="P174" s="73">
        <f>P172*2%</f>
        <v>163306.44</v>
      </c>
    </row>
    <row r="175" spans="1:16" x14ac:dyDescent="0.2">
      <c r="A175" s="11"/>
      <c r="H175" s="65"/>
      <c r="N175" s="68" t="s">
        <v>33</v>
      </c>
      <c r="O175" s="69"/>
      <c r="P175" s="72">
        <f>P172+P173-P174</f>
        <v>8083668.7799999993</v>
      </c>
    </row>
    <row r="176" spans="1:16" x14ac:dyDescent="0.2">
      <c r="A176" s="11"/>
      <c r="H176" s="65"/>
      <c r="P176" s="73"/>
    </row>
    <row r="177" spans="1:16" x14ac:dyDescent="0.2">
      <c r="A177" s="11"/>
      <c r="H177" s="65"/>
      <c r="O177" s="60"/>
      <c r="P177" s="73"/>
    </row>
    <row r="178" spans="1:16" s="3" customFormat="1" x14ac:dyDescent="0.25">
      <c r="A178" s="11"/>
      <c r="B178" s="2"/>
      <c r="C178" s="2"/>
      <c r="E178" s="12"/>
      <c r="H178" s="65"/>
      <c r="N178" s="15"/>
      <c r="O178" s="15"/>
      <c r="P178" s="15"/>
    </row>
    <row r="179" spans="1:16" s="3" customFormat="1" x14ac:dyDescent="0.25">
      <c r="A179" s="11"/>
      <c r="B179" s="2"/>
      <c r="C179" s="2"/>
      <c r="E179" s="12"/>
      <c r="H179" s="65"/>
      <c r="N179" s="15"/>
      <c r="O179" s="15"/>
      <c r="P179" s="15"/>
    </row>
    <row r="180" spans="1:16" s="3" customFormat="1" x14ac:dyDescent="0.25">
      <c r="A180" s="11"/>
      <c r="B180" s="2"/>
      <c r="C180" s="2"/>
      <c r="E180" s="12"/>
      <c r="H180" s="65"/>
      <c r="N180" s="15"/>
      <c r="O180" s="15"/>
      <c r="P180" s="15"/>
    </row>
    <row r="181" spans="1:16" s="3" customFormat="1" x14ac:dyDescent="0.25">
      <c r="A181" s="11"/>
      <c r="B181" s="2"/>
      <c r="C181" s="2"/>
      <c r="E181" s="12"/>
      <c r="H181" s="65"/>
      <c r="N181" s="15"/>
      <c r="O181" s="15"/>
      <c r="P181" s="15"/>
    </row>
    <row r="182" spans="1:16" s="3" customFormat="1" x14ac:dyDescent="0.25">
      <c r="A182" s="11"/>
      <c r="B182" s="2"/>
      <c r="C182" s="2"/>
      <c r="E182" s="12"/>
      <c r="H182" s="65"/>
      <c r="N182" s="15"/>
      <c r="O182" s="15"/>
      <c r="P182" s="15"/>
    </row>
    <row r="183" spans="1:16" s="3" customFormat="1" x14ac:dyDescent="0.25">
      <c r="A183" s="11"/>
      <c r="B183" s="2"/>
      <c r="C183" s="2"/>
      <c r="E183" s="12"/>
      <c r="H183" s="65"/>
      <c r="N183" s="15"/>
      <c r="O183" s="15"/>
      <c r="P183" s="15"/>
    </row>
    <row r="184" spans="1:16" s="3" customFormat="1" x14ac:dyDescent="0.25">
      <c r="A184" s="11"/>
      <c r="B184" s="2"/>
      <c r="C184" s="2"/>
      <c r="E184" s="12"/>
      <c r="H184" s="65"/>
      <c r="N184" s="15"/>
      <c r="O184" s="15"/>
      <c r="P184" s="15"/>
    </row>
    <row r="185" spans="1:16" s="3" customFormat="1" x14ac:dyDescent="0.25">
      <c r="A185" s="11"/>
      <c r="B185" s="2"/>
      <c r="C185" s="2"/>
      <c r="E185" s="12"/>
      <c r="H185" s="65"/>
      <c r="N185" s="15"/>
      <c r="O185" s="15"/>
      <c r="P185" s="15"/>
    </row>
    <row r="186" spans="1:16" s="3" customFormat="1" x14ac:dyDescent="0.25">
      <c r="A186" s="11"/>
      <c r="B186" s="2"/>
      <c r="C186" s="2"/>
      <c r="E186" s="12"/>
      <c r="H186" s="65"/>
      <c r="N186" s="15"/>
      <c r="O186" s="15"/>
      <c r="P186" s="15"/>
    </row>
    <row r="187" spans="1:16" s="3" customFormat="1" x14ac:dyDescent="0.25">
      <c r="A187" s="11"/>
      <c r="B187" s="2"/>
      <c r="C187" s="2"/>
      <c r="E187" s="12"/>
      <c r="H187" s="65"/>
      <c r="N187" s="15"/>
      <c r="O187" s="15"/>
      <c r="P187" s="15"/>
    </row>
    <row r="188" spans="1:16" s="3" customFormat="1" x14ac:dyDescent="0.25">
      <c r="A188" s="11"/>
      <c r="B188" s="2"/>
      <c r="C188" s="2"/>
      <c r="E188" s="12"/>
      <c r="H188" s="65"/>
      <c r="N188" s="15"/>
      <c r="O188" s="15"/>
      <c r="P188" s="15"/>
    </row>
    <row r="189" spans="1:16" s="3" customFormat="1" x14ac:dyDescent="0.25">
      <c r="A189" s="11"/>
      <c r="B189" s="2"/>
      <c r="C189" s="2"/>
      <c r="E189" s="12"/>
      <c r="H189" s="65"/>
      <c r="N189" s="15"/>
      <c r="O189" s="15"/>
      <c r="P189" s="15"/>
    </row>
  </sheetData>
  <mergeCells count="2">
    <mergeCell ref="A170:L170"/>
    <mergeCell ref="O170:P170"/>
  </mergeCells>
  <conditionalFormatting sqref="B3">
    <cfRule type="duplicateValues" dxfId="189" priority="2"/>
  </conditionalFormatting>
  <conditionalFormatting sqref="B4:B146">
    <cfRule type="duplicateValues" dxfId="188" priority="1"/>
  </conditionalFormatting>
  <conditionalFormatting sqref="B147:B169">
    <cfRule type="duplicateValues" dxfId="187" priority="3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5"/>
  <sheetViews>
    <sheetView zoomScale="110" zoomScaleNormal="110" workbookViewId="0">
      <pane xSplit="3" ySplit="2" topLeftCell="D22" activePane="bottomRight" state="frozen"/>
      <selection activeCell="H118" sqref="H118"/>
      <selection pane="topRight" activeCell="H118" sqref="H118"/>
      <selection pane="bottomLeft" activeCell="H118" sqref="H118"/>
      <selection pane="bottomRight" activeCell="H27" sqref="H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7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2.25" customHeight="1" x14ac:dyDescent="0.2">
      <c r="A3" s="97" t="s">
        <v>2189</v>
      </c>
      <c r="B3" s="76" t="s">
        <v>1384</v>
      </c>
      <c r="C3" s="9" t="s">
        <v>1385</v>
      </c>
      <c r="D3" s="78" t="s">
        <v>50</v>
      </c>
      <c r="E3" s="13">
        <v>44435</v>
      </c>
      <c r="F3" s="78" t="s">
        <v>768</v>
      </c>
      <c r="G3" s="13">
        <v>44440</v>
      </c>
      <c r="H3" s="10" t="s">
        <v>1409</v>
      </c>
      <c r="I3" s="1">
        <v>43</v>
      </c>
      <c r="J3" s="1">
        <v>37</v>
      </c>
      <c r="K3" s="1">
        <v>20</v>
      </c>
      <c r="L3" s="1">
        <v>20</v>
      </c>
      <c r="M3" s="83">
        <v>7.9550000000000001</v>
      </c>
      <c r="N3" s="8">
        <v>20</v>
      </c>
      <c r="O3" s="66">
        <v>2530</v>
      </c>
      <c r="P3" s="67">
        <f>Table224523467891112131415161718[[#This Row],[PEMBULATAN]]*O3</f>
        <v>50600</v>
      </c>
    </row>
    <row r="4" spans="1:16" ht="32.25" customHeight="1" x14ac:dyDescent="0.2">
      <c r="A4" s="98"/>
      <c r="B4" s="77"/>
      <c r="C4" s="9" t="s">
        <v>1386</v>
      </c>
      <c r="D4" s="78" t="s">
        <v>50</v>
      </c>
      <c r="E4" s="13">
        <v>44435</v>
      </c>
      <c r="F4" s="78" t="s">
        <v>768</v>
      </c>
      <c r="G4" s="13">
        <v>44440</v>
      </c>
      <c r="H4" s="10" t="s">
        <v>1409</v>
      </c>
      <c r="I4" s="1">
        <v>41</v>
      </c>
      <c r="J4" s="1">
        <v>42</v>
      </c>
      <c r="K4" s="1">
        <v>17</v>
      </c>
      <c r="L4" s="1">
        <v>17</v>
      </c>
      <c r="M4" s="83">
        <v>7.3185000000000002</v>
      </c>
      <c r="N4" s="8">
        <v>17</v>
      </c>
      <c r="O4" s="66">
        <v>2530</v>
      </c>
      <c r="P4" s="67">
        <f>Table224523467891112131415161718[[#This Row],[PEMBULATAN]]*O4</f>
        <v>43010</v>
      </c>
    </row>
    <row r="5" spans="1:16" ht="32.25" customHeight="1" x14ac:dyDescent="0.2">
      <c r="A5" s="96"/>
      <c r="B5" s="77"/>
      <c r="C5" s="75" t="s">
        <v>1387</v>
      </c>
      <c r="D5" s="80" t="s">
        <v>50</v>
      </c>
      <c r="E5" s="13">
        <v>44435</v>
      </c>
      <c r="F5" s="78" t="s">
        <v>768</v>
      </c>
      <c r="G5" s="13">
        <v>44440</v>
      </c>
      <c r="H5" s="79" t="s">
        <v>1409</v>
      </c>
      <c r="I5" s="16">
        <v>69</v>
      </c>
      <c r="J5" s="16">
        <v>50</v>
      </c>
      <c r="K5" s="16">
        <v>20</v>
      </c>
      <c r="L5" s="16">
        <v>20</v>
      </c>
      <c r="M5" s="84">
        <v>17.25</v>
      </c>
      <c r="N5" s="74">
        <v>20</v>
      </c>
      <c r="O5" s="66">
        <v>2530</v>
      </c>
      <c r="P5" s="67">
        <f>Table224523467891112131415161718[[#This Row],[PEMBULATAN]]*O5</f>
        <v>50600</v>
      </c>
    </row>
    <row r="6" spans="1:16" ht="32.25" customHeight="1" x14ac:dyDescent="0.2">
      <c r="A6" s="96"/>
      <c r="B6" s="77"/>
      <c r="C6" s="75" t="s">
        <v>1388</v>
      </c>
      <c r="D6" s="80" t="s">
        <v>50</v>
      </c>
      <c r="E6" s="13">
        <v>44435</v>
      </c>
      <c r="F6" s="78" t="s">
        <v>768</v>
      </c>
      <c r="G6" s="13">
        <v>44440</v>
      </c>
      <c r="H6" s="79" t="s">
        <v>1409</v>
      </c>
      <c r="I6" s="16">
        <v>53</v>
      </c>
      <c r="J6" s="16">
        <v>43</v>
      </c>
      <c r="K6" s="16">
        <v>45</v>
      </c>
      <c r="L6" s="16">
        <v>45</v>
      </c>
      <c r="M6" s="84">
        <v>25.638750000000002</v>
      </c>
      <c r="N6" s="74">
        <v>45</v>
      </c>
      <c r="O6" s="66">
        <v>2530</v>
      </c>
      <c r="P6" s="67">
        <f>Table224523467891112131415161718[[#This Row],[PEMBULATAN]]*O6</f>
        <v>113850</v>
      </c>
    </row>
    <row r="7" spans="1:16" ht="32.25" customHeight="1" x14ac:dyDescent="0.2">
      <c r="A7" s="96"/>
      <c r="B7" s="92"/>
      <c r="C7" s="75" t="s">
        <v>1389</v>
      </c>
      <c r="D7" s="80" t="s">
        <v>50</v>
      </c>
      <c r="E7" s="13">
        <v>44435</v>
      </c>
      <c r="F7" s="78" t="s">
        <v>768</v>
      </c>
      <c r="G7" s="13">
        <v>44440</v>
      </c>
      <c r="H7" s="79" t="s">
        <v>1409</v>
      </c>
      <c r="I7" s="16">
        <v>33</v>
      </c>
      <c r="J7" s="16">
        <v>33</v>
      </c>
      <c r="K7" s="16">
        <v>23</v>
      </c>
      <c r="L7" s="16">
        <v>23</v>
      </c>
      <c r="M7" s="84">
        <v>6.2617500000000001</v>
      </c>
      <c r="N7" s="74">
        <v>23</v>
      </c>
      <c r="O7" s="66">
        <v>2530</v>
      </c>
      <c r="P7" s="67">
        <f>Table224523467891112131415161718[[#This Row],[PEMBULATAN]]*O7</f>
        <v>58190</v>
      </c>
    </row>
    <row r="8" spans="1:16" ht="32.25" customHeight="1" x14ac:dyDescent="0.2">
      <c r="A8" s="96"/>
      <c r="B8" s="77" t="s">
        <v>1390</v>
      </c>
      <c r="C8" s="75" t="s">
        <v>1391</v>
      </c>
      <c r="D8" s="80" t="s">
        <v>50</v>
      </c>
      <c r="E8" s="13">
        <v>44435</v>
      </c>
      <c r="F8" s="78" t="s">
        <v>768</v>
      </c>
      <c r="G8" s="13">
        <v>44440</v>
      </c>
      <c r="H8" s="79" t="s">
        <v>1409</v>
      </c>
      <c r="I8" s="16">
        <v>87</v>
      </c>
      <c r="J8" s="16">
        <v>60</v>
      </c>
      <c r="K8" s="16">
        <v>32</v>
      </c>
      <c r="L8" s="16">
        <v>24</v>
      </c>
      <c r="M8" s="84">
        <v>41.76</v>
      </c>
      <c r="N8" s="74">
        <v>42</v>
      </c>
      <c r="O8" s="66">
        <v>2530</v>
      </c>
      <c r="P8" s="67">
        <f>Table224523467891112131415161718[[#This Row],[PEMBULATAN]]*O8</f>
        <v>106260</v>
      </c>
    </row>
    <row r="9" spans="1:16" ht="32.25" customHeight="1" x14ac:dyDescent="0.2">
      <c r="A9" s="96"/>
      <c r="B9" s="77"/>
      <c r="C9" s="75" t="s">
        <v>1392</v>
      </c>
      <c r="D9" s="80" t="s">
        <v>50</v>
      </c>
      <c r="E9" s="13">
        <v>44435</v>
      </c>
      <c r="F9" s="78" t="s">
        <v>768</v>
      </c>
      <c r="G9" s="13">
        <v>44440</v>
      </c>
      <c r="H9" s="79" t="s">
        <v>1409</v>
      </c>
      <c r="I9" s="16">
        <v>100</v>
      </c>
      <c r="J9" s="16">
        <v>63</v>
      </c>
      <c r="K9" s="16">
        <v>32</v>
      </c>
      <c r="L9" s="16">
        <v>16</v>
      </c>
      <c r="M9" s="84">
        <v>50.4</v>
      </c>
      <c r="N9" s="74">
        <v>50</v>
      </c>
      <c r="O9" s="66">
        <v>2530</v>
      </c>
      <c r="P9" s="67">
        <f>Table224523467891112131415161718[[#This Row],[PEMBULATAN]]*O9</f>
        <v>126500</v>
      </c>
    </row>
    <row r="10" spans="1:16" ht="32.25" customHeight="1" x14ac:dyDescent="0.2">
      <c r="A10" s="96"/>
      <c r="B10" s="77"/>
      <c r="C10" s="75" t="s">
        <v>1393</v>
      </c>
      <c r="D10" s="80" t="s">
        <v>50</v>
      </c>
      <c r="E10" s="13">
        <v>44435</v>
      </c>
      <c r="F10" s="78" t="s">
        <v>768</v>
      </c>
      <c r="G10" s="13">
        <v>44440</v>
      </c>
      <c r="H10" s="79" t="s">
        <v>1409</v>
      </c>
      <c r="I10" s="16">
        <v>121</v>
      </c>
      <c r="J10" s="16">
        <v>62</v>
      </c>
      <c r="K10" s="16">
        <v>23</v>
      </c>
      <c r="L10" s="16">
        <v>20</v>
      </c>
      <c r="M10" s="84">
        <v>43.136499999999998</v>
      </c>
      <c r="N10" s="74">
        <v>43</v>
      </c>
      <c r="O10" s="66">
        <v>2530</v>
      </c>
      <c r="P10" s="67">
        <f>Table224523467891112131415161718[[#This Row],[PEMBULATAN]]*O10</f>
        <v>108790</v>
      </c>
    </row>
    <row r="11" spans="1:16" ht="32.25" customHeight="1" x14ac:dyDescent="0.2">
      <c r="A11" s="96"/>
      <c r="B11" s="77"/>
      <c r="C11" s="75" t="s">
        <v>1394</v>
      </c>
      <c r="D11" s="80" t="s">
        <v>50</v>
      </c>
      <c r="E11" s="13">
        <v>44435</v>
      </c>
      <c r="F11" s="78" t="s">
        <v>768</v>
      </c>
      <c r="G11" s="13">
        <v>44440</v>
      </c>
      <c r="H11" s="79" t="s">
        <v>1409</v>
      </c>
      <c r="I11" s="16">
        <v>89</v>
      </c>
      <c r="J11" s="16">
        <v>61</v>
      </c>
      <c r="K11" s="16">
        <v>40</v>
      </c>
      <c r="L11" s="16">
        <v>16</v>
      </c>
      <c r="M11" s="84">
        <v>54.29</v>
      </c>
      <c r="N11" s="74">
        <v>54</v>
      </c>
      <c r="O11" s="66">
        <v>2530</v>
      </c>
      <c r="P11" s="67">
        <f>Table224523467891112131415161718[[#This Row],[PEMBULATAN]]*O11</f>
        <v>136620</v>
      </c>
    </row>
    <row r="12" spans="1:16" ht="32.25" customHeight="1" x14ac:dyDescent="0.2">
      <c r="A12" s="96"/>
      <c r="B12" s="77"/>
      <c r="C12" s="75" t="s">
        <v>1395</v>
      </c>
      <c r="D12" s="80" t="s">
        <v>50</v>
      </c>
      <c r="E12" s="13">
        <v>44435</v>
      </c>
      <c r="F12" s="78" t="s">
        <v>768</v>
      </c>
      <c r="G12" s="13">
        <v>44440</v>
      </c>
      <c r="H12" s="79" t="s">
        <v>1409</v>
      </c>
      <c r="I12" s="16">
        <v>101</v>
      </c>
      <c r="J12" s="16">
        <v>53</v>
      </c>
      <c r="K12" s="16">
        <v>31</v>
      </c>
      <c r="L12" s="16">
        <v>26</v>
      </c>
      <c r="M12" s="84">
        <v>41.485750000000003</v>
      </c>
      <c r="N12" s="74">
        <v>41</v>
      </c>
      <c r="O12" s="66">
        <v>2530</v>
      </c>
      <c r="P12" s="67">
        <f>Table224523467891112131415161718[[#This Row],[PEMBULATAN]]*O12</f>
        <v>103730</v>
      </c>
    </row>
    <row r="13" spans="1:16" ht="32.25" customHeight="1" x14ac:dyDescent="0.2">
      <c r="A13" s="96"/>
      <c r="B13" s="77"/>
      <c r="C13" s="75" t="s">
        <v>1396</v>
      </c>
      <c r="D13" s="80" t="s">
        <v>50</v>
      </c>
      <c r="E13" s="13">
        <v>44435</v>
      </c>
      <c r="F13" s="78" t="s">
        <v>768</v>
      </c>
      <c r="G13" s="13">
        <v>44440</v>
      </c>
      <c r="H13" s="79" t="s">
        <v>1409</v>
      </c>
      <c r="I13" s="16">
        <v>90</v>
      </c>
      <c r="J13" s="16">
        <v>56</v>
      </c>
      <c r="K13" s="16">
        <v>26</v>
      </c>
      <c r="L13" s="16">
        <v>17</v>
      </c>
      <c r="M13" s="84">
        <v>32.76</v>
      </c>
      <c r="N13" s="74">
        <v>33</v>
      </c>
      <c r="O13" s="66">
        <v>2530</v>
      </c>
      <c r="P13" s="67">
        <f>Table224523467891112131415161718[[#This Row],[PEMBULATAN]]*O13</f>
        <v>83490</v>
      </c>
    </row>
    <row r="14" spans="1:16" ht="32.25" customHeight="1" x14ac:dyDescent="0.2">
      <c r="A14" s="96"/>
      <c r="B14" s="77"/>
      <c r="C14" s="75" t="s">
        <v>1397</v>
      </c>
      <c r="D14" s="80" t="s">
        <v>50</v>
      </c>
      <c r="E14" s="13">
        <v>44435</v>
      </c>
      <c r="F14" s="78" t="s">
        <v>768</v>
      </c>
      <c r="G14" s="13">
        <v>44440</v>
      </c>
      <c r="H14" s="79" t="s">
        <v>1409</v>
      </c>
      <c r="I14" s="16">
        <v>82</v>
      </c>
      <c r="J14" s="16">
        <v>54</v>
      </c>
      <c r="K14" s="16">
        <v>31</v>
      </c>
      <c r="L14" s="16">
        <v>21</v>
      </c>
      <c r="M14" s="84">
        <v>34.317</v>
      </c>
      <c r="N14" s="74">
        <v>34</v>
      </c>
      <c r="O14" s="66">
        <v>2530</v>
      </c>
      <c r="P14" s="67">
        <f>Table224523467891112131415161718[[#This Row],[PEMBULATAN]]*O14</f>
        <v>86020</v>
      </c>
    </row>
    <row r="15" spans="1:16" ht="32.25" customHeight="1" x14ac:dyDescent="0.2">
      <c r="A15" s="96"/>
      <c r="B15" s="77"/>
      <c r="C15" s="75" t="s">
        <v>1398</v>
      </c>
      <c r="D15" s="80" t="s">
        <v>50</v>
      </c>
      <c r="E15" s="13">
        <v>44435</v>
      </c>
      <c r="F15" s="78" t="s">
        <v>768</v>
      </c>
      <c r="G15" s="13">
        <v>44440</v>
      </c>
      <c r="H15" s="79" t="s">
        <v>1409</v>
      </c>
      <c r="I15" s="16">
        <v>102</v>
      </c>
      <c r="J15" s="16">
        <v>63</v>
      </c>
      <c r="K15" s="16">
        <v>31</v>
      </c>
      <c r="L15" s="16">
        <v>14</v>
      </c>
      <c r="M15" s="84">
        <v>49.801499999999997</v>
      </c>
      <c r="N15" s="74">
        <v>50</v>
      </c>
      <c r="O15" s="66">
        <v>2530</v>
      </c>
      <c r="P15" s="67">
        <f>Table224523467891112131415161718[[#This Row],[PEMBULATAN]]*O15</f>
        <v>126500</v>
      </c>
    </row>
    <row r="16" spans="1:16" ht="32.25" customHeight="1" x14ac:dyDescent="0.2">
      <c r="A16" s="96"/>
      <c r="B16" s="77"/>
      <c r="C16" s="75" t="s">
        <v>1399</v>
      </c>
      <c r="D16" s="80" t="s">
        <v>50</v>
      </c>
      <c r="E16" s="13">
        <v>44435</v>
      </c>
      <c r="F16" s="78" t="s">
        <v>768</v>
      </c>
      <c r="G16" s="13">
        <v>44440</v>
      </c>
      <c r="H16" s="79" t="s">
        <v>1409</v>
      </c>
      <c r="I16" s="16">
        <v>101</v>
      </c>
      <c r="J16" s="16">
        <v>57</v>
      </c>
      <c r="K16" s="16">
        <v>31</v>
      </c>
      <c r="L16" s="16">
        <v>20</v>
      </c>
      <c r="M16" s="84">
        <v>44.616750000000003</v>
      </c>
      <c r="N16" s="74">
        <v>45</v>
      </c>
      <c r="O16" s="66">
        <v>2530</v>
      </c>
      <c r="P16" s="67">
        <f>Table224523467891112131415161718[[#This Row],[PEMBULATAN]]*O16</f>
        <v>113850</v>
      </c>
    </row>
    <row r="17" spans="1:16" ht="32.25" customHeight="1" x14ac:dyDescent="0.2">
      <c r="A17" s="96"/>
      <c r="B17" s="77"/>
      <c r="C17" s="75" t="s">
        <v>1400</v>
      </c>
      <c r="D17" s="80" t="s">
        <v>50</v>
      </c>
      <c r="E17" s="13">
        <v>44435</v>
      </c>
      <c r="F17" s="78" t="s">
        <v>768</v>
      </c>
      <c r="G17" s="13">
        <v>44440</v>
      </c>
      <c r="H17" s="79" t="s">
        <v>1409</v>
      </c>
      <c r="I17" s="16">
        <v>103</v>
      </c>
      <c r="J17" s="16">
        <v>52</v>
      </c>
      <c r="K17" s="16">
        <v>37</v>
      </c>
      <c r="L17" s="16">
        <v>20</v>
      </c>
      <c r="M17" s="84">
        <v>49.542999999999999</v>
      </c>
      <c r="N17" s="74">
        <v>50</v>
      </c>
      <c r="O17" s="66">
        <v>2530</v>
      </c>
      <c r="P17" s="67">
        <f>Table224523467891112131415161718[[#This Row],[PEMBULATAN]]*O17</f>
        <v>126500</v>
      </c>
    </row>
    <row r="18" spans="1:16" ht="32.25" customHeight="1" x14ac:dyDescent="0.2">
      <c r="A18" s="96"/>
      <c r="B18" s="77"/>
      <c r="C18" s="75" t="s">
        <v>1401</v>
      </c>
      <c r="D18" s="80" t="s">
        <v>50</v>
      </c>
      <c r="E18" s="13">
        <v>44435</v>
      </c>
      <c r="F18" s="78" t="s">
        <v>768</v>
      </c>
      <c r="G18" s="13">
        <v>44440</v>
      </c>
      <c r="H18" s="79" t="s">
        <v>1409</v>
      </c>
      <c r="I18" s="16">
        <v>107</v>
      </c>
      <c r="J18" s="16">
        <v>57</v>
      </c>
      <c r="K18" s="16">
        <v>32</v>
      </c>
      <c r="L18" s="16">
        <v>35</v>
      </c>
      <c r="M18" s="84">
        <v>48.792000000000002</v>
      </c>
      <c r="N18" s="74">
        <v>49</v>
      </c>
      <c r="O18" s="66">
        <v>2530</v>
      </c>
      <c r="P18" s="67">
        <f>Table224523467891112131415161718[[#This Row],[PEMBULATAN]]*O18</f>
        <v>123970</v>
      </c>
    </row>
    <row r="19" spans="1:16" ht="32.25" customHeight="1" x14ac:dyDescent="0.2">
      <c r="A19" s="96"/>
      <c r="B19" s="77"/>
      <c r="C19" s="75" t="s">
        <v>1402</v>
      </c>
      <c r="D19" s="80" t="s">
        <v>50</v>
      </c>
      <c r="E19" s="13">
        <v>44435</v>
      </c>
      <c r="F19" s="78" t="s">
        <v>768</v>
      </c>
      <c r="G19" s="13">
        <v>44440</v>
      </c>
      <c r="H19" s="79" t="s">
        <v>1409</v>
      </c>
      <c r="I19" s="16">
        <v>90</v>
      </c>
      <c r="J19" s="16">
        <v>60</v>
      </c>
      <c r="K19" s="16">
        <v>30</v>
      </c>
      <c r="L19" s="16">
        <v>26</v>
      </c>
      <c r="M19" s="84">
        <v>40.5</v>
      </c>
      <c r="N19" s="74">
        <v>41</v>
      </c>
      <c r="O19" s="66">
        <v>2530</v>
      </c>
      <c r="P19" s="67">
        <f>Table224523467891112131415161718[[#This Row],[PEMBULATAN]]*O19</f>
        <v>103730</v>
      </c>
    </row>
    <row r="20" spans="1:16" ht="32.25" customHeight="1" x14ac:dyDescent="0.2">
      <c r="A20" s="96"/>
      <c r="B20" s="77"/>
      <c r="C20" s="75" t="s">
        <v>1403</v>
      </c>
      <c r="D20" s="80" t="s">
        <v>50</v>
      </c>
      <c r="E20" s="13">
        <v>44435</v>
      </c>
      <c r="F20" s="78" t="s">
        <v>768</v>
      </c>
      <c r="G20" s="13">
        <v>44440</v>
      </c>
      <c r="H20" s="79" t="s">
        <v>1409</v>
      </c>
      <c r="I20" s="16">
        <v>101</v>
      </c>
      <c r="J20" s="16">
        <v>61</v>
      </c>
      <c r="K20" s="16">
        <v>31</v>
      </c>
      <c r="L20" s="16">
        <v>27</v>
      </c>
      <c r="M20" s="84">
        <v>47.747750000000003</v>
      </c>
      <c r="N20" s="74">
        <v>48</v>
      </c>
      <c r="O20" s="66">
        <v>2530</v>
      </c>
      <c r="P20" s="67">
        <f>Table224523467891112131415161718[[#This Row],[PEMBULATAN]]*O20</f>
        <v>121440</v>
      </c>
    </row>
    <row r="21" spans="1:16" ht="32.25" customHeight="1" x14ac:dyDescent="0.2">
      <c r="A21" s="96"/>
      <c r="B21" s="77"/>
      <c r="C21" s="75" t="s">
        <v>1404</v>
      </c>
      <c r="D21" s="80" t="s">
        <v>50</v>
      </c>
      <c r="E21" s="13">
        <v>44435</v>
      </c>
      <c r="F21" s="78" t="s">
        <v>768</v>
      </c>
      <c r="G21" s="13">
        <v>44440</v>
      </c>
      <c r="H21" s="79" t="s">
        <v>1409</v>
      </c>
      <c r="I21" s="16">
        <v>83</v>
      </c>
      <c r="J21" s="16">
        <v>63</v>
      </c>
      <c r="K21" s="16">
        <v>37</v>
      </c>
      <c r="L21" s="16">
        <v>19</v>
      </c>
      <c r="M21" s="84">
        <v>48.368250000000003</v>
      </c>
      <c r="N21" s="74">
        <v>48</v>
      </c>
      <c r="O21" s="66">
        <v>2530</v>
      </c>
      <c r="P21" s="67">
        <f>Table224523467891112131415161718[[#This Row],[PEMBULATAN]]*O21</f>
        <v>121440</v>
      </c>
    </row>
    <row r="22" spans="1:16" ht="32.25" customHeight="1" x14ac:dyDescent="0.2">
      <c r="A22" s="96"/>
      <c r="B22" s="77"/>
      <c r="C22" s="75" t="s">
        <v>1405</v>
      </c>
      <c r="D22" s="80" t="s">
        <v>50</v>
      </c>
      <c r="E22" s="13">
        <v>44435</v>
      </c>
      <c r="F22" s="78" t="s">
        <v>768</v>
      </c>
      <c r="G22" s="13">
        <v>44440</v>
      </c>
      <c r="H22" s="79" t="s">
        <v>1409</v>
      </c>
      <c r="I22" s="16">
        <v>65</v>
      </c>
      <c r="J22" s="16">
        <v>40</v>
      </c>
      <c r="K22" s="16">
        <v>20</v>
      </c>
      <c r="L22" s="16">
        <v>3</v>
      </c>
      <c r="M22" s="84">
        <v>13</v>
      </c>
      <c r="N22" s="74">
        <v>13</v>
      </c>
      <c r="O22" s="66">
        <v>2530</v>
      </c>
      <c r="P22" s="67">
        <f>Table224523467891112131415161718[[#This Row],[PEMBULATAN]]*O22</f>
        <v>32890</v>
      </c>
    </row>
    <row r="23" spans="1:16" ht="32.25" customHeight="1" x14ac:dyDescent="0.2">
      <c r="A23" s="96"/>
      <c r="B23" s="77"/>
      <c r="C23" s="75" t="s">
        <v>1406</v>
      </c>
      <c r="D23" s="80" t="s">
        <v>50</v>
      </c>
      <c r="E23" s="13">
        <v>44435</v>
      </c>
      <c r="F23" s="78" t="s">
        <v>768</v>
      </c>
      <c r="G23" s="13">
        <v>44440</v>
      </c>
      <c r="H23" s="79" t="s">
        <v>1409</v>
      </c>
      <c r="I23" s="16">
        <v>73</v>
      </c>
      <c r="J23" s="16">
        <v>61</v>
      </c>
      <c r="K23" s="16">
        <v>23</v>
      </c>
      <c r="L23" s="16">
        <v>7</v>
      </c>
      <c r="M23" s="84">
        <v>25.604749999999999</v>
      </c>
      <c r="N23" s="74">
        <v>26</v>
      </c>
      <c r="O23" s="66">
        <v>2530</v>
      </c>
      <c r="P23" s="67">
        <f>Table224523467891112131415161718[[#This Row],[PEMBULATAN]]*O23</f>
        <v>65780</v>
      </c>
    </row>
    <row r="24" spans="1:16" ht="32.25" customHeight="1" x14ac:dyDescent="0.2">
      <c r="A24" s="96"/>
      <c r="B24" s="77"/>
      <c r="C24" s="75" t="s">
        <v>1407</v>
      </c>
      <c r="D24" s="80" t="s">
        <v>50</v>
      </c>
      <c r="E24" s="13">
        <v>44435</v>
      </c>
      <c r="F24" s="78" t="s">
        <v>768</v>
      </c>
      <c r="G24" s="13">
        <v>44440</v>
      </c>
      <c r="H24" s="79" t="s">
        <v>1409</v>
      </c>
      <c r="I24" s="16">
        <v>70</v>
      </c>
      <c r="J24" s="16">
        <v>50</v>
      </c>
      <c r="K24" s="16">
        <v>30</v>
      </c>
      <c r="L24" s="16">
        <v>10</v>
      </c>
      <c r="M24" s="84">
        <v>26.25</v>
      </c>
      <c r="N24" s="74">
        <v>26</v>
      </c>
      <c r="O24" s="66">
        <v>2530</v>
      </c>
      <c r="P24" s="67">
        <f>Table224523467891112131415161718[[#This Row],[PEMBULATAN]]*O24</f>
        <v>65780</v>
      </c>
    </row>
    <row r="25" spans="1:16" ht="32.25" customHeight="1" x14ac:dyDescent="0.2">
      <c r="A25" s="96"/>
      <c r="B25" s="77"/>
      <c r="C25" s="75" t="s">
        <v>1408</v>
      </c>
      <c r="D25" s="80" t="s">
        <v>50</v>
      </c>
      <c r="E25" s="13">
        <v>44435</v>
      </c>
      <c r="F25" s="78" t="s">
        <v>768</v>
      </c>
      <c r="G25" s="13">
        <v>44440</v>
      </c>
      <c r="H25" s="79" t="s">
        <v>1409</v>
      </c>
      <c r="I25" s="16">
        <v>73</v>
      </c>
      <c r="J25" s="16">
        <v>73</v>
      </c>
      <c r="K25" s="16">
        <v>15</v>
      </c>
      <c r="L25" s="16">
        <v>5</v>
      </c>
      <c r="M25" s="84">
        <v>19.983750000000001</v>
      </c>
      <c r="N25" s="74">
        <v>20</v>
      </c>
      <c r="O25" s="66">
        <v>2530</v>
      </c>
      <c r="P25" s="67">
        <f>Table224523467891112131415161718[[#This Row],[PEMBULATAN]]*O25</f>
        <v>50600</v>
      </c>
    </row>
    <row r="26" spans="1:16" ht="22.5" customHeight="1" x14ac:dyDescent="0.2">
      <c r="A26" s="119" t="s">
        <v>31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1"/>
      <c r="M26" s="81">
        <f>SUBTOTAL(109,Table224523467891112131415161718[KG VOLUME])</f>
        <v>776.78099999999995</v>
      </c>
      <c r="N26" s="70">
        <f>SUM(N3:N25)</f>
        <v>838</v>
      </c>
      <c r="O26" s="122">
        <f>SUM(P3:P25)</f>
        <v>2120140</v>
      </c>
      <c r="P26" s="123"/>
    </row>
    <row r="27" spans="1:16" ht="22.5" customHeight="1" x14ac:dyDescent="0.2">
      <c r="A27" s="85"/>
      <c r="B27" s="58" t="s">
        <v>43</v>
      </c>
      <c r="C27" s="57"/>
      <c r="D27" s="59" t="s">
        <v>44</v>
      </c>
      <c r="E27" s="85"/>
      <c r="F27" s="85"/>
      <c r="G27" s="85"/>
      <c r="H27" s="85"/>
      <c r="I27" s="85"/>
      <c r="J27" s="85"/>
      <c r="K27" s="85"/>
      <c r="L27" s="85"/>
      <c r="M27" s="86"/>
      <c r="N27" s="88" t="s">
        <v>51</v>
      </c>
      <c r="O27" s="87"/>
      <c r="P27" s="87">
        <f>O26*10%</f>
        <v>212014</v>
      </c>
    </row>
    <row r="28" spans="1:16" ht="22.5" customHeight="1" thickBot="1" x14ac:dyDescent="0.25">
      <c r="A28" s="85"/>
      <c r="B28" s="58"/>
      <c r="C28" s="57"/>
      <c r="D28" s="59"/>
      <c r="E28" s="85"/>
      <c r="F28" s="85"/>
      <c r="G28" s="85"/>
      <c r="H28" s="85"/>
      <c r="I28" s="85"/>
      <c r="J28" s="85"/>
      <c r="K28" s="85"/>
      <c r="L28" s="85"/>
      <c r="M28" s="86"/>
      <c r="N28" s="99" t="s">
        <v>53</v>
      </c>
      <c r="O28" s="100"/>
      <c r="P28" s="100">
        <f>O26-P27</f>
        <v>1908126</v>
      </c>
    </row>
    <row r="29" spans="1:16" x14ac:dyDescent="0.2">
      <c r="A29" s="11"/>
      <c r="H29" s="65"/>
      <c r="N29" s="64" t="s">
        <v>32</v>
      </c>
      <c r="P29" s="71">
        <f>P28*1%</f>
        <v>19081.260000000002</v>
      </c>
    </row>
    <row r="30" spans="1:16" ht="15.75" thickBot="1" x14ac:dyDescent="0.25">
      <c r="A30" s="11"/>
      <c r="H30" s="65"/>
      <c r="N30" s="64" t="s">
        <v>54</v>
      </c>
      <c r="P30" s="73">
        <f>P28*2%</f>
        <v>38162.520000000004</v>
      </c>
    </row>
    <row r="31" spans="1:16" x14ac:dyDescent="0.2">
      <c r="A31" s="11"/>
      <c r="H31" s="65"/>
      <c r="N31" s="68" t="s">
        <v>33</v>
      </c>
      <c r="O31" s="69"/>
      <c r="P31" s="72">
        <f>P28+P29-P30</f>
        <v>1889044.74</v>
      </c>
    </row>
    <row r="32" spans="1:16" x14ac:dyDescent="0.2">
      <c r="A32" s="11"/>
      <c r="H32" s="65"/>
      <c r="P32" s="73"/>
    </row>
    <row r="33" spans="1:16" x14ac:dyDescent="0.2">
      <c r="A33" s="11"/>
      <c r="H33" s="65"/>
      <c r="O33" s="60"/>
      <c r="P33" s="73"/>
    </row>
    <row r="34" spans="1:16" s="3" customFormat="1" x14ac:dyDescent="0.25">
      <c r="A34" s="11"/>
      <c r="B34" s="2"/>
      <c r="C34" s="2"/>
      <c r="E34" s="12"/>
      <c r="H34" s="65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5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5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5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5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5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5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5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5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5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5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5"/>
      <c r="N45" s="15"/>
      <c r="O45" s="15"/>
      <c r="P45" s="15"/>
    </row>
  </sheetData>
  <mergeCells count="2">
    <mergeCell ref="A26:L26"/>
    <mergeCell ref="O26:P26"/>
  </mergeCells>
  <conditionalFormatting sqref="B3">
    <cfRule type="duplicateValues" dxfId="171" priority="2"/>
  </conditionalFormatting>
  <conditionalFormatting sqref="B4:B25">
    <cfRule type="duplicateValues" dxfId="170" priority="3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zoomScale="110" zoomScaleNormal="110" workbookViewId="0">
      <pane xSplit="3" ySplit="2" topLeftCell="D11" activePane="bottomRight" state="frozen"/>
      <selection activeCell="H118" sqref="H118"/>
      <selection pane="topRight" activeCell="H118" sqref="H118"/>
      <selection pane="bottomLeft" activeCell="H118" sqref="H118"/>
      <selection pane="bottomRight" activeCell="E17" sqref="E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41.25" customHeight="1" x14ac:dyDescent="0.2">
      <c r="A3" s="97" t="s">
        <v>2190</v>
      </c>
      <c r="B3" s="76" t="s">
        <v>1410</v>
      </c>
      <c r="C3" s="9" t="s">
        <v>1411</v>
      </c>
      <c r="D3" s="78" t="s">
        <v>52</v>
      </c>
      <c r="E3" s="13">
        <v>44435</v>
      </c>
      <c r="F3" s="78" t="s">
        <v>768</v>
      </c>
      <c r="G3" s="13">
        <v>44440</v>
      </c>
      <c r="H3" s="10" t="s">
        <v>1409</v>
      </c>
      <c r="I3" s="1">
        <v>30</v>
      </c>
      <c r="J3" s="1">
        <v>12</v>
      </c>
      <c r="K3" s="1">
        <v>6</v>
      </c>
      <c r="L3" s="1">
        <v>2</v>
      </c>
      <c r="M3" s="83">
        <v>0.54</v>
      </c>
      <c r="N3" s="8">
        <v>2</v>
      </c>
      <c r="O3" s="66">
        <v>2530</v>
      </c>
      <c r="P3" s="67">
        <f>Table22452346789111213141516171819[[#This Row],[PEMBULATAN]]*O3</f>
        <v>5060</v>
      </c>
    </row>
    <row r="4" spans="1:16" ht="41.25" customHeight="1" x14ac:dyDescent="0.2">
      <c r="A4" s="98"/>
      <c r="B4" s="77"/>
      <c r="C4" s="9" t="s">
        <v>1412</v>
      </c>
      <c r="D4" s="78" t="s">
        <v>52</v>
      </c>
      <c r="E4" s="13">
        <v>44435</v>
      </c>
      <c r="F4" s="78" t="s">
        <v>768</v>
      </c>
      <c r="G4" s="13">
        <v>44440</v>
      </c>
      <c r="H4" s="10" t="s">
        <v>1409</v>
      </c>
      <c r="I4" s="1">
        <v>75</v>
      </c>
      <c r="J4" s="1">
        <v>62</v>
      </c>
      <c r="K4" s="1">
        <v>42</v>
      </c>
      <c r="L4" s="1">
        <v>31</v>
      </c>
      <c r="M4" s="83">
        <v>48.825000000000003</v>
      </c>
      <c r="N4" s="8">
        <v>49</v>
      </c>
      <c r="O4" s="66">
        <v>2530</v>
      </c>
      <c r="P4" s="67">
        <f>Table22452346789111213141516171819[[#This Row],[PEMBULATAN]]*O4</f>
        <v>123970</v>
      </c>
    </row>
    <row r="5" spans="1:16" ht="41.25" customHeight="1" x14ac:dyDescent="0.2">
      <c r="A5" s="96"/>
      <c r="B5" s="77"/>
      <c r="C5" s="75" t="s">
        <v>1413</v>
      </c>
      <c r="D5" s="80" t="s">
        <v>52</v>
      </c>
      <c r="E5" s="13">
        <v>44435</v>
      </c>
      <c r="F5" s="78" t="s">
        <v>768</v>
      </c>
      <c r="G5" s="13">
        <v>44440</v>
      </c>
      <c r="H5" s="79" t="s">
        <v>1409</v>
      </c>
      <c r="I5" s="16">
        <v>75</v>
      </c>
      <c r="J5" s="16">
        <v>62</v>
      </c>
      <c r="K5" s="16">
        <v>42</v>
      </c>
      <c r="L5" s="16">
        <v>31</v>
      </c>
      <c r="M5" s="84">
        <v>48.825000000000003</v>
      </c>
      <c r="N5" s="74">
        <v>49</v>
      </c>
      <c r="O5" s="66">
        <v>2530</v>
      </c>
      <c r="P5" s="67">
        <f>Table22452346789111213141516171819[[#This Row],[PEMBULATAN]]*O5</f>
        <v>123970</v>
      </c>
    </row>
    <row r="6" spans="1:16" ht="41.25" customHeight="1" x14ac:dyDescent="0.2">
      <c r="A6" s="96"/>
      <c r="B6" s="92"/>
      <c r="C6" s="75" t="s">
        <v>1414</v>
      </c>
      <c r="D6" s="80" t="s">
        <v>52</v>
      </c>
      <c r="E6" s="13">
        <v>44435</v>
      </c>
      <c r="F6" s="78" t="s">
        <v>768</v>
      </c>
      <c r="G6" s="13">
        <v>44440</v>
      </c>
      <c r="H6" s="79" t="s">
        <v>1409</v>
      </c>
      <c r="I6" s="16">
        <v>75</v>
      </c>
      <c r="J6" s="16">
        <v>62</v>
      </c>
      <c r="K6" s="16">
        <v>42</v>
      </c>
      <c r="L6" s="16">
        <v>31</v>
      </c>
      <c r="M6" s="84">
        <v>48.825000000000003</v>
      </c>
      <c r="N6" s="74">
        <v>49</v>
      </c>
      <c r="O6" s="66">
        <v>2530</v>
      </c>
      <c r="P6" s="67">
        <f>Table22452346789111213141516171819[[#This Row],[PEMBULATAN]]*O6</f>
        <v>123970</v>
      </c>
    </row>
    <row r="7" spans="1:16" ht="41.25" customHeight="1" x14ac:dyDescent="0.2">
      <c r="A7" s="96"/>
      <c r="B7" s="77" t="s">
        <v>1415</v>
      </c>
      <c r="C7" s="75" t="s">
        <v>1416</v>
      </c>
      <c r="D7" s="80" t="s">
        <v>50</v>
      </c>
      <c r="E7" s="13">
        <v>44435</v>
      </c>
      <c r="F7" s="78" t="s">
        <v>768</v>
      </c>
      <c r="G7" s="13">
        <v>44440</v>
      </c>
      <c r="H7" s="79" t="s">
        <v>1409</v>
      </c>
      <c r="I7" s="16">
        <v>30</v>
      </c>
      <c r="J7" s="16">
        <v>12</v>
      </c>
      <c r="K7" s="16">
        <v>6</v>
      </c>
      <c r="L7" s="16">
        <v>2</v>
      </c>
      <c r="M7" s="84">
        <v>0.54</v>
      </c>
      <c r="N7" s="74">
        <v>2</v>
      </c>
      <c r="O7" s="66">
        <v>2530</v>
      </c>
      <c r="P7" s="67">
        <f>Table22452346789111213141516171819[[#This Row],[PEMBULATAN]]*O7</f>
        <v>5060</v>
      </c>
    </row>
    <row r="8" spans="1:16" ht="41.25" customHeight="1" x14ac:dyDescent="0.2">
      <c r="A8" s="96"/>
      <c r="B8" s="92"/>
      <c r="C8" s="75" t="s">
        <v>1417</v>
      </c>
      <c r="D8" s="80" t="s">
        <v>50</v>
      </c>
      <c r="E8" s="13">
        <v>44435</v>
      </c>
      <c r="F8" s="78" t="s">
        <v>768</v>
      </c>
      <c r="G8" s="13">
        <v>44440</v>
      </c>
      <c r="H8" s="79" t="s">
        <v>1409</v>
      </c>
      <c r="I8" s="16">
        <v>75</v>
      </c>
      <c r="J8" s="16">
        <v>62</v>
      </c>
      <c r="K8" s="16">
        <v>42</v>
      </c>
      <c r="L8" s="16">
        <v>31</v>
      </c>
      <c r="M8" s="84">
        <v>48.825000000000003</v>
      </c>
      <c r="N8" s="74">
        <v>49</v>
      </c>
      <c r="O8" s="66">
        <v>2530</v>
      </c>
      <c r="P8" s="67">
        <f>Table22452346789111213141516171819[[#This Row],[PEMBULATAN]]*O8</f>
        <v>123970</v>
      </c>
    </row>
    <row r="9" spans="1:16" ht="41.25" customHeight="1" x14ac:dyDescent="0.2">
      <c r="A9" s="96"/>
      <c r="B9" s="77" t="s">
        <v>1418</v>
      </c>
      <c r="C9" s="75" t="s">
        <v>1419</v>
      </c>
      <c r="D9" s="80" t="s">
        <v>50</v>
      </c>
      <c r="E9" s="13">
        <v>44435</v>
      </c>
      <c r="F9" s="78" t="s">
        <v>768</v>
      </c>
      <c r="G9" s="13">
        <v>44440</v>
      </c>
      <c r="H9" s="79" t="s">
        <v>1409</v>
      </c>
      <c r="I9" s="16">
        <v>75</v>
      </c>
      <c r="J9" s="16">
        <v>62</v>
      </c>
      <c r="K9" s="16">
        <v>42</v>
      </c>
      <c r="L9" s="16">
        <v>31</v>
      </c>
      <c r="M9" s="84">
        <v>48.825000000000003</v>
      </c>
      <c r="N9" s="74">
        <v>49</v>
      </c>
      <c r="O9" s="66">
        <v>2530</v>
      </c>
      <c r="P9" s="67">
        <f>Table22452346789111213141516171819[[#This Row],[PEMBULATAN]]*O9</f>
        <v>123970</v>
      </c>
    </row>
    <row r="10" spans="1:16" ht="41.25" customHeight="1" x14ac:dyDescent="0.2">
      <c r="A10" s="96"/>
      <c r="B10" s="77"/>
      <c r="C10" s="75" t="s">
        <v>1420</v>
      </c>
      <c r="D10" s="80" t="s">
        <v>50</v>
      </c>
      <c r="E10" s="13">
        <v>44435</v>
      </c>
      <c r="F10" s="78" t="s">
        <v>768</v>
      </c>
      <c r="G10" s="13">
        <v>44440</v>
      </c>
      <c r="H10" s="79" t="s">
        <v>1409</v>
      </c>
      <c r="I10" s="16">
        <v>75</v>
      </c>
      <c r="J10" s="16">
        <v>62</v>
      </c>
      <c r="K10" s="16">
        <v>42</v>
      </c>
      <c r="L10" s="16">
        <v>31</v>
      </c>
      <c r="M10" s="84">
        <v>48.825000000000003</v>
      </c>
      <c r="N10" s="74">
        <v>49</v>
      </c>
      <c r="O10" s="66">
        <v>2530</v>
      </c>
      <c r="P10" s="67">
        <f>Table22452346789111213141516171819[[#This Row],[PEMBULATAN]]*O10</f>
        <v>123970</v>
      </c>
    </row>
    <row r="11" spans="1:16" ht="41.25" customHeight="1" x14ac:dyDescent="0.2">
      <c r="A11" s="96"/>
      <c r="B11" s="77"/>
      <c r="C11" s="75" t="s">
        <v>1421</v>
      </c>
      <c r="D11" s="80" t="s">
        <v>50</v>
      </c>
      <c r="E11" s="13">
        <v>44435</v>
      </c>
      <c r="F11" s="78" t="s">
        <v>768</v>
      </c>
      <c r="G11" s="13">
        <v>44440</v>
      </c>
      <c r="H11" s="79" t="s">
        <v>1409</v>
      </c>
      <c r="I11" s="16">
        <v>75</v>
      </c>
      <c r="J11" s="16">
        <v>62</v>
      </c>
      <c r="K11" s="16">
        <v>42</v>
      </c>
      <c r="L11" s="16">
        <v>31</v>
      </c>
      <c r="M11" s="84">
        <v>48.825000000000003</v>
      </c>
      <c r="N11" s="74">
        <v>49</v>
      </c>
      <c r="O11" s="66">
        <v>2530</v>
      </c>
      <c r="P11" s="67">
        <f>Table22452346789111213141516171819[[#This Row],[PEMBULATAN]]*O11</f>
        <v>123970</v>
      </c>
    </row>
    <row r="12" spans="1:16" ht="22.5" customHeight="1" x14ac:dyDescent="0.2">
      <c r="A12" s="119" t="s">
        <v>31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1"/>
      <c r="M12" s="81">
        <f>SUBTOTAL(109,Table22452346789111213141516171819[KG VOLUME])</f>
        <v>342.85499999999996</v>
      </c>
      <c r="N12" s="70">
        <f>SUM(N3:N11)</f>
        <v>347</v>
      </c>
      <c r="O12" s="122">
        <f>SUM(P3:P11)</f>
        <v>877910</v>
      </c>
      <c r="P12" s="123"/>
    </row>
    <row r="13" spans="1:16" ht="22.5" customHeight="1" x14ac:dyDescent="0.2">
      <c r="A13" s="85"/>
      <c r="B13" s="58" t="s">
        <v>43</v>
      </c>
      <c r="C13" s="57"/>
      <c r="D13" s="59" t="s">
        <v>44</v>
      </c>
      <c r="E13" s="85"/>
      <c r="F13" s="85"/>
      <c r="G13" s="85"/>
      <c r="H13" s="85"/>
      <c r="I13" s="85"/>
      <c r="J13" s="85"/>
      <c r="K13" s="85"/>
      <c r="L13" s="85"/>
      <c r="M13" s="86"/>
      <c r="N13" s="88" t="s">
        <v>51</v>
      </c>
      <c r="O13" s="87"/>
      <c r="P13" s="87">
        <f>O12*10%</f>
        <v>87791</v>
      </c>
    </row>
    <row r="14" spans="1:16" ht="22.5" customHeight="1" thickBot="1" x14ac:dyDescent="0.25">
      <c r="A14" s="85"/>
      <c r="B14" s="58"/>
      <c r="C14" s="57"/>
      <c r="D14" s="59"/>
      <c r="E14" s="85"/>
      <c r="F14" s="85"/>
      <c r="G14" s="85"/>
      <c r="H14" s="85"/>
      <c r="I14" s="85"/>
      <c r="J14" s="85"/>
      <c r="K14" s="85"/>
      <c r="L14" s="85"/>
      <c r="M14" s="86"/>
      <c r="N14" s="99" t="s">
        <v>53</v>
      </c>
      <c r="O14" s="100"/>
      <c r="P14" s="100">
        <f>O12-P13</f>
        <v>790119</v>
      </c>
    </row>
    <row r="15" spans="1:16" x14ac:dyDescent="0.2">
      <c r="A15" s="11"/>
      <c r="H15" s="65"/>
      <c r="N15" s="64" t="s">
        <v>32</v>
      </c>
      <c r="P15" s="71">
        <f>P14*1%</f>
        <v>7901.1900000000005</v>
      </c>
    </row>
    <row r="16" spans="1:16" ht="15.75" thickBot="1" x14ac:dyDescent="0.25">
      <c r="A16" s="11"/>
      <c r="H16" s="65"/>
      <c r="N16" s="64" t="s">
        <v>54</v>
      </c>
      <c r="P16" s="73">
        <f>P14*2%</f>
        <v>15802.380000000001</v>
      </c>
    </row>
    <row r="17" spans="1:16" x14ac:dyDescent="0.2">
      <c r="A17" s="11"/>
      <c r="H17" s="65"/>
      <c r="N17" s="68" t="s">
        <v>33</v>
      </c>
      <c r="O17" s="69"/>
      <c r="P17" s="72">
        <f>P14+P15-P16</f>
        <v>782217.80999999994</v>
      </c>
    </row>
    <row r="18" spans="1:16" x14ac:dyDescent="0.2">
      <c r="A18" s="11"/>
      <c r="H18" s="65"/>
      <c r="P18" s="73"/>
    </row>
    <row r="19" spans="1:16" x14ac:dyDescent="0.2">
      <c r="A19" s="11"/>
      <c r="H19" s="65"/>
      <c r="O19" s="60"/>
      <c r="P19" s="73"/>
    </row>
    <row r="20" spans="1:16" s="3" customFormat="1" x14ac:dyDescent="0.25">
      <c r="A20" s="11"/>
      <c r="B20" s="2"/>
      <c r="C20" s="2"/>
      <c r="E20" s="12"/>
      <c r="H20" s="6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5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5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5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5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5"/>
      <c r="N31" s="15"/>
      <c r="O31" s="15"/>
      <c r="P31" s="15"/>
    </row>
  </sheetData>
  <mergeCells count="2">
    <mergeCell ref="A12:L12"/>
    <mergeCell ref="O12:P12"/>
  </mergeCells>
  <conditionalFormatting sqref="B3">
    <cfRule type="duplicateValues" dxfId="154" priority="2"/>
  </conditionalFormatting>
  <conditionalFormatting sqref="B4:B11">
    <cfRule type="duplicateValues" dxfId="153" priority="3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P5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33" sqref="A3:XFD3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2.25" customHeight="1" x14ac:dyDescent="0.2">
      <c r="A3" s="97" t="s">
        <v>91</v>
      </c>
      <c r="B3" s="76" t="s">
        <v>56</v>
      </c>
      <c r="C3" s="9" t="s">
        <v>57</v>
      </c>
      <c r="D3" s="78" t="s">
        <v>50</v>
      </c>
      <c r="E3" s="13">
        <v>44427</v>
      </c>
      <c r="F3" s="78" t="s">
        <v>89</v>
      </c>
      <c r="G3" s="13">
        <v>44429</v>
      </c>
      <c r="H3" s="10" t="s">
        <v>90</v>
      </c>
      <c r="I3" s="1">
        <v>105</v>
      </c>
      <c r="J3" s="1">
        <v>65</v>
      </c>
      <c r="K3" s="1">
        <v>15</v>
      </c>
      <c r="L3" s="1">
        <v>19</v>
      </c>
      <c r="M3" s="83">
        <v>25.59375</v>
      </c>
      <c r="N3" s="8">
        <v>26</v>
      </c>
      <c r="O3" s="66">
        <v>2530</v>
      </c>
      <c r="P3" s="67">
        <f>Table2245[[#This Row],[PEMBULATAN]]*O3</f>
        <v>65780</v>
      </c>
    </row>
    <row r="4" spans="1:16" ht="32.25" customHeight="1" x14ac:dyDescent="0.2">
      <c r="A4" s="14"/>
      <c r="B4" s="77"/>
      <c r="C4" s="9" t="s">
        <v>58</v>
      </c>
      <c r="D4" s="78" t="s">
        <v>50</v>
      </c>
      <c r="E4" s="13">
        <v>44427</v>
      </c>
      <c r="F4" s="78" t="s">
        <v>89</v>
      </c>
      <c r="G4" s="13">
        <v>44429</v>
      </c>
      <c r="H4" s="10" t="s">
        <v>90</v>
      </c>
      <c r="I4" s="1">
        <v>54</v>
      </c>
      <c r="J4" s="1">
        <v>54</v>
      </c>
      <c r="K4" s="1">
        <v>15</v>
      </c>
      <c r="L4" s="1">
        <v>9</v>
      </c>
      <c r="M4" s="83">
        <v>10.935</v>
      </c>
      <c r="N4" s="8">
        <v>11</v>
      </c>
      <c r="O4" s="66">
        <v>2530</v>
      </c>
      <c r="P4" s="67">
        <f>Table2245[[#This Row],[PEMBULATAN]]*O4</f>
        <v>27830</v>
      </c>
    </row>
    <row r="5" spans="1:16" ht="32.25" customHeight="1" x14ac:dyDescent="0.2">
      <c r="A5" s="90"/>
      <c r="B5" s="77"/>
      <c r="C5" s="75" t="s">
        <v>59</v>
      </c>
      <c r="D5" s="80" t="s">
        <v>50</v>
      </c>
      <c r="E5" s="13">
        <v>44427</v>
      </c>
      <c r="F5" s="78" t="s">
        <v>89</v>
      </c>
      <c r="G5" s="13">
        <v>44429</v>
      </c>
      <c r="H5" s="79" t="s">
        <v>90</v>
      </c>
      <c r="I5" s="16">
        <v>53</v>
      </c>
      <c r="J5" s="16">
        <v>35</v>
      </c>
      <c r="K5" s="16">
        <v>17</v>
      </c>
      <c r="L5" s="16">
        <v>9</v>
      </c>
      <c r="M5" s="84">
        <v>7.88375</v>
      </c>
      <c r="N5" s="74">
        <v>9</v>
      </c>
      <c r="O5" s="66">
        <v>2530</v>
      </c>
      <c r="P5" s="67">
        <f>Table2245[[#This Row],[PEMBULATAN]]*O5</f>
        <v>22770</v>
      </c>
    </row>
    <row r="6" spans="1:16" ht="32.25" customHeight="1" x14ac:dyDescent="0.2">
      <c r="A6" s="90"/>
      <c r="B6" s="77"/>
      <c r="C6" s="75" t="s">
        <v>60</v>
      </c>
      <c r="D6" s="80" t="s">
        <v>50</v>
      </c>
      <c r="E6" s="13">
        <v>44427</v>
      </c>
      <c r="F6" s="78" t="s">
        <v>89</v>
      </c>
      <c r="G6" s="13">
        <v>44429</v>
      </c>
      <c r="H6" s="79" t="s">
        <v>90</v>
      </c>
      <c r="I6" s="16">
        <v>68</v>
      </c>
      <c r="J6" s="16">
        <v>33</v>
      </c>
      <c r="K6" s="16">
        <v>28</v>
      </c>
      <c r="L6" s="16">
        <v>10</v>
      </c>
      <c r="M6" s="84">
        <v>15.708</v>
      </c>
      <c r="N6" s="74">
        <v>16</v>
      </c>
      <c r="O6" s="66">
        <v>2530</v>
      </c>
      <c r="P6" s="67">
        <f>Table2245[[#This Row],[PEMBULATAN]]*O6</f>
        <v>40480</v>
      </c>
    </row>
    <row r="7" spans="1:16" ht="32.25" customHeight="1" x14ac:dyDescent="0.2">
      <c r="A7" s="90"/>
      <c r="B7" s="77"/>
      <c r="C7" s="75" t="s">
        <v>61</v>
      </c>
      <c r="D7" s="80" t="s">
        <v>50</v>
      </c>
      <c r="E7" s="13">
        <v>44427</v>
      </c>
      <c r="F7" s="78" t="s">
        <v>89</v>
      </c>
      <c r="G7" s="13">
        <v>44429</v>
      </c>
      <c r="H7" s="79" t="s">
        <v>90</v>
      </c>
      <c r="I7" s="16">
        <v>78</v>
      </c>
      <c r="J7" s="16">
        <v>65</v>
      </c>
      <c r="K7" s="16">
        <v>30</v>
      </c>
      <c r="L7" s="16">
        <v>20</v>
      </c>
      <c r="M7" s="84">
        <v>38.024999999999999</v>
      </c>
      <c r="N7" s="74">
        <v>38</v>
      </c>
      <c r="O7" s="66">
        <v>2530</v>
      </c>
      <c r="P7" s="67">
        <f>Table2245[[#This Row],[PEMBULATAN]]*O7</f>
        <v>96140</v>
      </c>
    </row>
    <row r="8" spans="1:16" ht="32.25" customHeight="1" x14ac:dyDescent="0.2">
      <c r="A8" s="90"/>
      <c r="B8" s="77"/>
      <c r="C8" s="75" t="s">
        <v>62</v>
      </c>
      <c r="D8" s="80" t="s">
        <v>50</v>
      </c>
      <c r="E8" s="13">
        <v>44427</v>
      </c>
      <c r="F8" s="78" t="s">
        <v>89</v>
      </c>
      <c r="G8" s="13">
        <v>44429</v>
      </c>
      <c r="H8" s="79" t="s">
        <v>90</v>
      </c>
      <c r="I8" s="16">
        <v>50</v>
      </c>
      <c r="J8" s="16">
        <v>42</v>
      </c>
      <c r="K8" s="16">
        <v>27</v>
      </c>
      <c r="L8" s="16">
        <v>9</v>
      </c>
      <c r="M8" s="84">
        <v>14.175000000000001</v>
      </c>
      <c r="N8" s="74">
        <v>14</v>
      </c>
      <c r="O8" s="66">
        <v>2530</v>
      </c>
      <c r="P8" s="67">
        <f>Table2245[[#This Row],[PEMBULATAN]]*O8</f>
        <v>35420</v>
      </c>
    </row>
    <row r="9" spans="1:16" ht="32.25" customHeight="1" x14ac:dyDescent="0.2">
      <c r="A9" s="90"/>
      <c r="B9" s="77"/>
      <c r="C9" s="75" t="s">
        <v>63</v>
      </c>
      <c r="D9" s="80" t="s">
        <v>50</v>
      </c>
      <c r="E9" s="13">
        <v>44427</v>
      </c>
      <c r="F9" s="78" t="s">
        <v>89</v>
      </c>
      <c r="G9" s="13">
        <v>44429</v>
      </c>
      <c r="H9" s="79" t="s">
        <v>90</v>
      </c>
      <c r="I9" s="16">
        <v>106</v>
      </c>
      <c r="J9" s="16">
        <v>15</v>
      </c>
      <c r="K9" s="16">
        <v>16</v>
      </c>
      <c r="L9" s="16">
        <v>4</v>
      </c>
      <c r="M9" s="84">
        <v>6.36</v>
      </c>
      <c r="N9" s="74">
        <v>6</v>
      </c>
      <c r="O9" s="66">
        <v>2530</v>
      </c>
      <c r="P9" s="67">
        <f>Table2245[[#This Row],[PEMBULATAN]]*O9</f>
        <v>15180</v>
      </c>
    </row>
    <row r="10" spans="1:16" ht="32.25" customHeight="1" x14ac:dyDescent="0.2">
      <c r="A10" s="90"/>
      <c r="B10" s="77"/>
      <c r="C10" s="75" t="s">
        <v>64</v>
      </c>
      <c r="D10" s="80" t="s">
        <v>50</v>
      </c>
      <c r="E10" s="13">
        <v>44427</v>
      </c>
      <c r="F10" s="78" t="s">
        <v>89</v>
      </c>
      <c r="G10" s="13">
        <v>44429</v>
      </c>
      <c r="H10" s="79" t="s">
        <v>90</v>
      </c>
      <c r="I10" s="16">
        <v>30</v>
      </c>
      <c r="J10" s="16">
        <v>30</v>
      </c>
      <c r="K10" s="16">
        <v>9</v>
      </c>
      <c r="L10" s="16">
        <v>4</v>
      </c>
      <c r="M10" s="84">
        <v>2.0249999999999999</v>
      </c>
      <c r="N10" s="74">
        <v>4</v>
      </c>
      <c r="O10" s="66">
        <v>2530</v>
      </c>
      <c r="P10" s="67">
        <f>Table2245[[#This Row],[PEMBULATAN]]*O10</f>
        <v>10120</v>
      </c>
    </row>
    <row r="11" spans="1:16" ht="32.25" customHeight="1" x14ac:dyDescent="0.2">
      <c r="A11" s="90"/>
      <c r="B11" s="77"/>
      <c r="C11" s="75" t="s">
        <v>65</v>
      </c>
      <c r="D11" s="80" t="s">
        <v>50</v>
      </c>
      <c r="E11" s="13">
        <v>44427</v>
      </c>
      <c r="F11" s="78" t="s">
        <v>89</v>
      </c>
      <c r="G11" s="13">
        <v>44429</v>
      </c>
      <c r="H11" s="79" t="s">
        <v>90</v>
      </c>
      <c r="I11" s="16">
        <v>57</v>
      </c>
      <c r="J11" s="16">
        <v>52</v>
      </c>
      <c r="K11" s="16">
        <v>30</v>
      </c>
      <c r="L11" s="16">
        <v>19</v>
      </c>
      <c r="M11" s="84">
        <v>22.23</v>
      </c>
      <c r="N11" s="74">
        <v>22</v>
      </c>
      <c r="O11" s="66">
        <v>2530</v>
      </c>
      <c r="P11" s="67">
        <f>Table2245[[#This Row],[PEMBULATAN]]*O11</f>
        <v>55660</v>
      </c>
    </row>
    <row r="12" spans="1:16" ht="32.25" customHeight="1" x14ac:dyDescent="0.2">
      <c r="A12" s="90"/>
      <c r="B12" s="77"/>
      <c r="C12" s="75" t="s">
        <v>66</v>
      </c>
      <c r="D12" s="80" t="s">
        <v>50</v>
      </c>
      <c r="E12" s="13">
        <v>44427</v>
      </c>
      <c r="F12" s="78" t="s">
        <v>89</v>
      </c>
      <c r="G12" s="13">
        <v>44429</v>
      </c>
      <c r="H12" s="79" t="s">
        <v>90</v>
      </c>
      <c r="I12" s="16">
        <v>70</v>
      </c>
      <c r="J12" s="16">
        <v>52</v>
      </c>
      <c r="K12" s="16">
        <v>15</v>
      </c>
      <c r="L12" s="16">
        <v>17</v>
      </c>
      <c r="M12" s="84">
        <v>13.65</v>
      </c>
      <c r="N12" s="74">
        <v>17</v>
      </c>
      <c r="O12" s="66">
        <v>2530</v>
      </c>
      <c r="P12" s="67">
        <f>Table2245[[#This Row],[PEMBULATAN]]*O12</f>
        <v>43010</v>
      </c>
    </row>
    <row r="13" spans="1:16" ht="32.25" customHeight="1" x14ac:dyDescent="0.2">
      <c r="A13" s="90"/>
      <c r="B13" s="77"/>
      <c r="C13" s="75" t="s">
        <v>67</v>
      </c>
      <c r="D13" s="80" t="s">
        <v>50</v>
      </c>
      <c r="E13" s="13">
        <v>44427</v>
      </c>
      <c r="F13" s="78" t="s">
        <v>89</v>
      </c>
      <c r="G13" s="13">
        <v>44429</v>
      </c>
      <c r="H13" s="79" t="s">
        <v>90</v>
      </c>
      <c r="I13" s="16">
        <v>22</v>
      </c>
      <c r="J13" s="16">
        <v>23</v>
      </c>
      <c r="K13" s="16">
        <v>12</v>
      </c>
      <c r="L13" s="16">
        <v>2</v>
      </c>
      <c r="M13" s="84">
        <v>1.518</v>
      </c>
      <c r="N13" s="74">
        <v>2</v>
      </c>
      <c r="O13" s="66">
        <v>2530</v>
      </c>
      <c r="P13" s="67">
        <f>Table2245[[#This Row],[PEMBULATAN]]*O13</f>
        <v>5060</v>
      </c>
    </row>
    <row r="14" spans="1:16" ht="32.25" customHeight="1" x14ac:dyDescent="0.2">
      <c r="A14" s="90"/>
      <c r="B14" s="77"/>
      <c r="C14" s="75" t="s">
        <v>68</v>
      </c>
      <c r="D14" s="80" t="s">
        <v>50</v>
      </c>
      <c r="E14" s="13">
        <v>44427</v>
      </c>
      <c r="F14" s="78" t="s">
        <v>89</v>
      </c>
      <c r="G14" s="13">
        <v>44429</v>
      </c>
      <c r="H14" s="79" t="s">
        <v>90</v>
      </c>
      <c r="I14" s="16">
        <v>54</v>
      </c>
      <c r="J14" s="16">
        <v>37</v>
      </c>
      <c r="K14" s="16">
        <v>37</v>
      </c>
      <c r="L14" s="16">
        <v>15</v>
      </c>
      <c r="M14" s="84">
        <v>18.4815</v>
      </c>
      <c r="N14" s="74">
        <v>18</v>
      </c>
      <c r="O14" s="66">
        <v>2530</v>
      </c>
      <c r="P14" s="67">
        <f>Table2245[[#This Row],[PEMBULATAN]]*O14</f>
        <v>45540</v>
      </c>
    </row>
    <row r="15" spans="1:16" ht="32.25" customHeight="1" x14ac:dyDescent="0.2">
      <c r="A15" s="90"/>
      <c r="B15" s="77"/>
      <c r="C15" s="75" t="s">
        <v>69</v>
      </c>
      <c r="D15" s="80" t="s">
        <v>50</v>
      </c>
      <c r="E15" s="13">
        <v>44427</v>
      </c>
      <c r="F15" s="78" t="s">
        <v>89</v>
      </c>
      <c r="G15" s="13">
        <v>44429</v>
      </c>
      <c r="H15" s="79" t="s">
        <v>90</v>
      </c>
      <c r="I15" s="16">
        <v>86</v>
      </c>
      <c r="J15" s="16">
        <v>50</v>
      </c>
      <c r="K15" s="16">
        <v>32</v>
      </c>
      <c r="L15" s="16">
        <v>27</v>
      </c>
      <c r="M15" s="84">
        <v>34.4</v>
      </c>
      <c r="N15" s="74">
        <v>34</v>
      </c>
      <c r="O15" s="66">
        <v>2530</v>
      </c>
      <c r="P15" s="67">
        <f>Table2245[[#This Row],[PEMBULATAN]]*O15</f>
        <v>86020</v>
      </c>
    </row>
    <row r="16" spans="1:16" ht="32.25" customHeight="1" x14ac:dyDescent="0.2">
      <c r="A16" s="90"/>
      <c r="B16" s="77"/>
      <c r="C16" s="75" t="s">
        <v>70</v>
      </c>
      <c r="D16" s="80" t="s">
        <v>50</v>
      </c>
      <c r="E16" s="13">
        <v>44427</v>
      </c>
      <c r="F16" s="78" t="s">
        <v>89</v>
      </c>
      <c r="G16" s="13">
        <v>44429</v>
      </c>
      <c r="H16" s="79" t="s">
        <v>90</v>
      </c>
      <c r="I16" s="16">
        <v>74</v>
      </c>
      <c r="J16" s="16">
        <v>57</v>
      </c>
      <c r="K16" s="16">
        <v>24</v>
      </c>
      <c r="L16" s="16">
        <v>24</v>
      </c>
      <c r="M16" s="84">
        <v>25.308</v>
      </c>
      <c r="N16" s="74">
        <v>25</v>
      </c>
      <c r="O16" s="66">
        <v>2530</v>
      </c>
      <c r="P16" s="67">
        <f>Table2245[[#This Row],[PEMBULATAN]]*O16</f>
        <v>63250</v>
      </c>
    </row>
    <row r="17" spans="1:16" ht="32.25" customHeight="1" x14ac:dyDescent="0.2">
      <c r="A17" s="90"/>
      <c r="B17" s="77"/>
      <c r="C17" s="75" t="s">
        <v>71</v>
      </c>
      <c r="D17" s="80" t="s">
        <v>50</v>
      </c>
      <c r="E17" s="13">
        <v>44427</v>
      </c>
      <c r="F17" s="78" t="s">
        <v>89</v>
      </c>
      <c r="G17" s="13">
        <v>44429</v>
      </c>
      <c r="H17" s="79" t="s">
        <v>90</v>
      </c>
      <c r="I17" s="16">
        <v>50</v>
      </c>
      <c r="J17" s="16">
        <v>52</v>
      </c>
      <c r="K17" s="16">
        <v>27</v>
      </c>
      <c r="L17" s="16">
        <v>20</v>
      </c>
      <c r="M17" s="84">
        <v>17.55</v>
      </c>
      <c r="N17" s="74">
        <v>20</v>
      </c>
      <c r="O17" s="66">
        <v>2530</v>
      </c>
      <c r="P17" s="67">
        <f>Table2245[[#This Row],[PEMBULATAN]]*O17</f>
        <v>50600</v>
      </c>
    </row>
    <row r="18" spans="1:16" ht="32.25" customHeight="1" x14ac:dyDescent="0.2">
      <c r="A18" s="90"/>
      <c r="B18" s="92"/>
      <c r="C18" s="75" t="s">
        <v>72</v>
      </c>
      <c r="D18" s="80" t="s">
        <v>50</v>
      </c>
      <c r="E18" s="13">
        <v>44427</v>
      </c>
      <c r="F18" s="78" t="s">
        <v>89</v>
      </c>
      <c r="G18" s="13">
        <v>44429</v>
      </c>
      <c r="H18" s="79" t="s">
        <v>90</v>
      </c>
      <c r="I18" s="16">
        <v>45</v>
      </c>
      <c r="J18" s="16">
        <v>34</v>
      </c>
      <c r="K18" s="16">
        <v>19</v>
      </c>
      <c r="L18" s="16">
        <v>4</v>
      </c>
      <c r="M18" s="84">
        <v>7.2675000000000001</v>
      </c>
      <c r="N18" s="74">
        <v>7</v>
      </c>
      <c r="O18" s="66">
        <v>2530</v>
      </c>
      <c r="P18" s="67">
        <f>Table2245[[#This Row],[PEMBULATAN]]*O18</f>
        <v>17710</v>
      </c>
    </row>
    <row r="19" spans="1:16" ht="32.25" customHeight="1" x14ac:dyDescent="0.2">
      <c r="A19" s="90"/>
      <c r="B19" s="77" t="s">
        <v>73</v>
      </c>
      <c r="C19" s="75" t="s">
        <v>74</v>
      </c>
      <c r="D19" s="80" t="s">
        <v>50</v>
      </c>
      <c r="E19" s="13">
        <v>44427</v>
      </c>
      <c r="F19" s="78" t="s">
        <v>89</v>
      </c>
      <c r="G19" s="13">
        <v>44429</v>
      </c>
      <c r="H19" s="79" t="s">
        <v>90</v>
      </c>
      <c r="I19" s="16">
        <v>78</v>
      </c>
      <c r="J19" s="16">
        <v>56</v>
      </c>
      <c r="K19" s="16">
        <v>28</v>
      </c>
      <c r="L19" s="16">
        <v>14</v>
      </c>
      <c r="M19" s="84">
        <v>30.576000000000001</v>
      </c>
      <c r="N19" s="74">
        <v>31</v>
      </c>
      <c r="O19" s="66">
        <v>2530</v>
      </c>
      <c r="P19" s="67">
        <f>Table2245[[#This Row],[PEMBULATAN]]*O19</f>
        <v>78430</v>
      </c>
    </row>
    <row r="20" spans="1:16" ht="32.25" customHeight="1" x14ac:dyDescent="0.2">
      <c r="A20" s="90"/>
      <c r="B20" s="77"/>
      <c r="C20" s="75" t="s">
        <v>75</v>
      </c>
      <c r="D20" s="80" t="s">
        <v>50</v>
      </c>
      <c r="E20" s="13">
        <v>44427</v>
      </c>
      <c r="F20" s="78" t="s">
        <v>89</v>
      </c>
      <c r="G20" s="13">
        <v>44429</v>
      </c>
      <c r="H20" s="79" t="s">
        <v>90</v>
      </c>
      <c r="I20" s="16">
        <v>66</v>
      </c>
      <c r="J20" s="16">
        <v>35</v>
      </c>
      <c r="K20" s="16">
        <v>25</v>
      </c>
      <c r="L20" s="16">
        <v>4</v>
      </c>
      <c r="M20" s="84">
        <v>14.4375</v>
      </c>
      <c r="N20" s="74">
        <v>14</v>
      </c>
      <c r="O20" s="66">
        <v>2530</v>
      </c>
      <c r="P20" s="67">
        <f>Table2245[[#This Row],[PEMBULATAN]]*O20</f>
        <v>35420</v>
      </c>
    </row>
    <row r="21" spans="1:16" ht="32.25" customHeight="1" x14ac:dyDescent="0.2">
      <c r="A21" s="90"/>
      <c r="B21" s="77"/>
      <c r="C21" s="75" t="s">
        <v>76</v>
      </c>
      <c r="D21" s="80" t="s">
        <v>50</v>
      </c>
      <c r="E21" s="13">
        <v>44427</v>
      </c>
      <c r="F21" s="78" t="s">
        <v>89</v>
      </c>
      <c r="G21" s="13">
        <v>44429</v>
      </c>
      <c r="H21" s="79" t="s">
        <v>90</v>
      </c>
      <c r="I21" s="16">
        <v>56</v>
      </c>
      <c r="J21" s="16">
        <v>44</v>
      </c>
      <c r="K21" s="16">
        <v>19</v>
      </c>
      <c r="L21" s="16">
        <v>7</v>
      </c>
      <c r="M21" s="84">
        <v>11.704000000000001</v>
      </c>
      <c r="N21" s="74">
        <v>12</v>
      </c>
      <c r="O21" s="66">
        <v>2530</v>
      </c>
      <c r="P21" s="67">
        <f>Table2245[[#This Row],[PEMBULATAN]]*O21</f>
        <v>30360</v>
      </c>
    </row>
    <row r="22" spans="1:16" ht="32.25" customHeight="1" x14ac:dyDescent="0.2">
      <c r="A22" s="90"/>
      <c r="B22" s="77"/>
      <c r="C22" s="75" t="s">
        <v>77</v>
      </c>
      <c r="D22" s="80" t="s">
        <v>50</v>
      </c>
      <c r="E22" s="13">
        <v>44427</v>
      </c>
      <c r="F22" s="78" t="s">
        <v>89</v>
      </c>
      <c r="G22" s="13">
        <v>44429</v>
      </c>
      <c r="H22" s="79" t="s">
        <v>90</v>
      </c>
      <c r="I22" s="16">
        <v>123</v>
      </c>
      <c r="J22" s="16">
        <v>26</v>
      </c>
      <c r="K22" s="16">
        <v>26</v>
      </c>
      <c r="L22" s="16">
        <v>4</v>
      </c>
      <c r="M22" s="84">
        <v>20.786999999999999</v>
      </c>
      <c r="N22" s="74">
        <v>21</v>
      </c>
      <c r="O22" s="66">
        <v>2530</v>
      </c>
      <c r="P22" s="67">
        <f>Table2245[[#This Row],[PEMBULATAN]]*O22</f>
        <v>53130</v>
      </c>
    </row>
    <row r="23" spans="1:16" ht="32.25" customHeight="1" x14ac:dyDescent="0.2">
      <c r="A23" s="90"/>
      <c r="B23" s="77"/>
      <c r="C23" s="75" t="s">
        <v>78</v>
      </c>
      <c r="D23" s="80" t="s">
        <v>50</v>
      </c>
      <c r="E23" s="13">
        <v>44427</v>
      </c>
      <c r="F23" s="78" t="s">
        <v>89</v>
      </c>
      <c r="G23" s="13">
        <v>44429</v>
      </c>
      <c r="H23" s="79" t="s">
        <v>90</v>
      </c>
      <c r="I23" s="16">
        <v>120</v>
      </c>
      <c r="J23" s="16">
        <v>6</v>
      </c>
      <c r="K23" s="16">
        <v>6</v>
      </c>
      <c r="L23" s="16">
        <v>2</v>
      </c>
      <c r="M23" s="84">
        <v>1.08</v>
      </c>
      <c r="N23" s="74">
        <v>2</v>
      </c>
      <c r="O23" s="66">
        <v>2530</v>
      </c>
      <c r="P23" s="67">
        <f>Table2245[[#This Row],[PEMBULATAN]]*O23</f>
        <v>5060</v>
      </c>
    </row>
    <row r="24" spans="1:16" ht="32.25" customHeight="1" x14ac:dyDescent="0.2">
      <c r="A24" s="90"/>
      <c r="B24" s="77"/>
      <c r="C24" s="75" t="s">
        <v>79</v>
      </c>
      <c r="D24" s="80" t="s">
        <v>50</v>
      </c>
      <c r="E24" s="13">
        <v>44427</v>
      </c>
      <c r="F24" s="78" t="s">
        <v>89</v>
      </c>
      <c r="G24" s="13">
        <v>44429</v>
      </c>
      <c r="H24" s="79" t="s">
        <v>90</v>
      </c>
      <c r="I24" s="16">
        <v>60</v>
      </c>
      <c r="J24" s="16">
        <v>18</v>
      </c>
      <c r="K24" s="16">
        <v>18</v>
      </c>
      <c r="L24" s="16">
        <v>1</v>
      </c>
      <c r="M24" s="84">
        <v>4.8600000000000003</v>
      </c>
      <c r="N24" s="74">
        <v>5</v>
      </c>
      <c r="O24" s="66">
        <v>2530</v>
      </c>
      <c r="P24" s="67">
        <f>Table2245[[#This Row],[PEMBULATAN]]*O24</f>
        <v>12650</v>
      </c>
    </row>
    <row r="25" spans="1:16" ht="32.25" customHeight="1" x14ac:dyDescent="0.2">
      <c r="A25" s="90"/>
      <c r="B25" s="77"/>
      <c r="C25" s="75" t="s">
        <v>80</v>
      </c>
      <c r="D25" s="80" t="s">
        <v>50</v>
      </c>
      <c r="E25" s="13">
        <v>44427</v>
      </c>
      <c r="F25" s="78" t="s">
        <v>89</v>
      </c>
      <c r="G25" s="13">
        <v>44429</v>
      </c>
      <c r="H25" s="79" t="s">
        <v>90</v>
      </c>
      <c r="I25" s="16">
        <v>99</v>
      </c>
      <c r="J25" s="16">
        <v>8</v>
      </c>
      <c r="K25" s="16">
        <v>8</v>
      </c>
      <c r="L25" s="16">
        <v>2</v>
      </c>
      <c r="M25" s="84">
        <v>1.5840000000000001</v>
      </c>
      <c r="N25" s="74">
        <v>2</v>
      </c>
      <c r="O25" s="66">
        <v>2530</v>
      </c>
      <c r="P25" s="67">
        <f>Table2245[[#This Row],[PEMBULATAN]]*O25</f>
        <v>5060</v>
      </c>
    </row>
    <row r="26" spans="1:16" ht="32.25" customHeight="1" x14ac:dyDescent="0.2">
      <c r="A26" s="90"/>
      <c r="B26" s="77"/>
      <c r="C26" s="75" t="s">
        <v>81</v>
      </c>
      <c r="D26" s="80" t="s">
        <v>50</v>
      </c>
      <c r="E26" s="13">
        <v>44427</v>
      </c>
      <c r="F26" s="78" t="s">
        <v>89</v>
      </c>
      <c r="G26" s="13">
        <v>44429</v>
      </c>
      <c r="H26" s="79" t="s">
        <v>90</v>
      </c>
      <c r="I26" s="16">
        <v>45</v>
      </c>
      <c r="J26" s="16">
        <v>34</v>
      </c>
      <c r="K26" s="16">
        <v>21</v>
      </c>
      <c r="L26" s="16">
        <v>4</v>
      </c>
      <c r="M26" s="84">
        <v>8.0325000000000006</v>
      </c>
      <c r="N26" s="74">
        <v>8</v>
      </c>
      <c r="O26" s="66">
        <v>2530</v>
      </c>
      <c r="P26" s="67">
        <f>Table2245[[#This Row],[PEMBULATAN]]*O26</f>
        <v>20240</v>
      </c>
    </row>
    <row r="27" spans="1:16" ht="32.25" customHeight="1" x14ac:dyDescent="0.2">
      <c r="A27" s="90"/>
      <c r="B27" s="77"/>
      <c r="C27" s="75" t="s">
        <v>82</v>
      </c>
      <c r="D27" s="80" t="s">
        <v>50</v>
      </c>
      <c r="E27" s="13">
        <v>44427</v>
      </c>
      <c r="F27" s="78" t="s">
        <v>89</v>
      </c>
      <c r="G27" s="13">
        <v>44429</v>
      </c>
      <c r="H27" s="79" t="s">
        <v>90</v>
      </c>
      <c r="I27" s="16">
        <v>55</v>
      </c>
      <c r="J27" s="16">
        <v>27</v>
      </c>
      <c r="K27" s="16">
        <v>18</v>
      </c>
      <c r="L27" s="16">
        <v>4</v>
      </c>
      <c r="M27" s="84">
        <v>6.6825000000000001</v>
      </c>
      <c r="N27" s="74">
        <v>7</v>
      </c>
      <c r="O27" s="66">
        <v>2530</v>
      </c>
      <c r="P27" s="67">
        <f>Table2245[[#This Row],[PEMBULATAN]]*O27</f>
        <v>17710</v>
      </c>
    </row>
    <row r="28" spans="1:16" ht="32.25" customHeight="1" x14ac:dyDescent="0.2">
      <c r="A28" s="90"/>
      <c r="B28" s="77"/>
      <c r="C28" s="75" t="s">
        <v>83</v>
      </c>
      <c r="D28" s="80" t="s">
        <v>50</v>
      </c>
      <c r="E28" s="13">
        <v>44427</v>
      </c>
      <c r="F28" s="78" t="s">
        <v>89</v>
      </c>
      <c r="G28" s="13">
        <v>44429</v>
      </c>
      <c r="H28" s="79" t="s">
        <v>90</v>
      </c>
      <c r="I28" s="16">
        <v>50</v>
      </c>
      <c r="J28" s="16">
        <v>50</v>
      </c>
      <c r="K28" s="16">
        <v>28</v>
      </c>
      <c r="L28" s="16">
        <v>30</v>
      </c>
      <c r="M28" s="84">
        <v>17.5</v>
      </c>
      <c r="N28" s="74">
        <v>30</v>
      </c>
      <c r="O28" s="66">
        <v>2530</v>
      </c>
      <c r="P28" s="67">
        <f>Table2245[[#This Row],[PEMBULATAN]]*O28</f>
        <v>75900</v>
      </c>
    </row>
    <row r="29" spans="1:16" ht="32.25" customHeight="1" x14ac:dyDescent="0.2">
      <c r="A29" s="90"/>
      <c r="B29" s="77"/>
      <c r="C29" s="75" t="s">
        <v>84</v>
      </c>
      <c r="D29" s="80" t="s">
        <v>50</v>
      </c>
      <c r="E29" s="13">
        <v>44427</v>
      </c>
      <c r="F29" s="78" t="s">
        <v>89</v>
      </c>
      <c r="G29" s="13">
        <v>44429</v>
      </c>
      <c r="H29" s="79" t="s">
        <v>90</v>
      </c>
      <c r="I29" s="16">
        <v>66</v>
      </c>
      <c r="J29" s="16">
        <v>45</v>
      </c>
      <c r="K29" s="16">
        <v>21</v>
      </c>
      <c r="L29" s="16">
        <v>8</v>
      </c>
      <c r="M29" s="84">
        <v>15.592499999999999</v>
      </c>
      <c r="N29" s="74">
        <v>16</v>
      </c>
      <c r="O29" s="66">
        <v>2530</v>
      </c>
      <c r="P29" s="67">
        <f>Table2245[[#This Row],[PEMBULATAN]]*O29</f>
        <v>40480</v>
      </c>
    </row>
    <row r="30" spans="1:16" ht="32.25" customHeight="1" x14ac:dyDescent="0.2">
      <c r="A30" s="90"/>
      <c r="B30" s="77"/>
      <c r="C30" s="75" t="s">
        <v>85</v>
      </c>
      <c r="D30" s="80" t="s">
        <v>50</v>
      </c>
      <c r="E30" s="13">
        <v>44427</v>
      </c>
      <c r="F30" s="78" t="s">
        <v>89</v>
      </c>
      <c r="G30" s="13">
        <v>44429</v>
      </c>
      <c r="H30" s="79" t="s">
        <v>90</v>
      </c>
      <c r="I30" s="16">
        <v>88</v>
      </c>
      <c r="J30" s="16">
        <v>66</v>
      </c>
      <c r="K30" s="16">
        <v>30</v>
      </c>
      <c r="L30" s="16">
        <v>19</v>
      </c>
      <c r="M30" s="84">
        <v>43.56</v>
      </c>
      <c r="N30" s="74">
        <v>44</v>
      </c>
      <c r="O30" s="66">
        <v>2530</v>
      </c>
      <c r="P30" s="67">
        <f>Table2245[[#This Row],[PEMBULATAN]]*O30</f>
        <v>111320</v>
      </c>
    </row>
    <row r="31" spans="1:16" ht="32.25" customHeight="1" x14ac:dyDescent="0.2">
      <c r="A31" s="90"/>
      <c r="B31" s="77"/>
      <c r="C31" s="75" t="s">
        <v>86</v>
      </c>
      <c r="D31" s="80" t="s">
        <v>50</v>
      </c>
      <c r="E31" s="13">
        <v>44427</v>
      </c>
      <c r="F31" s="78" t="s">
        <v>89</v>
      </c>
      <c r="G31" s="13">
        <v>44429</v>
      </c>
      <c r="H31" s="79" t="s">
        <v>90</v>
      </c>
      <c r="I31" s="16">
        <v>90</v>
      </c>
      <c r="J31" s="16">
        <v>63</v>
      </c>
      <c r="K31" s="16">
        <v>34</v>
      </c>
      <c r="L31" s="16">
        <v>20</v>
      </c>
      <c r="M31" s="84">
        <v>48.195</v>
      </c>
      <c r="N31" s="74">
        <v>48</v>
      </c>
      <c r="O31" s="66">
        <v>2530</v>
      </c>
      <c r="P31" s="67">
        <f>Table2245[[#This Row],[PEMBULATAN]]*O31</f>
        <v>121440</v>
      </c>
    </row>
    <row r="32" spans="1:16" ht="32.25" customHeight="1" x14ac:dyDescent="0.2">
      <c r="A32" s="90"/>
      <c r="B32" s="77"/>
      <c r="C32" s="75" t="s">
        <v>87</v>
      </c>
      <c r="D32" s="80" t="s">
        <v>50</v>
      </c>
      <c r="E32" s="13">
        <v>44427</v>
      </c>
      <c r="F32" s="78" t="s">
        <v>89</v>
      </c>
      <c r="G32" s="13">
        <v>44429</v>
      </c>
      <c r="H32" s="79" t="s">
        <v>90</v>
      </c>
      <c r="I32" s="16">
        <v>99</v>
      </c>
      <c r="J32" s="16">
        <v>67</v>
      </c>
      <c r="K32" s="16">
        <v>38</v>
      </c>
      <c r="L32" s="16">
        <v>23</v>
      </c>
      <c r="M32" s="84">
        <v>63.013500000000001</v>
      </c>
      <c r="N32" s="74">
        <v>63</v>
      </c>
      <c r="O32" s="66">
        <v>2530</v>
      </c>
      <c r="P32" s="67">
        <f>Table2245[[#This Row],[PEMBULATAN]]*O32</f>
        <v>159390</v>
      </c>
    </row>
    <row r="33" spans="1:16" ht="32.25" customHeight="1" x14ac:dyDescent="0.2">
      <c r="A33" s="90"/>
      <c r="B33" s="77"/>
      <c r="C33" s="75" t="s">
        <v>88</v>
      </c>
      <c r="D33" s="80" t="s">
        <v>50</v>
      </c>
      <c r="E33" s="13">
        <v>44427</v>
      </c>
      <c r="F33" s="78" t="s">
        <v>89</v>
      </c>
      <c r="G33" s="13">
        <v>44429</v>
      </c>
      <c r="H33" s="79" t="s">
        <v>90</v>
      </c>
      <c r="I33" s="16">
        <v>80</v>
      </c>
      <c r="J33" s="16">
        <v>61</v>
      </c>
      <c r="K33" s="16">
        <v>42</v>
      </c>
      <c r="L33" s="16">
        <v>17</v>
      </c>
      <c r="M33" s="84">
        <v>51.24</v>
      </c>
      <c r="N33" s="74">
        <v>51</v>
      </c>
      <c r="O33" s="66">
        <v>2530</v>
      </c>
      <c r="P33" s="67">
        <f>Table2245[[#This Row],[PEMBULATAN]]*O33</f>
        <v>129030</v>
      </c>
    </row>
    <row r="34" spans="1:16" ht="22.5" customHeight="1" x14ac:dyDescent="0.2">
      <c r="A34" s="119" t="s">
        <v>31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1"/>
      <c r="M34" s="81">
        <f>SUBTOTAL(109,Table2245[KG VOLUME])</f>
        <v>599.95500000000004</v>
      </c>
      <c r="N34" s="70">
        <f>SUM(N3:N33)</f>
        <v>623</v>
      </c>
      <c r="O34" s="122">
        <f>SUM(P3:P33)</f>
        <v>1576190</v>
      </c>
      <c r="P34" s="123"/>
    </row>
    <row r="35" spans="1:16" ht="22.5" customHeight="1" x14ac:dyDescent="0.2">
      <c r="A35" s="85"/>
      <c r="B35" s="58" t="s">
        <v>43</v>
      </c>
      <c r="C35" s="57"/>
      <c r="D35" s="59" t="s">
        <v>44</v>
      </c>
      <c r="E35" s="85"/>
      <c r="F35" s="85"/>
      <c r="G35" s="85"/>
      <c r="H35" s="85"/>
      <c r="I35" s="85"/>
      <c r="J35" s="85"/>
      <c r="K35" s="85"/>
      <c r="L35" s="85"/>
      <c r="M35" s="86"/>
      <c r="N35" s="88" t="s">
        <v>51</v>
      </c>
      <c r="O35" s="87"/>
      <c r="P35" s="87">
        <f>O34*10%</f>
        <v>157619</v>
      </c>
    </row>
    <row r="36" spans="1:16" ht="22.5" customHeight="1" thickBot="1" x14ac:dyDescent="0.25">
      <c r="A36" s="85"/>
      <c r="B36" s="58"/>
      <c r="C36" s="57"/>
      <c r="D36" s="59"/>
      <c r="E36" s="85"/>
      <c r="F36" s="85"/>
      <c r="G36" s="85"/>
      <c r="H36" s="85"/>
      <c r="I36" s="85"/>
      <c r="J36" s="85"/>
      <c r="K36" s="85"/>
      <c r="L36" s="85"/>
      <c r="M36" s="86"/>
      <c r="N36" s="99" t="s">
        <v>53</v>
      </c>
      <c r="O36" s="100"/>
      <c r="P36" s="100">
        <f>O34-P35</f>
        <v>1418571</v>
      </c>
    </row>
    <row r="37" spans="1:16" x14ac:dyDescent="0.2">
      <c r="A37" s="11"/>
      <c r="H37" s="65"/>
      <c r="N37" s="64" t="s">
        <v>32</v>
      </c>
      <c r="P37" s="71">
        <f>P36*1%</f>
        <v>14185.710000000001</v>
      </c>
    </row>
    <row r="38" spans="1:16" ht="15.75" thickBot="1" x14ac:dyDescent="0.25">
      <c r="A38" s="11"/>
      <c r="H38" s="65"/>
      <c r="N38" s="64" t="s">
        <v>54</v>
      </c>
      <c r="P38" s="73">
        <f>P36*2%</f>
        <v>28371.420000000002</v>
      </c>
    </row>
    <row r="39" spans="1:16" x14ac:dyDescent="0.2">
      <c r="A39" s="11"/>
      <c r="H39" s="65"/>
      <c r="N39" s="68" t="s">
        <v>33</v>
      </c>
      <c r="O39" s="69"/>
      <c r="P39" s="72">
        <f>P36+P37-P38</f>
        <v>1404385.29</v>
      </c>
    </row>
    <row r="40" spans="1:16" x14ac:dyDescent="0.2">
      <c r="A40" s="11"/>
      <c r="H40" s="65"/>
      <c r="P40" s="73"/>
    </row>
    <row r="41" spans="1:16" x14ac:dyDescent="0.2">
      <c r="A41" s="11"/>
      <c r="H41" s="65"/>
      <c r="O41" s="60"/>
      <c r="P41" s="73"/>
    </row>
    <row r="42" spans="1:16" s="3" customFormat="1" x14ac:dyDescent="0.25">
      <c r="A42" s="11"/>
      <c r="B42" s="2"/>
      <c r="C42" s="2"/>
      <c r="E42" s="12"/>
      <c r="H42" s="65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5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5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5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5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5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5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5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5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5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5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5"/>
      <c r="N53" s="15"/>
      <c r="O53" s="15"/>
      <c r="P53" s="15"/>
    </row>
  </sheetData>
  <mergeCells count="2">
    <mergeCell ref="A34:L34"/>
    <mergeCell ref="O34:P34"/>
  </mergeCells>
  <conditionalFormatting sqref="B3">
    <cfRule type="duplicateValues" dxfId="450" priority="4"/>
  </conditionalFormatting>
  <conditionalFormatting sqref="B4:B33">
    <cfRule type="duplicateValues" dxfId="449" priority="2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6"/>
  <sheetViews>
    <sheetView zoomScale="110" zoomScaleNormal="110" workbookViewId="0">
      <pane xSplit="3" ySplit="2" topLeftCell="D75" activePane="bottomRight" state="frozen"/>
      <selection activeCell="H118" sqref="H118"/>
      <selection pane="topRight" activeCell="H118" sqref="H118"/>
      <selection pane="bottomLeft" activeCell="H118" sqref="H118"/>
      <selection pane="bottomRight" activeCell="A3" sqref="A3:XFD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26.25" customHeight="1" x14ac:dyDescent="0.2">
      <c r="A3" s="97" t="s">
        <v>2191</v>
      </c>
      <c r="B3" s="76" t="s">
        <v>1422</v>
      </c>
      <c r="C3" s="9" t="s">
        <v>1423</v>
      </c>
      <c r="D3" s="78" t="s">
        <v>50</v>
      </c>
      <c r="E3" s="13">
        <v>44436</v>
      </c>
      <c r="F3" s="78" t="s">
        <v>768</v>
      </c>
      <c r="G3" s="13">
        <v>44440</v>
      </c>
      <c r="H3" s="10" t="s">
        <v>1409</v>
      </c>
      <c r="I3" s="1">
        <v>67</v>
      </c>
      <c r="J3" s="1">
        <v>50</v>
      </c>
      <c r="K3" s="1">
        <v>13</v>
      </c>
      <c r="L3" s="1">
        <v>5</v>
      </c>
      <c r="M3" s="83">
        <v>10.887499999999999</v>
      </c>
      <c r="N3" s="8">
        <v>11</v>
      </c>
      <c r="O3" s="66">
        <v>2530</v>
      </c>
      <c r="P3" s="67">
        <f>Table2245234678911121314151617181920[[#This Row],[PEMBULATAN]]*O3</f>
        <v>27830</v>
      </c>
    </row>
    <row r="4" spans="1:16" ht="26.25" customHeight="1" x14ac:dyDescent="0.2">
      <c r="A4" s="98"/>
      <c r="B4" s="77"/>
      <c r="C4" s="9" t="s">
        <v>1424</v>
      </c>
      <c r="D4" s="78" t="s">
        <v>50</v>
      </c>
      <c r="E4" s="13">
        <v>44436</v>
      </c>
      <c r="F4" s="78" t="s">
        <v>768</v>
      </c>
      <c r="G4" s="13">
        <v>44440</v>
      </c>
      <c r="H4" s="10" t="s">
        <v>1409</v>
      </c>
      <c r="I4" s="1">
        <v>100</v>
      </c>
      <c r="J4" s="1">
        <v>62</v>
      </c>
      <c r="K4" s="1">
        <v>24</v>
      </c>
      <c r="L4" s="1">
        <v>20</v>
      </c>
      <c r="M4" s="83">
        <v>37.200000000000003</v>
      </c>
      <c r="N4" s="8">
        <v>37</v>
      </c>
      <c r="O4" s="66">
        <v>2530</v>
      </c>
      <c r="P4" s="67">
        <f>Table2245234678911121314151617181920[[#This Row],[PEMBULATAN]]*O4</f>
        <v>93610</v>
      </c>
    </row>
    <row r="5" spans="1:16" ht="26.25" customHeight="1" x14ac:dyDescent="0.2">
      <c r="A5" s="96"/>
      <c r="B5" s="77"/>
      <c r="C5" s="75" t="s">
        <v>1425</v>
      </c>
      <c r="D5" s="80" t="s">
        <v>50</v>
      </c>
      <c r="E5" s="13">
        <v>44436</v>
      </c>
      <c r="F5" s="78" t="s">
        <v>768</v>
      </c>
      <c r="G5" s="13">
        <v>44440</v>
      </c>
      <c r="H5" s="79" t="s">
        <v>1409</v>
      </c>
      <c r="I5" s="16">
        <v>90</v>
      </c>
      <c r="J5" s="16">
        <v>40</v>
      </c>
      <c r="K5" s="16">
        <v>40</v>
      </c>
      <c r="L5" s="16">
        <v>30</v>
      </c>
      <c r="M5" s="84">
        <v>36</v>
      </c>
      <c r="N5" s="74">
        <v>36</v>
      </c>
      <c r="O5" s="66">
        <v>2530</v>
      </c>
      <c r="P5" s="67">
        <f>Table2245234678911121314151617181920[[#This Row],[PEMBULATAN]]*O5</f>
        <v>91080</v>
      </c>
    </row>
    <row r="6" spans="1:16" ht="26.25" customHeight="1" x14ac:dyDescent="0.2">
      <c r="A6" s="96"/>
      <c r="B6" s="77"/>
      <c r="C6" s="75" t="s">
        <v>1426</v>
      </c>
      <c r="D6" s="80" t="s">
        <v>50</v>
      </c>
      <c r="E6" s="13">
        <v>44436</v>
      </c>
      <c r="F6" s="78" t="s">
        <v>768</v>
      </c>
      <c r="G6" s="13">
        <v>44440</v>
      </c>
      <c r="H6" s="79" t="s">
        <v>1409</v>
      </c>
      <c r="I6" s="16">
        <v>75</v>
      </c>
      <c r="J6" s="16">
        <v>50</v>
      </c>
      <c r="K6" s="16">
        <v>40</v>
      </c>
      <c r="L6" s="16">
        <v>24</v>
      </c>
      <c r="M6" s="84">
        <v>37.5</v>
      </c>
      <c r="N6" s="74">
        <v>38</v>
      </c>
      <c r="O6" s="66">
        <v>2530</v>
      </c>
      <c r="P6" s="67">
        <f>Table2245234678911121314151617181920[[#This Row],[PEMBULATAN]]*O6</f>
        <v>96140</v>
      </c>
    </row>
    <row r="7" spans="1:16" ht="26.25" customHeight="1" x14ac:dyDescent="0.2">
      <c r="A7" s="96"/>
      <c r="B7" s="92"/>
      <c r="C7" s="75" t="s">
        <v>1427</v>
      </c>
      <c r="D7" s="80" t="s">
        <v>50</v>
      </c>
      <c r="E7" s="13">
        <v>44436</v>
      </c>
      <c r="F7" s="78" t="s">
        <v>768</v>
      </c>
      <c r="G7" s="13">
        <v>44440</v>
      </c>
      <c r="H7" s="79" t="s">
        <v>1409</v>
      </c>
      <c r="I7" s="16">
        <v>85</v>
      </c>
      <c r="J7" s="16">
        <v>42</v>
      </c>
      <c r="K7" s="16">
        <v>26</v>
      </c>
      <c r="L7" s="16">
        <v>16</v>
      </c>
      <c r="M7" s="84">
        <v>23.204999999999998</v>
      </c>
      <c r="N7" s="74">
        <v>23</v>
      </c>
      <c r="O7" s="66">
        <v>2530</v>
      </c>
      <c r="P7" s="67">
        <f>Table2245234678911121314151617181920[[#This Row],[PEMBULATAN]]*O7</f>
        <v>58190</v>
      </c>
    </row>
    <row r="8" spans="1:16" ht="26.25" customHeight="1" x14ac:dyDescent="0.2">
      <c r="A8" s="96"/>
      <c r="B8" s="77" t="s">
        <v>1428</v>
      </c>
      <c r="C8" s="75" t="s">
        <v>1429</v>
      </c>
      <c r="D8" s="80" t="s">
        <v>50</v>
      </c>
      <c r="E8" s="13">
        <v>44436</v>
      </c>
      <c r="F8" s="78" t="s">
        <v>768</v>
      </c>
      <c r="G8" s="13">
        <v>44440</v>
      </c>
      <c r="H8" s="79" t="s">
        <v>1409</v>
      </c>
      <c r="I8" s="16">
        <v>36</v>
      </c>
      <c r="J8" s="16">
        <v>10</v>
      </c>
      <c r="K8" s="16">
        <v>30</v>
      </c>
      <c r="L8" s="16">
        <v>1</v>
      </c>
      <c r="M8" s="84">
        <v>2.7</v>
      </c>
      <c r="N8" s="74">
        <v>3</v>
      </c>
      <c r="O8" s="66">
        <v>2530</v>
      </c>
      <c r="P8" s="67">
        <f>Table2245234678911121314151617181920[[#This Row],[PEMBULATAN]]*O8</f>
        <v>7590</v>
      </c>
    </row>
    <row r="9" spans="1:16" ht="26.25" customHeight="1" x14ac:dyDescent="0.2">
      <c r="A9" s="96"/>
      <c r="B9" s="77" t="s">
        <v>1430</v>
      </c>
      <c r="C9" s="75" t="s">
        <v>1431</v>
      </c>
      <c r="D9" s="80" t="s">
        <v>50</v>
      </c>
      <c r="E9" s="13">
        <v>44436</v>
      </c>
      <c r="F9" s="78" t="s">
        <v>768</v>
      </c>
      <c r="G9" s="13">
        <v>44440</v>
      </c>
      <c r="H9" s="79" t="s">
        <v>1409</v>
      </c>
      <c r="I9" s="16">
        <v>107</v>
      </c>
      <c r="J9" s="16">
        <v>66</v>
      </c>
      <c r="K9" s="16">
        <v>35</v>
      </c>
      <c r="L9" s="16">
        <v>18</v>
      </c>
      <c r="M9" s="84">
        <v>61.792499999999997</v>
      </c>
      <c r="N9" s="74">
        <v>62</v>
      </c>
      <c r="O9" s="66">
        <v>2530</v>
      </c>
      <c r="P9" s="67">
        <f>Table2245234678911121314151617181920[[#This Row],[PEMBULATAN]]*O9</f>
        <v>156860</v>
      </c>
    </row>
    <row r="10" spans="1:16" ht="26.25" customHeight="1" x14ac:dyDescent="0.2">
      <c r="A10" s="96"/>
      <c r="B10" s="77"/>
      <c r="C10" s="75" t="s">
        <v>1432</v>
      </c>
      <c r="D10" s="80" t="s">
        <v>50</v>
      </c>
      <c r="E10" s="13">
        <v>44436</v>
      </c>
      <c r="F10" s="78" t="s">
        <v>768</v>
      </c>
      <c r="G10" s="13">
        <v>44440</v>
      </c>
      <c r="H10" s="79" t="s">
        <v>1409</v>
      </c>
      <c r="I10" s="16">
        <v>105</v>
      </c>
      <c r="J10" s="16">
        <v>68</v>
      </c>
      <c r="K10" s="16">
        <v>30</v>
      </c>
      <c r="L10" s="16">
        <v>23</v>
      </c>
      <c r="M10" s="84">
        <v>53.55</v>
      </c>
      <c r="N10" s="74">
        <v>54</v>
      </c>
      <c r="O10" s="66">
        <v>2530</v>
      </c>
      <c r="P10" s="67">
        <f>Table2245234678911121314151617181920[[#This Row],[PEMBULATAN]]*O10</f>
        <v>136620</v>
      </c>
    </row>
    <row r="11" spans="1:16" ht="26.25" customHeight="1" x14ac:dyDescent="0.2">
      <c r="A11" s="96"/>
      <c r="B11" s="77"/>
      <c r="C11" s="75" t="s">
        <v>1433</v>
      </c>
      <c r="D11" s="80" t="s">
        <v>50</v>
      </c>
      <c r="E11" s="13">
        <v>44436</v>
      </c>
      <c r="F11" s="78" t="s">
        <v>768</v>
      </c>
      <c r="G11" s="13">
        <v>44440</v>
      </c>
      <c r="H11" s="79" t="s">
        <v>1409</v>
      </c>
      <c r="I11" s="16">
        <v>100</v>
      </c>
      <c r="J11" s="16">
        <v>59</v>
      </c>
      <c r="K11" s="16">
        <v>39</v>
      </c>
      <c r="L11" s="16">
        <v>11</v>
      </c>
      <c r="M11" s="84">
        <v>57.524999999999999</v>
      </c>
      <c r="N11" s="74">
        <v>58</v>
      </c>
      <c r="O11" s="66">
        <v>2530</v>
      </c>
      <c r="P11" s="67">
        <f>Table2245234678911121314151617181920[[#This Row],[PEMBULATAN]]*O11</f>
        <v>146740</v>
      </c>
    </row>
    <row r="12" spans="1:16" ht="26.25" customHeight="1" x14ac:dyDescent="0.2">
      <c r="A12" s="96"/>
      <c r="B12" s="77"/>
      <c r="C12" s="75" t="s">
        <v>1434</v>
      </c>
      <c r="D12" s="80" t="s">
        <v>50</v>
      </c>
      <c r="E12" s="13">
        <v>44436</v>
      </c>
      <c r="F12" s="78" t="s">
        <v>768</v>
      </c>
      <c r="G12" s="13">
        <v>44440</v>
      </c>
      <c r="H12" s="79" t="s">
        <v>1409</v>
      </c>
      <c r="I12" s="16">
        <v>100</v>
      </c>
      <c r="J12" s="16">
        <v>49</v>
      </c>
      <c r="K12" s="16">
        <v>30</v>
      </c>
      <c r="L12" s="16">
        <v>14</v>
      </c>
      <c r="M12" s="84">
        <v>36.75</v>
      </c>
      <c r="N12" s="74">
        <v>37</v>
      </c>
      <c r="O12" s="66">
        <v>2530</v>
      </c>
      <c r="P12" s="67">
        <f>Table2245234678911121314151617181920[[#This Row],[PEMBULATAN]]*O12</f>
        <v>93610</v>
      </c>
    </row>
    <row r="13" spans="1:16" ht="26.25" customHeight="1" x14ac:dyDescent="0.2">
      <c r="A13" s="96"/>
      <c r="B13" s="77"/>
      <c r="C13" s="75" t="s">
        <v>1435</v>
      </c>
      <c r="D13" s="80" t="s">
        <v>50</v>
      </c>
      <c r="E13" s="13">
        <v>44436</v>
      </c>
      <c r="F13" s="78" t="s">
        <v>768</v>
      </c>
      <c r="G13" s="13">
        <v>44440</v>
      </c>
      <c r="H13" s="79" t="s">
        <v>1409</v>
      </c>
      <c r="I13" s="16">
        <v>65</v>
      </c>
      <c r="J13" s="16">
        <v>60</v>
      </c>
      <c r="K13" s="16">
        <v>25</v>
      </c>
      <c r="L13" s="16">
        <v>8</v>
      </c>
      <c r="M13" s="84">
        <v>24.375</v>
      </c>
      <c r="N13" s="74">
        <v>24</v>
      </c>
      <c r="O13" s="66">
        <v>2530</v>
      </c>
      <c r="P13" s="67">
        <f>Table2245234678911121314151617181920[[#This Row],[PEMBULATAN]]*O13</f>
        <v>60720</v>
      </c>
    </row>
    <row r="14" spans="1:16" ht="26.25" customHeight="1" x14ac:dyDescent="0.2">
      <c r="A14" s="96"/>
      <c r="B14" s="77"/>
      <c r="C14" s="75" t="s">
        <v>1436</v>
      </c>
      <c r="D14" s="80" t="s">
        <v>50</v>
      </c>
      <c r="E14" s="13">
        <v>44436</v>
      </c>
      <c r="F14" s="78" t="s">
        <v>768</v>
      </c>
      <c r="G14" s="13">
        <v>44440</v>
      </c>
      <c r="H14" s="79" t="s">
        <v>1409</v>
      </c>
      <c r="I14" s="16">
        <v>62</v>
      </c>
      <c r="J14" s="16">
        <v>62</v>
      </c>
      <c r="K14" s="16">
        <v>29</v>
      </c>
      <c r="L14" s="16">
        <v>9</v>
      </c>
      <c r="M14" s="84">
        <v>27.869</v>
      </c>
      <c r="N14" s="74">
        <v>28</v>
      </c>
      <c r="O14" s="66">
        <v>2530</v>
      </c>
      <c r="P14" s="67">
        <f>Table2245234678911121314151617181920[[#This Row],[PEMBULATAN]]*O14</f>
        <v>70840</v>
      </c>
    </row>
    <row r="15" spans="1:16" ht="26.25" customHeight="1" x14ac:dyDescent="0.2">
      <c r="A15" s="96"/>
      <c r="B15" s="77"/>
      <c r="C15" s="75" t="s">
        <v>1437</v>
      </c>
      <c r="D15" s="80" t="s">
        <v>50</v>
      </c>
      <c r="E15" s="13">
        <v>44436</v>
      </c>
      <c r="F15" s="78" t="s">
        <v>768</v>
      </c>
      <c r="G15" s="13">
        <v>44440</v>
      </c>
      <c r="H15" s="79" t="s">
        <v>1409</v>
      </c>
      <c r="I15" s="16">
        <v>50</v>
      </c>
      <c r="J15" s="16">
        <v>60</v>
      </c>
      <c r="K15" s="16">
        <v>25</v>
      </c>
      <c r="L15" s="16">
        <v>8</v>
      </c>
      <c r="M15" s="84">
        <v>18.75</v>
      </c>
      <c r="N15" s="74">
        <v>19</v>
      </c>
      <c r="O15" s="66">
        <v>2530</v>
      </c>
      <c r="P15" s="67">
        <f>Table2245234678911121314151617181920[[#This Row],[PEMBULATAN]]*O15</f>
        <v>48070</v>
      </c>
    </row>
    <row r="16" spans="1:16" ht="26.25" customHeight="1" x14ac:dyDescent="0.2">
      <c r="A16" s="96"/>
      <c r="B16" s="77"/>
      <c r="C16" s="75" t="s">
        <v>1438</v>
      </c>
      <c r="D16" s="80" t="s">
        <v>50</v>
      </c>
      <c r="E16" s="13">
        <v>44436</v>
      </c>
      <c r="F16" s="78" t="s">
        <v>768</v>
      </c>
      <c r="G16" s="13">
        <v>44440</v>
      </c>
      <c r="H16" s="79" t="s">
        <v>1409</v>
      </c>
      <c r="I16" s="16">
        <v>105</v>
      </c>
      <c r="J16" s="16">
        <v>64</v>
      </c>
      <c r="K16" s="16">
        <v>30</v>
      </c>
      <c r="L16" s="16">
        <v>17</v>
      </c>
      <c r="M16" s="84">
        <v>50.4</v>
      </c>
      <c r="N16" s="74">
        <v>50</v>
      </c>
      <c r="O16" s="66">
        <v>2530</v>
      </c>
      <c r="P16" s="67">
        <f>Table2245234678911121314151617181920[[#This Row],[PEMBULATAN]]*O16</f>
        <v>126500</v>
      </c>
    </row>
    <row r="17" spans="1:16" ht="26.25" customHeight="1" x14ac:dyDescent="0.2">
      <c r="A17" s="96"/>
      <c r="B17" s="77"/>
      <c r="C17" s="75" t="s">
        <v>1439</v>
      </c>
      <c r="D17" s="80" t="s">
        <v>50</v>
      </c>
      <c r="E17" s="13">
        <v>44436</v>
      </c>
      <c r="F17" s="78" t="s">
        <v>768</v>
      </c>
      <c r="G17" s="13">
        <v>44440</v>
      </c>
      <c r="H17" s="79" t="s">
        <v>1409</v>
      </c>
      <c r="I17" s="16">
        <v>92</v>
      </c>
      <c r="J17" s="16">
        <v>34</v>
      </c>
      <c r="K17" s="16">
        <v>48</v>
      </c>
      <c r="L17" s="16">
        <v>10</v>
      </c>
      <c r="M17" s="84">
        <v>37.536000000000001</v>
      </c>
      <c r="N17" s="74">
        <v>38</v>
      </c>
      <c r="O17" s="66">
        <v>2530</v>
      </c>
      <c r="P17" s="67">
        <f>Table2245234678911121314151617181920[[#This Row],[PEMBULATAN]]*O17</f>
        <v>96140</v>
      </c>
    </row>
    <row r="18" spans="1:16" ht="26.25" customHeight="1" x14ac:dyDescent="0.2">
      <c r="A18" s="96"/>
      <c r="B18" s="77"/>
      <c r="C18" s="75" t="s">
        <v>1440</v>
      </c>
      <c r="D18" s="80" t="s">
        <v>50</v>
      </c>
      <c r="E18" s="13">
        <v>44436</v>
      </c>
      <c r="F18" s="78" t="s">
        <v>768</v>
      </c>
      <c r="G18" s="13">
        <v>44440</v>
      </c>
      <c r="H18" s="79" t="s">
        <v>1409</v>
      </c>
      <c r="I18" s="16">
        <v>95</v>
      </c>
      <c r="J18" s="16">
        <v>62</v>
      </c>
      <c r="K18" s="16">
        <v>25</v>
      </c>
      <c r="L18" s="16">
        <v>11</v>
      </c>
      <c r="M18" s="84">
        <v>36.8125</v>
      </c>
      <c r="N18" s="74">
        <v>37</v>
      </c>
      <c r="O18" s="66">
        <v>2530</v>
      </c>
      <c r="P18" s="67">
        <f>Table2245234678911121314151617181920[[#This Row],[PEMBULATAN]]*O18</f>
        <v>93610</v>
      </c>
    </row>
    <row r="19" spans="1:16" ht="26.25" customHeight="1" x14ac:dyDescent="0.2">
      <c r="A19" s="96"/>
      <c r="B19" s="77"/>
      <c r="C19" s="75" t="s">
        <v>1441</v>
      </c>
      <c r="D19" s="80" t="s">
        <v>50</v>
      </c>
      <c r="E19" s="13">
        <v>44436</v>
      </c>
      <c r="F19" s="78" t="s">
        <v>768</v>
      </c>
      <c r="G19" s="13">
        <v>44440</v>
      </c>
      <c r="H19" s="79" t="s">
        <v>1409</v>
      </c>
      <c r="I19" s="16">
        <v>89</v>
      </c>
      <c r="J19" s="16">
        <v>54</v>
      </c>
      <c r="K19" s="16">
        <v>22</v>
      </c>
      <c r="L19" s="16">
        <v>12</v>
      </c>
      <c r="M19" s="84">
        <v>26.433</v>
      </c>
      <c r="N19" s="74">
        <v>26</v>
      </c>
      <c r="O19" s="66">
        <v>2530</v>
      </c>
      <c r="P19" s="67">
        <f>Table2245234678911121314151617181920[[#This Row],[PEMBULATAN]]*O19</f>
        <v>65780</v>
      </c>
    </row>
    <row r="20" spans="1:16" ht="26.25" customHeight="1" x14ac:dyDescent="0.2">
      <c r="A20" s="96"/>
      <c r="B20" s="77"/>
      <c r="C20" s="75" t="s">
        <v>1442</v>
      </c>
      <c r="D20" s="80" t="s">
        <v>50</v>
      </c>
      <c r="E20" s="13">
        <v>44436</v>
      </c>
      <c r="F20" s="78" t="s">
        <v>768</v>
      </c>
      <c r="G20" s="13">
        <v>44440</v>
      </c>
      <c r="H20" s="79" t="s">
        <v>1409</v>
      </c>
      <c r="I20" s="16">
        <v>63</v>
      </c>
      <c r="J20" s="16">
        <v>54</v>
      </c>
      <c r="K20" s="16">
        <v>23</v>
      </c>
      <c r="L20" s="16">
        <v>5</v>
      </c>
      <c r="M20" s="84">
        <v>19.561499999999999</v>
      </c>
      <c r="N20" s="74">
        <v>20</v>
      </c>
      <c r="O20" s="66">
        <v>2530</v>
      </c>
      <c r="P20" s="67">
        <f>Table2245234678911121314151617181920[[#This Row],[PEMBULATAN]]*O20</f>
        <v>50600</v>
      </c>
    </row>
    <row r="21" spans="1:16" ht="26.25" customHeight="1" x14ac:dyDescent="0.2">
      <c r="A21" s="96"/>
      <c r="B21" s="77"/>
      <c r="C21" s="75" t="s">
        <v>1443</v>
      </c>
      <c r="D21" s="80" t="s">
        <v>50</v>
      </c>
      <c r="E21" s="13">
        <v>44436</v>
      </c>
      <c r="F21" s="78" t="s">
        <v>768</v>
      </c>
      <c r="G21" s="13">
        <v>44440</v>
      </c>
      <c r="H21" s="79" t="s">
        <v>1409</v>
      </c>
      <c r="I21" s="16">
        <v>50</v>
      </c>
      <c r="J21" s="16">
        <v>50</v>
      </c>
      <c r="K21" s="16">
        <v>25</v>
      </c>
      <c r="L21" s="16">
        <v>7</v>
      </c>
      <c r="M21" s="84">
        <v>15.625</v>
      </c>
      <c r="N21" s="74">
        <v>16</v>
      </c>
      <c r="O21" s="66">
        <v>2530</v>
      </c>
      <c r="P21" s="67">
        <f>Table2245234678911121314151617181920[[#This Row],[PEMBULATAN]]*O21</f>
        <v>40480</v>
      </c>
    </row>
    <row r="22" spans="1:16" ht="26.25" customHeight="1" x14ac:dyDescent="0.2">
      <c r="A22" s="96"/>
      <c r="B22" s="77"/>
      <c r="C22" s="75" t="s">
        <v>1444</v>
      </c>
      <c r="D22" s="80" t="s">
        <v>50</v>
      </c>
      <c r="E22" s="13">
        <v>44436</v>
      </c>
      <c r="F22" s="78" t="s">
        <v>768</v>
      </c>
      <c r="G22" s="13">
        <v>44440</v>
      </c>
      <c r="H22" s="79" t="s">
        <v>1409</v>
      </c>
      <c r="I22" s="16">
        <v>87</v>
      </c>
      <c r="J22" s="16">
        <v>50</v>
      </c>
      <c r="K22" s="16">
        <v>30</v>
      </c>
      <c r="L22" s="16">
        <v>11</v>
      </c>
      <c r="M22" s="84">
        <v>32.625</v>
      </c>
      <c r="N22" s="74">
        <v>33</v>
      </c>
      <c r="O22" s="66">
        <v>2530</v>
      </c>
      <c r="P22" s="67">
        <f>Table2245234678911121314151617181920[[#This Row],[PEMBULATAN]]*O22</f>
        <v>83490</v>
      </c>
    </row>
    <row r="23" spans="1:16" ht="26.25" customHeight="1" x14ac:dyDescent="0.2">
      <c r="A23" s="96"/>
      <c r="B23" s="77"/>
      <c r="C23" s="75" t="s">
        <v>1445</v>
      </c>
      <c r="D23" s="80" t="s">
        <v>50</v>
      </c>
      <c r="E23" s="13">
        <v>44436</v>
      </c>
      <c r="F23" s="78" t="s">
        <v>768</v>
      </c>
      <c r="G23" s="13">
        <v>44440</v>
      </c>
      <c r="H23" s="79" t="s">
        <v>1409</v>
      </c>
      <c r="I23" s="16">
        <v>90</v>
      </c>
      <c r="J23" s="16">
        <v>50</v>
      </c>
      <c r="K23" s="16">
        <v>39</v>
      </c>
      <c r="L23" s="16">
        <v>12</v>
      </c>
      <c r="M23" s="84">
        <v>43.875</v>
      </c>
      <c r="N23" s="74">
        <v>44</v>
      </c>
      <c r="O23" s="66">
        <v>2530</v>
      </c>
      <c r="P23" s="67">
        <f>Table2245234678911121314151617181920[[#This Row],[PEMBULATAN]]*O23</f>
        <v>111320</v>
      </c>
    </row>
    <row r="24" spans="1:16" ht="26.25" customHeight="1" x14ac:dyDescent="0.2">
      <c r="A24" s="96"/>
      <c r="B24" s="77"/>
      <c r="C24" s="75" t="s">
        <v>1446</v>
      </c>
      <c r="D24" s="80" t="s">
        <v>50</v>
      </c>
      <c r="E24" s="13">
        <v>44436</v>
      </c>
      <c r="F24" s="78" t="s">
        <v>768</v>
      </c>
      <c r="G24" s="13">
        <v>44440</v>
      </c>
      <c r="H24" s="79" t="s">
        <v>1409</v>
      </c>
      <c r="I24" s="16">
        <v>89</v>
      </c>
      <c r="J24" s="16">
        <v>53</v>
      </c>
      <c r="K24" s="16">
        <v>27</v>
      </c>
      <c r="L24" s="16">
        <v>13</v>
      </c>
      <c r="M24" s="84">
        <v>31.839749999999999</v>
      </c>
      <c r="N24" s="74">
        <v>32</v>
      </c>
      <c r="O24" s="66">
        <v>2530</v>
      </c>
      <c r="P24" s="67">
        <f>Table2245234678911121314151617181920[[#This Row],[PEMBULATAN]]*O24</f>
        <v>80960</v>
      </c>
    </row>
    <row r="25" spans="1:16" ht="26.25" customHeight="1" x14ac:dyDescent="0.2">
      <c r="A25" s="96"/>
      <c r="B25" s="77"/>
      <c r="C25" s="75" t="s">
        <v>1447</v>
      </c>
      <c r="D25" s="80" t="s">
        <v>50</v>
      </c>
      <c r="E25" s="13">
        <v>44436</v>
      </c>
      <c r="F25" s="78" t="s">
        <v>768</v>
      </c>
      <c r="G25" s="13">
        <v>44440</v>
      </c>
      <c r="H25" s="79" t="s">
        <v>1409</v>
      </c>
      <c r="I25" s="16">
        <v>89</v>
      </c>
      <c r="J25" s="16">
        <v>49</v>
      </c>
      <c r="K25" s="16">
        <v>36</v>
      </c>
      <c r="L25" s="16">
        <v>9</v>
      </c>
      <c r="M25" s="84">
        <v>39.249000000000002</v>
      </c>
      <c r="N25" s="74">
        <v>39</v>
      </c>
      <c r="O25" s="66">
        <v>2530</v>
      </c>
      <c r="P25" s="67">
        <f>Table2245234678911121314151617181920[[#This Row],[PEMBULATAN]]*O25</f>
        <v>98670</v>
      </c>
    </row>
    <row r="26" spans="1:16" ht="26.25" customHeight="1" x14ac:dyDescent="0.2">
      <c r="A26" s="96"/>
      <c r="B26" s="77"/>
      <c r="C26" s="75" t="s">
        <v>1448</v>
      </c>
      <c r="D26" s="80" t="s">
        <v>50</v>
      </c>
      <c r="E26" s="13">
        <v>44436</v>
      </c>
      <c r="F26" s="78" t="s">
        <v>768</v>
      </c>
      <c r="G26" s="13">
        <v>44440</v>
      </c>
      <c r="H26" s="79" t="s">
        <v>1409</v>
      </c>
      <c r="I26" s="16">
        <v>97</v>
      </c>
      <c r="J26" s="16">
        <v>54</v>
      </c>
      <c r="K26" s="16">
        <v>45</v>
      </c>
      <c r="L26" s="16">
        <v>15</v>
      </c>
      <c r="M26" s="84">
        <v>58.927500000000002</v>
      </c>
      <c r="N26" s="74">
        <v>59</v>
      </c>
      <c r="O26" s="66">
        <v>2530</v>
      </c>
      <c r="P26" s="67">
        <f>Table2245234678911121314151617181920[[#This Row],[PEMBULATAN]]*O26</f>
        <v>149270</v>
      </c>
    </row>
    <row r="27" spans="1:16" ht="26.25" customHeight="1" x14ac:dyDescent="0.2">
      <c r="A27" s="96"/>
      <c r="B27" s="77"/>
      <c r="C27" s="75" t="s">
        <v>1449</v>
      </c>
      <c r="D27" s="80" t="s">
        <v>50</v>
      </c>
      <c r="E27" s="13">
        <v>44436</v>
      </c>
      <c r="F27" s="78" t="s">
        <v>768</v>
      </c>
      <c r="G27" s="13">
        <v>44440</v>
      </c>
      <c r="H27" s="79" t="s">
        <v>1409</v>
      </c>
      <c r="I27" s="16">
        <v>79</v>
      </c>
      <c r="J27" s="16">
        <v>58</v>
      </c>
      <c r="K27" s="16">
        <v>33</v>
      </c>
      <c r="L27" s="16">
        <v>19</v>
      </c>
      <c r="M27" s="84">
        <v>37.801499999999997</v>
      </c>
      <c r="N27" s="74">
        <v>38</v>
      </c>
      <c r="O27" s="66">
        <v>2530</v>
      </c>
      <c r="P27" s="67">
        <f>Table2245234678911121314151617181920[[#This Row],[PEMBULATAN]]*O27</f>
        <v>96140</v>
      </c>
    </row>
    <row r="28" spans="1:16" ht="26.25" customHeight="1" x14ac:dyDescent="0.2">
      <c r="A28" s="96"/>
      <c r="B28" s="77"/>
      <c r="C28" s="75" t="s">
        <v>1450</v>
      </c>
      <c r="D28" s="80" t="s">
        <v>50</v>
      </c>
      <c r="E28" s="13">
        <v>44436</v>
      </c>
      <c r="F28" s="78" t="s">
        <v>768</v>
      </c>
      <c r="G28" s="13">
        <v>44440</v>
      </c>
      <c r="H28" s="79" t="s">
        <v>1409</v>
      </c>
      <c r="I28" s="16">
        <v>57</v>
      </c>
      <c r="J28" s="16">
        <v>60</v>
      </c>
      <c r="K28" s="16">
        <v>23</v>
      </c>
      <c r="L28" s="16">
        <v>6</v>
      </c>
      <c r="M28" s="84">
        <v>19.664999999999999</v>
      </c>
      <c r="N28" s="74">
        <v>20</v>
      </c>
      <c r="O28" s="66">
        <v>2530</v>
      </c>
      <c r="P28" s="67">
        <f>Table2245234678911121314151617181920[[#This Row],[PEMBULATAN]]*O28</f>
        <v>50600</v>
      </c>
    </row>
    <row r="29" spans="1:16" ht="26.25" customHeight="1" x14ac:dyDescent="0.2">
      <c r="A29" s="96"/>
      <c r="B29" s="77"/>
      <c r="C29" s="75" t="s">
        <v>1451</v>
      </c>
      <c r="D29" s="80" t="s">
        <v>50</v>
      </c>
      <c r="E29" s="13">
        <v>44436</v>
      </c>
      <c r="F29" s="78" t="s">
        <v>768</v>
      </c>
      <c r="G29" s="13">
        <v>44440</v>
      </c>
      <c r="H29" s="79" t="s">
        <v>1409</v>
      </c>
      <c r="I29" s="16">
        <v>89</v>
      </c>
      <c r="J29" s="16">
        <v>62</v>
      </c>
      <c r="K29" s="16">
        <v>25</v>
      </c>
      <c r="L29" s="16">
        <v>24</v>
      </c>
      <c r="M29" s="84">
        <v>34.487499999999997</v>
      </c>
      <c r="N29" s="74">
        <v>34</v>
      </c>
      <c r="O29" s="66">
        <v>2530</v>
      </c>
      <c r="P29" s="67">
        <f>Table2245234678911121314151617181920[[#This Row],[PEMBULATAN]]*O29</f>
        <v>86020</v>
      </c>
    </row>
    <row r="30" spans="1:16" ht="26.25" customHeight="1" x14ac:dyDescent="0.2">
      <c r="A30" s="96"/>
      <c r="B30" s="77"/>
      <c r="C30" s="75" t="s">
        <v>1452</v>
      </c>
      <c r="D30" s="80" t="s">
        <v>50</v>
      </c>
      <c r="E30" s="13">
        <v>44436</v>
      </c>
      <c r="F30" s="78" t="s">
        <v>768</v>
      </c>
      <c r="G30" s="13">
        <v>44440</v>
      </c>
      <c r="H30" s="79" t="s">
        <v>1409</v>
      </c>
      <c r="I30" s="16">
        <v>93</v>
      </c>
      <c r="J30" s="16">
        <v>30</v>
      </c>
      <c r="K30" s="16">
        <v>55</v>
      </c>
      <c r="L30" s="16">
        <v>24</v>
      </c>
      <c r="M30" s="84">
        <v>38.362499999999997</v>
      </c>
      <c r="N30" s="74">
        <v>38</v>
      </c>
      <c r="O30" s="66">
        <v>2530</v>
      </c>
      <c r="P30" s="67">
        <f>Table2245234678911121314151617181920[[#This Row],[PEMBULATAN]]*O30</f>
        <v>96140</v>
      </c>
    </row>
    <row r="31" spans="1:16" ht="26.25" customHeight="1" x14ac:dyDescent="0.2">
      <c r="A31" s="96"/>
      <c r="B31" s="77"/>
      <c r="C31" s="75" t="s">
        <v>1453</v>
      </c>
      <c r="D31" s="80" t="s">
        <v>50</v>
      </c>
      <c r="E31" s="13">
        <v>44436</v>
      </c>
      <c r="F31" s="78" t="s">
        <v>768</v>
      </c>
      <c r="G31" s="13">
        <v>44440</v>
      </c>
      <c r="H31" s="79" t="s">
        <v>1409</v>
      </c>
      <c r="I31" s="16">
        <v>56</v>
      </c>
      <c r="J31" s="16">
        <v>35</v>
      </c>
      <c r="K31" s="16">
        <v>30</v>
      </c>
      <c r="L31" s="16">
        <v>9</v>
      </c>
      <c r="M31" s="84">
        <v>14.7</v>
      </c>
      <c r="N31" s="74">
        <v>15</v>
      </c>
      <c r="O31" s="66">
        <v>2530</v>
      </c>
      <c r="P31" s="67">
        <f>Table2245234678911121314151617181920[[#This Row],[PEMBULATAN]]*O31</f>
        <v>37950</v>
      </c>
    </row>
    <row r="32" spans="1:16" ht="26.25" customHeight="1" x14ac:dyDescent="0.2">
      <c r="A32" s="96"/>
      <c r="B32" s="77"/>
      <c r="C32" s="75" t="s">
        <v>1454</v>
      </c>
      <c r="D32" s="80" t="s">
        <v>50</v>
      </c>
      <c r="E32" s="13">
        <v>44436</v>
      </c>
      <c r="F32" s="78" t="s">
        <v>768</v>
      </c>
      <c r="G32" s="13">
        <v>44440</v>
      </c>
      <c r="H32" s="79" t="s">
        <v>1409</v>
      </c>
      <c r="I32" s="16">
        <v>74</v>
      </c>
      <c r="J32" s="16">
        <v>53</v>
      </c>
      <c r="K32" s="16">
        <v>30</v>
      </c>
      <c r="L32" s="16">
        <v>12</v>
      </c>
      <c r="M32" s="84">
        <v>29.414999999999999</v>
      </c>
      <c r="N32" s="74">
        <v>29</v>
      </c>
      <c r="O32" s="66">
        <v>2530</v>
      </c>
      <c r="P32" s="67">
        <f>Table2245234678911121314151617181920[[#This Row],[PEMBULATAN]]*O32</f>
        <v>73370</v>
      </c>
    </row>
    <row r="33" spans="1:16" ht="26.25" customHeight="1" x14ac:dyDescent="0.2">
      <c r="A33" s="96"/>
      <c r="B33" s="77"/>
      <c r="C33" s="75" t="s">
        <v>1455</v>
      </c>
      <c r="D33" s="80" t="s">
        <v>50</v>
      </c>
      <c r="E33" s="13">
        <v>44436</v>
      </c>
      <c r="F33" s="78" t="s">
        <v>768</v>
      </c>
      <c r="G33" s="13">
        <v>44440</v>
      </c>
      <c r="H33" s="79" t="s">
        <v>1409</v>
      </c>
      <c r="I33" s="16">
        <v>75</v>
      </c>
      <c r="J33" s="16">
        <v>55</v>
      </c>
      <c r="K33" s="16">
        <v>27</v>
      </c>
      <c r="L33" s="16">
        <v>12</v>
      </c>
      <c r="M33" s="84">
        <v>27.84375</v>
      </c>
      <c r="N33" s="74">
        <v>28</v>
      </c>
      <c r="O33" s="66">
        <v>2530</v>
      </c>
      <c r="P33" s="67">
        <f>Table2245234678911121314151617181920[[#This Row],[PEMBULATAN]]*O33</f>
        <v>70840</v>
      </c>
    </row>
    <row r="34" spans="1:16" ht="26.25" customHeight="1" x14ac:dyDescent="0.2">
      <c r="A34" s="96"/>
      <c r="B34" s="77"/>
      <c r="C34" s="75" t="s">
        <v>1456</v>
      </c>
      <c r="D34" s="80" t="s">
        <v>50</v>
      </c>
      <c r="E34" s="13">
        <v>44436</v>
      </c>
      <c r="F34" s="78" t="s">
        <v>768</v>
      </c>
      <c r="G34" s="13">
        <v>44440</v>
      </c>
      <c r="H34" s="79" t="s">
        <v>1409</v>
      </c>
      <c r="I34" s="16">
        <v>74</v>
      </c>
      <c r="J34" s="16">
        <v>30</v>
      </c>
      <c r="K34" s="16">
        <v>57</v>
      </c>
      <c r="L34" s="16">
        <v>8</v>
      </c>
      <c r="M34" s="84">
        <v>31.635000000000002</v>
      </c>
      <c r="N34" s="74">
        <v>32</v>
      </c>
      <c r="O34" s="66">
        <v>2530</v>
      </c>
      <c r="P34" s="67">
        <f>Table2245234678911121314151617181920[[#This Row],[PEMBULATAN]]*O34</f>
        <v>80960</v>
      </c>
    </row>
    <row r="35" spans="1:16" ht="26.25" customHeight="1" x14ac:dyDescent="0.2">
      <c r="A35" s="96"/>
      <c r="B35" s="77"/>
      <c r="C35" s="75" t="s">
        <v>1457</v>
      </c>
      <c r="D35" s="80" t="s">
        <v>50</v>
      </c>
      <c r="E35" s="13">
        <v>44436</v>
      </c>
      <c r="F35" s="78" t="s">
        <v>768</v>
      </c>
      <c r="G35" s="13">
        <v>44440</v>
      </c>
      <c r="H35" s="79" t="s">
        <v>1409</v>
      </c>
      <c r="I35" s="16">
        <v>60</v>
      </c>
      <c r="J35" s="16">
        <v>57</v>
      </c>
      <c r="K35" s="16">
        <v>25</v>
      </c>
      <c r="L35" s="16">
        <v>9</v>
      </c>
      <c r="M35" s="84">
        <v>21.375</v>
      </c>
      <c r="N35" s="74">
        <v>21</v>
      </c>
      <c r="O35" s="66">
        <v>2530</v>
      </c>
      <c r="P35" s="67">
        <f>Table2245234678911121314151617181920[[#This Row],[PEMBULATAN]]*O35</f>
        <v>53130</v>
      </c>
    </row>
    <row r="36" spans="1:16" ht="26.25" customHeight="1" x14ac:dyDescent="0.2">
      <c r="A36" s="96"/>
      <c r="B36" s="77"/>
      <c r="C36" s="75" t="s">
        <v>1458</v>
      </c>
      <c r="D36" s="80" t="s">
        <v>50</v>
      </c>
      <c r="E36" s="13">
        <v>44436</v>
      </c>
      <c r="F36" s="78" t="s">
        <v>768</v>
      </c>
      <c r="G36" s="13">
        <v>44440</v>
      </c>
      <c r="H36" s="79" t="s">
        <v>1409</v>
      </c>
      <c r="I36" s="16">
        <v>66</v>
      </c>
      <c r="J36" s="16">
        <v>60</v>
      </c>
      <c r="K36" s="16">
        <v>23</v>
      </c>
      <c r="L36" s="16">
        <v>7</v>
      </c>
      <c r="M36" s="84">
        <v>22.77</v>
      </c>
      <c r="N36" s="74">
        <v>23</v>
      </c>
      <c r="O36" s="66">
        <v>2530</v>
      </c>
      <c r="P36" s="67">
        <f>Table2245234678911121314151617181920[[#This Row],[PEMBULATAN]]*O36</f>
        <v>58190</v>
      </c>
    </row>
    <row r="37" spans="1:16" ht="26.25" customHeight="1" x14ac:dyDescent="0.2">
      <c r="A37" s="96"/>
      <c r="B37" s="77"/>
      <c r="C37" s="75" t="s">
        <v>1459</v>
      </c>
      <c r="D37" s="80" t="s">
        <v>50</v>
      </c>
      <c r="E37" s="13">
        <v>44436</v>
      </c>
      <c r="F37" s="78" t="s">
        <v>768</v>
      </c>
      <c r="G37" s="13">
        <v>44440</v>
      </c>
      <c r="H37" s="79" t="s">
        <v>1409</v>
      </c>
      <c r="I37" s="16">
        <v>68</v>
      </c>
      <c r="J37" s="16">
        <v>55</v>
      </c>
      <c r="K37" s="16">
        <v>49</v>
      </c>
      <c r="L37" s="16">
        <v>11</v>
      </c>
      <c r="M37" s="84">
        <v>45.814999999999998</v>
      </c>
      <c r="N37" s="74">
        <v>46</v>
      </c>
      <c r="O37" s="66">
        <v>2530</v>
      </c>
      <c r="P37" s="67">
        <f>Table2245234678911121314151617181920[[#This Row],[PEMBULATAN]]*O37</f>
        <v>116380</v>
      </c>
    </row>
    <row r="38" spans="1:16" ht="26.25" customHeight="1" x14ac:dyDescent="0.2">
      <c r="A38" s="96"/>
      <c r="B38" s="77"/>
      <c r="C38" s="75" t="s">
        <v>1460</v>
      </c>
      <c r="D38" s="80" t="s">
        <v>50</v>
      </c>
      <c r="E38" s="13">
        <v>44436</v>
      </c>
      <c r="F38" s="78" t="s">
        <v>768</v>
      </c>
      <c r="G38" s="13">
        <v>44440</v>
      </c>
      <c r="H38" s="79" t="s">
        <v>1409</v>
      </c>
      <c r="I38" s="16">
        <v>50</v>
      </c>
      <c r="J38" s="16">
        <v>24</v>
      </c>
      <c r="K38" s="16">
        <v>20</v>
      </c>
      <c r="L38" s="16">
        <v>11</v>
      </c>
      <c r="M38" s="84">
        <v>6</v>
      </c>
      <c r="N38" s="74">
        <v>11</v>
      </c>
      <c r="O38" s="66">
        <v>2530</v>
      </c>
      <c r="P38" s="67">
        <f>Table2245234678911121314151617181920[[#This Row],[PEMBULATAN]]*O38</f>
        <v>27830</v>
      </c>
    </row>
    <row r="39" spans="1:16" ht="26.25" customHeight="1" x14ac:dyDescent="0.2">
      <c r="A39" s="96"/>
      <c r="B39" s="77"/>
      <c r="C39" s="75" t="s">
        <v>1461</v>
      </c>
      <c r="D39" s="80" t="s">
        <v>50</v>
      </c>
      <c r="E39" s="13">
        <v>44436</v>
      </c>
      <c r="F39" s="78" t="s">
        <v>768</v>
      </c>
      <c r="G39" s="13">
        <v>44440</v>
      </c>
      <c r="H39" s="79" t="s">
        <v>1409</v>
      </c>
      <c r="I39" s="16">
        <v>75</v>
      </c>
      <c r="J39" s="16">
        <v>20</v>
      </c>
      <c r="K39" s="16">
        <v>37</v>
      </c>
      <c r="L39" s="16">
        <v>26</v>
      </c>
      <c r="M39" s="84">
        <v>13.875</v>
      </c>
      <c r="N39" s="74">
        <v>26</v>
      </c>
      <c r="O39" s="66">
        <v>2530</v>
      </c>
      <c r="P39" s="67">
        <f>Table2245234678911121314151617181920[[#This Row],[PEMBULATAN]]*O39</f>
        <v>65780</v>
      </c>
    </row>
    <row r="40" spans="1:16" ht="26.25" customHeight="1" x14ac:dyDescent="0.2">
      <c r="A40" s="96"/>
      <c r="B40" s="77"/>
      <c r="C40" s="75" t="s">
        <v>1462</v>
      </c>
      <c r="D40" s="80" t="s">
        <v>50</v>
      </c>
      <c r="E40" s="13">
        <v>44436</v>
      </c>
      <c r="F40" s="78" t="s">
        <v>768</v>
      </c>
      <c r="G40" s="13">
        <v>44440</v>
      </c>
      <c r="H40" s="79" t="s">
        <v>1409</v>
      </c>
      <c r="I40" s="16">
        <v>44</v>
      </c>
      <c r="J40" s="16">
        <v>35</v>
      </c>
      <c r="K40" s="16">
        <v>17</v>
      </c>
      <c r="L40" s="16">
        <v>4</v>
      </c>
      <c r="M40" s="84">
        <v>6.5449999999999999</v>
      </c>
      <c r="N40" s="74">
        <v>7</v>
      </c>
      <c r="O40" s="66">
        <v>2530</v>
      </c>
      <c r="P40" s="67">
        <f>Table2245234678911121314151617181920[[#This Row],[PEMBULATAN]]*O40</f>
        <v>17710</v>
      </c>
    </row>
    <row r="41" spans="1:16" ht="26.25" customHeight="1" x14ac:dyDescent="0.2">
      <c r="A41" s="96"/>
      <c r="B41" s="77"/>
      <c r="C41" s="75" t="s">
        <v>1463</v>
      </c>
      <c r="D41" s="80" t="s">
        <v>50</v>
      </c>
      <c r="E41" s="13">
        <v>44436</v>
      </c>
      <c r="F41" s="78" t="s">
        <v>768</v>
      </c>
      <c r="G41" s="13">
        <v>44440</v>
      </c>
      <c r="H41" s="79" t="s">
        <v>1409</v>
      </c>
      <c r="I41" s="16">
        <v>58</v>
      </c>
      <c r="J41" s="16">
        <v>57</v>
      </c>
      <c r="K41" s="16">
        <v>29</v>
      </c>
      <c r="L41" s="16">
        <v>12</v>
      </c>
      <c r="M41" s="84">
        <v>23.968499999999999</v>
      </c>
      <c r="N41" s="74">
        <v>24</v>
      </c>
      <c r="O41" s="66">
        <v>2530</v>
      </c>
      <c r="P41" s="67">
        <f>Table2245234678911121314151617181920[[#This Row],[PEMBULATAN]]*O41</f>
        <v>60720</v>
      </c>
    </row>
    <row r="42" spans="1:16" ht="26.25" customHeight="1" x14ac:dyDescent="0.2">
      <c r="A42" s="96"/>
      <c r="B42" s="77"/>
      <c r="C42" s="75" t="s">
        <v>1464</v>
      </c>
      <c r="D42" s="80" t="s">
        <v>50</v>
      </c>
      <c r="E42" s="13">
        <v>44436</v>
      </c>
      <c r="F42" s="78" t="s">
        <v>768</v>
      </c>
      <c r="G42" s="13">
        <v>44440</v>
      </c>
      <c r="H42" s="79" t="s">
        <v>1409</v>
      </c>
      <c r="I42" s="16">
        <v>100</v>
      </c>
      <c r="J42" s="16">
        <v>60</v>
      </c>
      <c r="K42" s="16">
        <v>35</v>
      </c>
      <c r="L42" s="16">
        <v>18</v>
      </c>
      <c r="M42" s="84">
        <v>52.5</v>
      </c>
      <c r="N42" s="74">
        <v>53</v>
      </c>
      <c r="O42" s="66">
        <v>2530</v>
      </c>
      <c r="P42" s="67">
        <f>Table2245234678911121314151617181920[[#This Row],[PEMBULATAN]]*O42</f>
        <v>134090</v>
      </c>
    </row>
    <row r="43" spans="1:16" ht="26.25" customHeight="1" x14ac:dyDescent="0.2">
      <c r="A43" s="96"/>
      <c r="B43" s="77"/>
      <c r="C43" s="75" t="s">
        <v>1465</v>
      </c>
      <c r="D43" s="80" t="s">
        <v>50</v>
      </c>
      <c r="E43" s="13">
        <v>44436</v>
      </c>
      <c r="F43" s="78" t="s">
        <v>768</v>
      </c>
      <c r="G43" s="13">
        <v>44440</v>
      </c>
      <c r="H43" s="79" t="s">
        <v>1409</v>
      </c>
      <c r="I43" s="16">
        <v>67</v>
      </c>
      <c r="J43" s="16">
        <v>55</v>
      </c>
      <c r="K43" s="16">
        <v>23</v>
      </c>
      <c r="L43" s="16">
        <v>8</v>
      </c>
      <c r="M43" s="84">
        <v>21.188749999999999</v>
      </c>
      <c r="N43" s="74">
        <v>21</v>
      </c>
      <c r="O43" s="66">
        <v>2530</v>
      </c>
      <c r="P43" s="67">
        <f>Table2245234678911121314151617181920[[#This Row],[PEMBULATAN]]*O43</f>
        <v>53130</v>
      </c>
    </row>
    <row r="44" spans="1:16" ht="26.25" customHeight="1" x14ac:dyDescent="0.2">
      <c r="A44" s="96"/>
      <c r="B44" s="77"/>
      <c r="C44" s="75" t="s">
        <v>1466</v>
      </c>
      <c r="D44" s="80" t="s">
        <v>50</v>
      </c>
      <c r="E44" s="13">
        <v>44436</v>
      </c>
      <c r="F44" s="78" t="s">
        <v>768</v>
      </c>
      <c r="G44" s="13">
        <v>44440</v>
      </c>
      <c r="H44" s="79" t="s">
        <v>1409</v>
      </c>
      <c r="I44" s="16">
        <v>70</v>
      </c>
      <c r="J44" s="16">
        <v>49</v>
      </c>
      <c r="K44" s="16">
        <v>29</v>
      </c>
      <c r="L44" s="16">
        <v>9</v>
      </c>
      <c r="M44" s="84">
        <v>24.8675</v>
      </c>
      <c r="N44" s="74">
        <v>25</v>
      </c>
      <c r="O44" s="66">
        <v>2530</v>
      </c>
      <c r="P44" s="67">
        <f>Table2245234678911121314151617181920[[#This Row],[PEMBULATAN]]*O44</f>
        <v>63250</v>
      </c>
    </row>
    <row r="45" spans="1:16" ht="26.25" customHeight="1" x14ac:dyDescent="0.2">
      <c r="A45" s="96"/>
      <c r="B45" s="77"/>
      <c r="C45" s="75" t="s">
        <v>1467</v>
      </c>
      <c r="D45" s="80" t="s">
        <v>50</v>
      </c>
      <c r="E45" s="13">
        <v>44436</v>
      </c>
      <c r="F45" s="78" t="s">
        <v>768</v>
      </c>
      <c r="G45" s="13">
        <v>44440</v>
      </c>
      <c r="H45" s="79" t="s">
        <v>1409</v>
      </c>
      <c r="I45" s="16">
        <v>34</v>
      </c>
      <c r="J45" s="16">
        <v>88</v>
      </c>
      <c r="K45" s="16">
        <v>56</v>
      </c>
      <c r="L45" s="16">
        <v>19</v>
      </c>
      <c r="M45" s="84">
        <v>41.887999999999998</v>
      </c>
      <c r="N45" s="74">
        <v>42</v>
      </c>
      <c r="O45" s="66">
        <v>2530</v>
      </c>
      <c r="P45" s="67">
        <f>Table2245234678911121314151617181920[[#This Row],[PEMBULATAN]]*O45</f>
        <v>106260</v>
      </c>
    </row>
    <row r="46" spans="1:16" ht="26.25" customHeight="1" x14ac:dyDescent="0.2">
      <c r="A46" s="96"/>
      <c r="B46" s="77"/>
      <c r="C46" s="75" t="s">
        <v>1468</v>
      </c>
      <c r="D46" s="80" t="s">
        <v>50</v>
      </c>
      <c r="E46" s="13">
        <v>44436</v>
      </c>
      <c r="F46" s="78" t="s">
        <v>768</v>
      </c>
      <c r="G46" s="13">
        <v>44440</v>
      </c>
      <c r="H46" s="79" t="s">
        <v>1409</v>
      </c>
      <c r="I46" s="16">
        <v>33</v>
      </c>
      <c r="J46" s="16">
        <v>89</v>
      </c>
      <c r="K46" s="16">
        <v>49</v>
      </c>
      <c r="L46" s="16">
        <v>11</v>
      </c>
      <c r="M46" s="84">
        <v>35.978250000000003</v>
      </c>
      <c r="N46" s="74">
        <v>36</v>
      </c>
      <c r="O46" s="66">
        <v>2530</v>
      </c>
      <c r="P46" s="67">
        <f>Table2245234678911121314151617181920[[#This Row],[PEMBULATAN]]*O46</f>
        <v>91080</v>
      </c>
    </row>
    <row r="47" spans="1:16" ht="26.25" customHeight="1" x14ac:dyDescent="0.2">
      <c r="A47" s="96"/>
      <c r="B47" s="77"/>
      <c r="C47" s="75" t="s">
        <v>1469</v>
      </c>
      <c r="D47" s="80" t="s">
        <v>50</v>
      </c>
      <c r="E47" s="13">
        <v>44436</v>
      </c>
      <c r="F47" s="78" t="s">
        <v>768</v>
      </c>
      <c r="G47" s="13">
        <v>44440</v>
      </c>
      <c r="H47" s="79" t="s">
        <v>1409</v>
      </c>
      <c r="I47" s="16">
        <v>30</v>
      </c>
      <c r="J47" s="16">
        <v>17</v>
      </c>
      <c r="K47" s="16">
        <v>8</v>
      </c>
      <c r="L47" s="16">
        <v>1</v>
      </c>
      <c r="M47" s="84">
        <v>1.02</v>
      </c>
      <c r="N47" s="74">
        <v>1</v>
      </c>
      <c r="O47" s="66">
        <v>2530</v>
      </c>
      <c r="P47" s="67">
        <f>Table2245234678911121314151617181920[[#This Row],[PEMBULATAN]]*O47</f>
        <v>2530</v>
      </c>
    </row>
    <row r="48" spans="1:16" ht="26.25" customHeight="1" x14ac:dyDescent="0.2">
      <c r="A48" s="96"/>
      <c r="B48" s="77"/>
      <c r="C48" s="75" t="s">
        <v>1470</v>
      </c>
      <c r="D48" s="80" t="s">
        <v>50</v>
      </c>
      <c r="E48" s="13">
        <v>44436</v>
      </c>
      <c r="F48" s="78" t="s">
        <v>768</v>
      </c>
      <c r="G48" s="13">
        <v>44440</v>
      </c>
      <c r="H48" s="79" t="s">
        <v>1409</v>
      </c>
      <c r="I48" s="16">
        <v>30</v>
      </c>
      <c r="J48" s="16">
        <v>40</v>
      </c>
      <c r="K48" s="16">
        <v>19</v>
      </c>
      <c r="L48" s="16">
        <v>3</v>
      </c>
      <c r="M48" s="84">
        <v>5.7</v>
      </c>
      <c r="N48" s="74">
        <v>6</v>
      </c>
      <c r="O48" s="66">
        <v>2530</v>
      </c>
      <c r="P48" s="67">
        <f>Table2245234678911121314151617181920[[#This Row],[PEMBULATAN]]*O48</f>
        <v>15180</v>
      </c>
    </row>
    <row r="49" spans="1:16" ht="26.25" customHeight="1" x14ac:dyDescent="0.2">
      <c r="A49" s="96"/>
      <c r="B49" s="77"/>
      <c r="C49" s="75" t="s">
        <v>1471</v>
      </c>
      <c r="D49" s="80" t="s">
        <v>50</v>
      </c>
      <c r="E49" s="13">
        <v>44436</v>
      </c>
      <c r="F49" s="78" t="s">
        <v>768</v>
      </c>
      <c r="G49" s="13">
        <v>44440</v>
      </c>
      <c r="H49" s="79" t="s">
        <v>1409</v>
      </c>
      <c r="I49" s="16">
        <v>40</v>
      </c>
      <c r="J49" s="16">
        <v>27</v>
      </c>
      <c r="K49" s="16">
        <v>40</v>
      </c>
      <c r="L49" s="16">
        <v>4</v>
      </c>
      <c r="M49" s="84">
        <v>10.8</v>
      </c>
      <c r="N49" s="74">
        <v>11</v>
      </c>
      <c r="O49" s="66">
        <v>2530</v>
      </c>
      <c r="P49" s="67">
        <f>Table2245234678911121314151617181920[[#This Row],[PEMBULATAN]]*O49</f>
        <v>27830</v>
      </c>
    </row>
    <row r="50" spans="1:16" ht="26.25" customHeight="1" x14ac:dyDescent="0.2">
      <c r="A50" s="96"/>
      <c r="B50" s="77"/>
      <c r="C50" s="75" t="s">
        <v>1472</v>
      </c>
      <c r="D50" s="80" t="s">
        <v>50</v>
      </c>
      <c r="E50" s="13">
        <v>44436</v>
      </c>
      <c r="F50" s="78" t="s">
        <v>768</v>
      </c>
      <c r="G50" s="13">
        <v>44440</v>
      </c>
      <c r="H50" s="79" t="s">
        <v>1409</v>
      </c>
      <c r="I50" s="16">
        <v>69</v>
      </c>
      <c r="J50" s="16">
        <v>57</v>
      </c>
      <c r="K50" s="16">
        <v>27</v>
      </c>
      <c r="L50" s="16">
        <v>8</v>
      </c>
      <c r="M50" s="84">
        <v>26.547750000000001</v>
      </c>
      <c r="N50" s="74">
        <v>27</v>
      </c>
      <c r="O50" s="66">
        <v>2530</v>
      </c>
      <c r="P50" s="67">
        <f>Table2245234678911121314151617181920[[#This Row],[PEMBULATAN]]*O50</f>
        <v>68310</v>
      </c>
    </row>
    <row r="51" spans="1:16" ht="26.25" customHeight="1" x14ac:dyDescent="0.2">
      <c r="A51" s="96"/>
      <c r="B51" s="77"/>
      <c r="C51" s="75" t="s">
        <v>1473</v>
      </c>
      <c r="D51" s="80" t="s">
        <v>50</v>
      </c>
      <c r="E51" s="13">
        <v>44436</v>
      </c>
      <c r="F51" s="78" t="s">
        <v>768</v>
      </c>
      <c r="G51" s="13">
        <v>44440</v>
      </c>
      <c r="H51" s="79" t="s">
        <v>1409</v>
      </c>
      <c r="I51" s="16">
        <v>66</v>
      </c>
      <c r="J51" s="16">
        <v>59</v>
      </c>
      <c r="K51" s="16">
        <v>20</v>
      </c>
      <c r="L51" s="16">
        <v>12</v>
      </c>
      <c r="M51" s="84">
        <v>19.47</v>
      </c>
      <c r="N51" s="74">
        <v>19</v>
      </c>
      <c r="O51" s="66">
        <v>2530</v>
      </c>
      <c r="P51" s="67">
        <f>Table2245234678911121314151617181920[[#This Row],[PEMBULATAN]]*O51</f>
        <v>48070</v>
      </c>
    </row>
    <row r="52" spans="1:16" ht="26.25" customHeight="1" x14ac:dyDescent="0.2">
      <c r="A52" s="96"/>
      <c r="B52" s="77"/>
      <c r="C52" s="75" t="s">
        <v>1474</v>
      </c>
      <c r="D52" s="80" t="s">
        <v>50</v>
      </c>
      <c r="E52" s="13">
        <v>44436</v>
      </c>
      <c r="F52" s="78" t="s">
        <v>768</v>
      </c>
      <c r="G52" s="13">
        <v>44440</v>
      </c>
      <c r="H52" s="79" t="s">
        <v>1409</v>
      </c>
      <c r="I52" s="16">
        <v>79</v>
      </c>
      <c r="J52" s="16">
        <v>66</v>
      </c>
      <c r="K52" s="16">
        <v>25</v>
      </c>
      <c r="L52" s="16">
        <v>11</v>
      </c>
      <c r="M52" s="84">
        <v>32.587499999999999</v>
      </c>
      <c r="N52" s="74">
        <v>33</v>
      </c>
      <c r="O52" s="66">
        <v>2530</v>
      </c>
      <c r="P52" s="67">
        <f>Table2245234678911121314151617181920[[#This Row],[PEMBULATAN]]*O52</f>
        <v>83490</v>
      </c>
    </row>
    <row r="53" spans="1:16" ht="26.25" customHeight="1" x14ac:dyDescent="0.2">
      <c r="A53" s="96"/>
      <c r="B53" s="77"/>
      <c r="C53" s="75" t="s">
        <v>1475</v>
      </c>
      <c r="D53" s="80" t="s">
        <v>50</v>
      </c>
      <c r="E53" s="13">
        <v>44436</v>
      </c>
      <c r="F53" s="78" t="s">
        <v>768</v>
      </c>
      <c r="G53" s="13">
        <v>44440</v>
      </c>
      <c r="H53" s="79" t="s">
        <v>1409</v>
      </c>
      <c r="I53" s="16">
        <v>85</v>
      </c>
      <c r="J53" s="16">
        <v>50</v>
      </c>
      <c r="K53" s="16">
        <v>36</v>
      </c>
      <c r="L53" s="16">
        <v>8</v>
      </c>
      <c r="M53" s="84">
        <v>38.25</v>
      </c>
      <c r="N53" s="74">
        <v>38</v>
      </c>
      <c r="O53" s="66">
        <v>2530</v>
      </c>
      <c r="P53" s="67">
        <f>Table2245234678911121314151617181920[[#This Row],[PEMBULATAN]]*O53</f>
        <v>96140</v>
      </c>
    </row>
    <row r="54" spans="1:16" ht="26.25" customHeight="1" x14ac:dyDescent="0.2">
      <c r="A54" s="96"/>
      <c r="B54" s="77"/>
      <c r="C54" s="75" t="s">
        <v>1476</v>
      </c>
      <c r="D54" s="80" t="s">
        <v>50</v>
      </c>
      <c r="E54" s="13">
        <v>44436</v>
      </c>
      <c r="F54" s="78" t="s">
        <v>768</v>
      </c>
      <c r="G54" s="13">
        <v>44440</v>
      </c>
      <c r="H54" s="79" t="s">
        <v>1409</v>
      </c>
      <c r="I54" s="16">
        <v>90</v>
      </c>
      <c r="J54" s="16">
        <v>53</v>
      </c>
      <c r="K54" s="16">
        <v>40</v>
      </c>
      <c r="L54" s="16">
        <v>23</v>
      </c>
      <c r="M54" s="84">
        <v>47.7</v>
      </c>
      <c r="N54" s="74">
        <v>48</v>
      </c>
      <c r="O54" s="66">
        <v>2530</v>
      </c>
      <c r="P54" s="67">
        <f>Table2245234678911121314151617181920[[#This Row],[PEMBULATAN]]*O54</f>
        <v>121440</v>
      </c>
    </row>
    <row r="55" spans="1:16" ht="26.25" customHeight="1" x14ac:dyDescent="0.2">
      <c r="A55" s="96"/>
      <c r="B55" s="77"/>
      <c r="C55" s="75" t="s">
        <v>1477</v>
      </c>
      <c r="D55" s="80" t="s">
        <v>50</v>
      </c>
      <c r="E55" s="13">
        <v>44436</v>
      </c>
      <c r="F55" s="78" t="s">
        <v>768</v>
      </c>
      <c r="G55" s="13">
        <v>44440</v>
      </c>
      <c r="H55" s="79" t="s">
        <v>1409</v>
      </c>
      <c r="I55" s="16">
        <v>93</v>
      </c>
      <c r="J55" s="16">
        <v>52</v>
      </c>
      <c r="K55" s="16">
        <v>30</v>
      </c>
      <c r="L55" s="16">
        <v>18</v>
      </c>
      <c r="M55" s="84">
        <v>36.270000000000003</v>
      </c>
      <c r="N55" s="74">
        <v>36</v>
      </c>
      <c r="O55" s="66">
        <v>2530</v>
      </c>
      <c r="P55" s="67">
        <f>Table2245234678911121314151617181920[[#This Row],[PEMBULATAN]]*O55</f>
        <v>91080</v>
      </c>
    </row>
    <row r="56" spans="1:16" ht="26.25" customHeight="1" x14ac:dyDescent="0.2">
      <c r="A56" s="96"/>
      <c r="B56" s="77"/>
      <c r="C56" s="75" t="s">
        <v>1478</v>
      </c>
      <c r="D56" s="80" t="s">
        <v>50</v>
      </c>
      <c r="E56" s="13">
        <v>44436</v>
      </c>
      <c r="F56" s="78" t="s">
        <v>768</v>
      </c>
      <c r="G56" s="13">
        <v>44440</v>
      </c>
      <c r="H56" s="79" t="s">
        <v>1409</v>
      </c>
      <c r="I56" s="16">
        <v>89</v>
      </c>
      <c r="J56" s="16">
        <v>56</v>
      </c>
      <c r="K56" s="16">
        <v>25</v>
      </c>
      <c r="L56" s="16">
        <v>13</v>
      </c>
      <c r="M56" s="84">
        <v>31.15</v>
      </c>
      <c r="N56" s="74">
        <v>31</v>
      </c>
      <c r="O56" s="66">
        <v>2530</v>
      </c>
      <c r="P56" s="67">
        <f>Table2245234678911121314151617181920[[#This Row],[PEMBULATAN]]*O56</f>
        <v>78430</v>
      </c>
    </row>
    <row r="57" spans="1:16" ht="26.25" customHeight="1" x14ac:dyDescent="0.2">
      <c r="A57" s="96"/>
      <c r="B57" s="77"/>
      <c r="C57" s="75" t="s">
        <v>1479</v>
      </c>
      <c r="D57" s="80" t="s">
        <v>50</v>
      </c>
      <c r="E57" s="13">
        <v>44436</v>
      </c>
      <c r="F57" s="78" t="s">
        <v>768</v>
      </c>
      <c r="G57" s="13">
        <v>44440</v>
      </c>
      <c r="H57" s="79" t="s">
        <v>1409</v>
      </c>
      <c r="I57" s="16">
        <v>23</v>
      </c>
      <c r="J57" s="16">
        <v>52</v>
      </c>
      <c r="K57" s="16">
        <v>31</v>
      </c>
      <c r="L57" s="16">
        <v>7</v>
      </c>
      <c r="M57" s="84">
        <v>9.2690000000000001</v>
      </c>
      <c r="N57" s="74">
        <v>9</v>
      </c>
      <c r="O57" s="66">
        <v>2530</v>
      </c>
      <c r="P57" s="67">
        <f>Table2245234678911121314151617181920[[#This Row],[PEMBULATAN]]*O57</f>
        <v>22770</v>
      </c>
    </row>
    <row r="58" spans="1:16" ht="26.25" customHeight="1" x14ac:dyDescent="0.2">
      <c r="A58" s="96"/>
      <c r="B58" s="77"/>
      <c r="C58" s="75" t="s">
        <v>1480</v>
      </c>
      <c r="D58" s="80" t="s">
        <v>50</v>
      </c>
      <c r="E58" s="13">
        <v>44436</v>
      </c>
      <c r="F58" s="78" t="s">
        <v>768</v>
      </c>
      <c r="G58" s="13">
        <v>44440</v>
      </c>
      <c r="H58" s="79" t="s">
        <v>1409</v>
      </c>
      <c r="I58" s="16">
        <v>40</v>
      </c>
      <c r="J58" s="16">
        <v>88</v>
      </c>
      <c r="K58" s="16">
        <v>43</v>
      </c>
      <c r="L58" s="16">
        <v>21</v>
      </c>
      <c r="M58" s="84">
        <v>37.840000000000003</v>
      </c>
      <c r="N58" s="74">
        <v>38</v>
      </c>
      <c r="O58" s="66">
        <v>2530</v>
      </c>
      <c r="P58" s="67">
        <f>Table2245234678911121314151617181920[[#This Row],[PEMBULATAN]]*O58</f>
        <v>96140</v>
      </c>
    </row>
    <row r="59" spans="1:16" ht="26.25" customHeight="1" x14ac:dyDescent="0.2">
      <c r="A59" s="96"/>
      <c r="B59" s="77"/>
      <c r="C59" s="75" t="s">
        <v>1481</v>
      </c>
      <c r="D59" s="80" t="s">
        <v>50</v>
      </c>
      <c r="E59" s="13">
        <v>44436</v>
      </c>
      <c r="F59" s="78" t="s">
        <v>768</v>
      </c>
      <c r="G59" s="13">
        <v>44440</v>
      </c>
      <c r="H59" s="79" t="s">
        <v>1409</v>
      </c>
      <c r="I59" s="16">
        <v>100</v>
      </c>
      <c r="J59" s="16">
        <v>50</v>
      </c>
      <c r="K59" s="16">
        <v>40</v>
      </c>
      <c r="L59" s="16">
        <v>16</v>
      </c>
      <c r="M59" s="84">
        <v>50</v>
      </c>
      <c r="N59" s="74">
        <v>50</v>
      </c>
      <c r="O59" s="66">
        <v>2530</v>
      </c>
      <c r="P59" s="67">
        <f>Table2245234678911121314151617181920[[#This Row],[PEMBULATAN]]*O59</f>
        <v>126500</v>
      </c>
    </row>
    <row r="60" spans="1:16" ht="26.25" customHeight="1" x14ac:dyDescent="0.2">
      <c r="A60" s="96"/>
      <c r="B60" s="77"/>
      <c r="C60" s="75" t="s">
        <v>1482</v>
      </c>
      <c r="D60" s="80" t="s">
        <v>50</v>
      </c>
      <c r="E60" s="13">
        <v>44436</v>
      </c>
      <c r="F60" s="78" t="s">
        <v>768</v>
      </c>
      <c r="G60" s="13">
        <v>44440</v>
      </c>
      <c r="H60" s="79" t="s">
        <v>1409</v>
      </c>
      <c r="I60" s="16">
        <v>65</v>
      </c>
      <c r="J60" s="16">
        <v>52</v>
      </c>
      <c r="K60" s="16">
        <v>35</v>
      </c>
      <c r="L60" s="16">
        <v>10</v>
      </c>
      <c r="M60" s="84">
        <v>29.574999999999999</v>
      </c>
      <c r="N60" s="74">
        <v>30</v>
      </c>
      <c r="O60" s="66">
        <v>2530</v>
      </c>
      <c r="P60" s="67">
        <f>Table2245234678911121314151617181920[[#This Row],[PEMBULATAN]]*O60</f>
        <v>75900</v>
      </c>
    </row>
    <row r="61" spans="1:16" ht="26.25" customHeight="1" x14ac:dyDescent="0.2">
      <c r="A61" s="96"/>
      <c r="B61" s="77"/>
      <c r="C61" s="75" t="s">
        <v>1483</v>
      </c>
      <c r="D61" s="80" t="s">
        <v>50</v>
      </c>
      <c r="E61" s="13">
        <v>44436</v>
      </c>
      <c r="F61" s="78" t="s">
        <v>768</v>
      </c>
      <c r="G61" s="13">
        <v>44440</v>
      </c>
      <c r="H61" s="79" t="s">
        <v>1409</v>
      </c>
      <c r="I61" s="16">
        <v>90</v>
      </c>
      <c r="J61" s="16">
        <v>52</v>
      </c>
      <c r="K61" s="16">
        <v>30</v>
      </c>
      <c r="L61" s="16">
        <v>18</v>
      </c>
      <c r="M61" s="84">
        <v>35.1</v>
      </c>
      <c r="N61" s="74">
        <v>35</v>
      </c>
      <c r="O61" s="66">
        <v>2530</v>
      </c>
      <c r="P61" s="67">
        <f>Table2245234678911121314151617181920[[#This Row],[PEMBULATAN]]*O61</f>
        <v>88550</v>
      </c>
    </row>
    <row r="62" spans="1:16" ht="26.25" customHeight="1" x14ac:dyDescent="0.2">
      <c r="A62" s="96"/>
      <c r="B62" s="77"/>
      <c r="C62" s="75" t="s">
        <v>1484</v>
      </c>
      <c r="D62" s="80" t="s">
        <v>50</v>
      </c>
      <c r="E62" s="13">
        <v>44436</v>
      </c>
      <c r="F62" s="78" t="s">
        <v>768</v>
      </c>
      <c r="G62" s="13">
        <v>44440</v>
      </c>
      <c r="H62" s="79" t="s">
        <v>1409</v>
      </c>
      <c r="I62" s="16">
        <v>90</v>
      </c>
      <c r="J62" s="16">
        <v>47</v>
      </c>
      <c r="K62" s="16">
        <v>20</v>
      </c>
      <c r="L62" s="16">
        <v>17</v>
      </c>
      <c r="M62" s="84">
        <v>21.15</v>
      </c>
      <c r="N62" s="74">
        <v>21</v>
      </c>
      <c r="O62" s="66">
        <v>2530</v>
      </c>
      <c r="P62" s="67">
        <f>Table2245234678911121314151617181920[[#This Row],[PEMBULATAN]]*O62</f>
        <v>53130</v>
      </c>
    </row>
    <row r="63" spans="1:16" ht="26.25" customHeight="1" x14ac:dyDescent="0.2">
      <c r="A63" s="96"/>
      <c r="B63" s="77"/>
      <c r="C63" s="75" t="s">
        <v>1485</v>
      </c>
      <c r="D63" s="80" t="s">
        <v>50</v>
      </c>
      <c r="E63" s="13">
        <v>44436</v>
      </c>
      <c r="F63" s="78" t="s">
        <v>768</v>
      </c>
      <c r="G63" s="13">
        <v>44440</v>
      </c>
      <c r="H63" s="79" t="s">
        <v>1409</v>
      </c>
      <c r="I63" s="16">
        <v>100</v>
      </c>
      <c r="J63" s="16">
        <v>52</v>
      </c>
      <c r="K63" s="16">
        <v>25</v>
      </c>
      <c r="L63" s="16">
        <v>13</v>
      </c>
      <c r="M63" s="84">
        <v>32.5</v>
      </c>
      <c r="N63" s="74">
        <v>33</v>
      </c>
      <c r="O63" s="66">
        <v>2530</v>
      </c>
      <c r="P63" s="67">
        <f>Table2245234678911121314151617181920[[#This Row],[PEMBULATAN]]*O63</f>
        <v>83490</v>
      </c>
    </row>
    <row r="64" spans="1:16" ht="26.25" customHeight="1" x14ac:dyDescent="0.2">
      <c r="A64" s="96"/>
      <c r="B64" s="77"/>
      <c r="C64" s="75" t="s">
        <v>1486</v>
      </c>
      <c r="D64" s="80" t="s">
        <v>50</v>
      </c>
      <c r="E64" s="13">
        <v>44436</v>
      </c>
      <c r="F64" s="78" t="s">
        <v>768</v>
      </c>
      <c r="G64" s="13">
        <v>44440</v>
      </c>
      <c r="H64" s="79" t="s">
        <v>1409</v>
      </c>
      <c r="I64" s="16">
        <v>100</v>
      </c>
      <c r="J64" s="16">
        <v>55</v>
      </c>
      <c r="K64" s="16">
        <v>36</v>
      </c>
      <c r="L64" s="16">
        <v>14</v>
      </c>
      <c r="M64" s="84">
        <v>49.5</v>
      </c>
      <c r="N64" s="74">
        <v>50</v>
      </c>
      <c r="O64" s="66">
        <v>2530</v>
      </c>
      <c r="P64" s="67">
        <f>Table2245234678911121314151617181920[[#This Row],[PEMBULATAN]]*O64</f>
        <v>126500</v>
      </c>
    </row>
    <row r="65" spans="1:16" ht="26.25" customHeight="1" x14ac:dyDescent="0.2">
      <c r="A65" s="96"/>
      <c r="B65" s="77"/>
      <c r="C65" s="75" t="s">
        <v>1487</v>
      </c>
      <c r="D65" s="80" t="s">
        <v>50</v>
      </c>
      <c r="E65" s="13">
        <v>44436</v>
      </c>
      <c r="F65" s="78" t="s">
        <v>768</v>
      </c>
      <c r="G65" s="13">
        <v>44440</v>
      </c>
      <c r="H65" s="79" t="s">
        <v>1409</v>
      </c>
      <c r="I65" s="16">
        <v>67</v>
      </c>
      <c r="J65" s="16">
        <v>40</v>
      </c>
      <c r="K65" s="16">
        <v>30</v>
      </c>
      <c r="L65" s="16">
        <v>10</v>
      </c>
      <c r="M65" s="84">
        <v>20.100000000000001</v>
      </c>
      <c r="N65" s="74">
        <v>20</v>
      </c>
      <c r="O65" s="66">
        <v>2530</v>
      </c>
      <c r="P65" s="67">
        <f>Table2245234678911121314151617181920[[#This Row],[PEMBULATAN]]*O65</f>
        <v>50600</v>
      </c>
    </row>
    <row r="66" spans="1:16" ht="26.25" customHeight="1" x14ac:dyDescent="0.2">
      <c r="A66" s="96"/>
      <c r="B66" s="77"/>
      <c r="C66" s="75" t="s">
        <v>1488</v>
      </c>
      <c r="D66" s="80" t="s">
        <v>50</v>
      </c>
      <c r="E66" s="13">
        <v>44436</v>
      </c>
      <c r="F66" s="78" t="s">
        <v>768</v>
      </c>
      <c r="G66" s="13">
        <v>44440</v>
      </c>
      <c r="H66" s="79" t="s">
        <v>1409</v>
      </c>
      <c r="I66" s="16">
        <v>79</v>
      </c>
      <c r="J66" s="16">
        <v>25</v>
      </c>
      <c r="K66" s="16">
        <v>50</v>
      </c>
      <c r="L66" s="16">
        <v>11</v>
      </c>
      <c r="M66" s="84">
        <v>24.6875</v>
      </c>
      <c r="N66" s="74">
        <v>25</v>
      </c>
      <c r="O66" s="66">
        <v>2530</v>
      </c>
      <c r="P66" s="67">
        <f>Table2245234678911121314151617181920[[#This Row],[PEMBULATAN]]*O66</f>
        <v>63250</v>
      </c>
    </row>
    <row r="67" spans="1:16" ht="26.25" customHeight="1" x14ac:dyDescent="0.2">
      <c r="A67" s="96"/>
      <c r="B67" s="77"/>
      <c r="C67" s="75" t="s">
        <v>1489</v>
      </c>
      <c r="D67" s="80" t="s">
        <v>50</v>
      </c>
      <c r="E67" s="13">
        <v>44436</v>
      </c>
      <c r="F67" s="78" t="s">
        <v>768</v>
      </c>
      <c r="G67" s="13">
        <v>44440</v>
      </c>
      <c r="H67" s="79" t="s">
        <v>1409</v>
      </c>
      <c r="I67" s="16">
        <v>90</v>
      </c>
      <c r="J67" s="16">
        <v>55</v>
      </c>
      <c r="K67" s="16">
        <v>30</v>
      </c>
      <c r="L67" s="16">
        <v>23</v>
      </c>
      <c r="M67" s="84">
        <v>37.125</v>
      </c>
      <c r="N67" s="74">
        <v>37</v>
      </c>
      <c r="O67" s="66">
        <v>2530</v>
      </c>
      <c r="P67" s="67">
        <f>Table2245234678911121314151617181920[[#This Row],[PEMBULATAN]]*O67</f>
        <v>93610</v>
      </c>
    </row>
    <row r="68" spans="1:16" ht="26.25" customHeight="1" x14ac:dyDescent="0.2">
      <c r="A68" s="96"/>
      <c r="B68" s="77"/>
      <c r="C68" s="75" t="s">
        <v>1490</v>
      </c>
      <c r="D68" s="80" t="s">
        <v>50</v>
      </c>
      <c r="E68" s="13">
        <v>44436</v>
      </c>
      <c r="F68" s="78" t="s">
        <v>768</v>
      </c>
      <c r="G68" s="13">
        <v>44440</v>
      </c>
      <c r="H68" s="79" t="s">
        <v>1409</v>
      </c>
      <c r="I68" s="16">
        <v>100</v>
      </c>
      <c r="J68" s="16">
        <v>58</v>
      </c>
      <c r="K68" s="16">
        <v>40</v>
      </c>
      <c r="L68" s="16">
        <v>23</v>
      </c>
      <c r="M68" s="84">
        <v>58</v>
      </c>
      <c r="N68" s="74">
        <v>58</v>
      </c>
      <c r="O68" s="66">
        <v>2530</v>
      </c>
      <c r="P68" s="67">
        <f>Table2245234678911121314151617181920[[#This Row],[PEMBULATAN]]*O68</f>
        <v>146740</v>
      </c>
    </row>
    <row r="69" spans="1:16" ht="26.25" customHeight="1" x14ac:dyDescent="0.2">
      <c r="A69" s="96"/>
      <c r="B69" s="77"/>
      <c r="C69" s="75" t="s">
        <v>1491</v>
      </c>
      <c r="D69" s="80" t="s">
        <v>50</v>
      </c>
      <c r="E69" s="13">
        <v>44436</v>
      </c>
      <c r="F69" s="78" t="s">
        <v>768</v>
      </c>
      <c r="G69" s="13">
        <v>44440</v>
      </c>
      <c r="H69" s="79" t="s">
        <v>1409</v>
      </c>
      <c r="I69" s="16">
        <v>50</v>
      </c>
      <c r="J69" s="16">
        <v>93</v>
      </c>
      <c r="K69" s="16">
        <v>50</v>
      </c>
      <c r="L69" s="16">
        <v>33</v>
      </c>
      <c r="M69" s="84">
        <v>58.125</v>
      </c>
      <c r="N69" s="74">
        <v>58</v>
      </c>
      <c r="O69" s="66">
        <v>2530</v>
      </c>
      <c r="P69" s="67">
        <f>Table2245234678911121314151617181920[[#This Row],[PEMBULATAN]]*O69</f>
        <v>146740</v>
      </c>
    </row>
    <row r="70" spans="1:16" ht="26.25" customHeight="1" x14ac:dyDescent="0.2">
      <c r="A70" s="96"/>
      <c r="B70" s="77"/>
      <c r="C70" s="75" t="s">
        <v>1492</v>
      </c>
      <c r="D70" s="80" t="s">
        <v>50</v>
      </c>
      <c r="E70" s="13">
        <v>44436</v>
      </c>
      <c r="F70" s="78" t="s">
        <v>768</v>
      </c>
      <c r="G70" s="13">
        <v>44440</v>
      </c>
      <c r="H70" s="79" t="s">
        <v>1409</v>
      </c>
      <c r="I70" s="16">
        <v>91</v>
      </c>
      <c r="J70" s="16">
        <v>54</v>
      </c>
      <c r="K70" s="16">
        <v>34</v>
      </c>
      <c r="L70" s="16">
        <v>20</v>
      </c>
      <c r="M70" s="84">
        <v>41.768999999999998</v>
      </c>
      <c r="N70" s="74">
        <v>42</v>
      </c>
      <c r="O70" s="66">
        <v>2530</v>
      </c>
      <c r="P70" s="67">
        <f>Table2245234678911121314151617181920[[#This Row],[PEMBULATAN]]*O70</f>
        <v>106260</v>
      </c>
    </row>
    <row r="71" spans="1:16" ht="26.25" customHeight="1" x14ac:dyDescent="0.2">
      <c r="A71" s="96"/>
      <c r="B71" s="77"/>
      <c r="C71" s="75" t="s">
        <v>1493</v>
      </c>
      <c r="D71" s="80" t="s">
        <v>50</v>
      </c>
      <c r="E71" s="13">
        <v>44436</v>
      </c>
      <c r="F71" s="78" t="s">
        <v>768</v>
      </c>
      <c r="G71" s="13">
        <v>44440</v>
      </c>
      <c r="H71" s="79" t="s">
        <v>1409</v>
      </c>
      <c r="I71" s="16">
        <v>60</v>
      </c>
      <c r="J71" s="16">
        <v>47</v>
      </c>
      <c r="K71" s="16">
        <v>20</v>
      </c>
      <c r="L71" s="16">
        <v>18</v>
      </c>
      <c r="M71" s="84">
        <v>14.1</v>
      </c>
      <c r="N71" s="74">
        <v>18</v>
      </c>
      <c r="O71" s="66">
        <v>2530</v>
      </c>
      <c r="P71" s="67">
        <f>Table2245234678911121314151617181920[[#This Row],[PEMBULATAN]]*O71</f>
        <v>45540</v>
      </c>
    </row>
    <row r="72" spans="1:16" ht="26.25" customHeight="1" x14ac:dyDescent="0.2">
      <c r="A72" s="96"/>
      <c r="B72" s="77"/>
      <c r="C72" s="75" t="s">
        <v>1494</v>
      </c>
      <c r="D72" s="80" t="s">
        <v>50</v>
      </c>
      <c r="E72" s="13">
        <v>44436</v>
      </c>
      <c r="F72" s="78" t="s">
        <v>768</v>
      </c>
      <c r="G72" s="13">
        <v>44440</v>
      </c>
      <c r="H72" s="79" t="s">
        <v>1409</v>
      </c>
      <c r="I72" s="16">
        <v>103</v>
      </c>
      <c r="J72" s="16">
        <v>51</v>
      </c>
      <c r="K72" s="16">
        <v>5</v>
      </c>
      <c r="L72" s="16">
        <v>3</v>
      </c>
      <c r="M72" s="84">
        <v>6.5662500000000001</v>
      </c>
      <c r="N72" s="74">
        <v>7</v>
      </c>
      <c r="O72" s="66">
        <v>2530</v>
      </c>
      <c r="P72" s="67">
        <f>Table2245234678911121314151617181920[[#This Row],[PEMBULATAN]]*O72</f>
        <v>17710</v>
      </c>
    </row>
    <row r="73" spans="1:16" ht="26.25" customHeight="1" x14ac:dyDescent="0.2">
      <c r="A73" s="96"/>
      <c r="B73" s="77"/>
      <c r="C73" s="75" t="s">
        <v>1495</v>
      </c>
      <c r="D73" s="80" t="s">
        <v>50</v>
      </c>
      <c r="E73" s="13">
        <v>44436</v>
      </c>
      <c r="F73" s="78" t="s">
        <v>768</v>
      </c>
      <c r="G73" s="13">
        <v>44440</v>
      </c>
      <c r="H73" s="79" t="s">
        <v>1409</v>
      </c>
      <c r="I73" s="16">
        <v>74</v>
      </c>
      <c r="J73" s="16">
        <v>35</v>
      </c>
      <c r="K73" s="16">
        <v>5</v>
      </c>
      <c r="L73" s="16">
        <v>1</v>
      </c>
      <c r="M73" s="84">
        <v>3.2374999999999998</v>
      </c>
      <c r="N73" s="74">
        <v>3</v>
      </c>
      <c r="O73" s="66">
        <v>2530</v>
      </c>
      <c r="P73" s="67">
        <f>Table2245234678911121314151617181920[[#This Row],[PEMBULATAN]]*O73</f>
        <v>7590</v>
      </c>
    </row>
    <row r="74" spans="1:16" ht="26.25" customHeight="1" x14ac:dyDescent="0.2">
      <c r="A74" s="96"/>
      <c r="B74" s="77"/>
      <c r="C74" s="75" t="s">
        <v>1496</v>
      </c>
      <c r="D74" s="80" t="s">
        <v>50</v>
      </c>
      <c r="E74" s="13">
        <v>44436</v>
      </c>
      <c r="F74" s="78" t="s">
        <v>768</v>
      </c>
      <c r="G74" s="13">
        <v>44440</v>
      </c>
      <c r="H74" s="79" t="s">
        <v>1409</v>
      </c>
      <c r="I74" s="16">
        <v>39</v>
      </c>
      <c r="J74" s="16">
        <v>12</v>
      </c>
      <c r="K74" s="16">
        <v>41</v>
      </c>
      <c r="L74" s="16">
        <v>2</v>
      </c>
      <c r="M74" s="84">
        <v>4.7969999999999997</v>
      </c>
      <c r="N74" s="74">
        <v>5</v>
      </c>
      <c r="O74" s="66">
        <v>2530</v>
      </c>
      <c r="P74" s="67">
        <f>Table2245234678911121314151617181920[[#This Row],[PEMBULATAN]]*O74</f>
        <v>12650</v>
      </c>
    </row>
    <row r="75" spans="1:16" ht="26.25" customHeight="1" x14ac:dyDescent="0.2">
      <c r="A75" s="96"/>
      <c r="B75" s="77"/>
      <c r="C75" s="75" t="s">
        <v>1497</v>
      </c>
      <c r="D75" s="80" t="s">
        <v>50</v>
      </c>
      <c r="E75" s="13">
        <v>44436</v>
      </c>
      <c r="F75" s="78" t="s">
        <v>768</v>
      </c>
      <c r="G75" s="13">
        <v>44440</v>
      </c>
      <c r="H75" s="79" t="s">
        <v>1409</v>
      </c>
      <c r="I75" s="16">
        <v>41</v>
      </c>
      <c r="J75" s="16">
        <v>13</v>
      </c>
      <c r="K75" s="16">
        <v>38</v>
      </c>
      <c r="L75" s="16">
        <v>2</v>
      </c>
      <c r="M75" s="84">
        <v>5.0635000000000003</v>
      </c>
      <c r="N75" s="74">
        <v>5</v>
      </c>
      <c r="O75" s="66">
        <v>2530</v>
      </c>
      <c r="P75" s="67">
        <f>Table2245234678911121314151617181920[[#This Row],[PEMBULATAN]]*O75</f>
        <v>12650</v>
      </c>
    </row>
    <row r="76" spans="1:16" ht="26.25" customHeight="1" x14ac:dyDescent="0.2">
      <c r="A76" s="96"/>
      <c r="B76" s="77"/>
      <c r="C76" s="75" t="s">
        <v>1498</v>
      </c>
      <c r="D76" s="80" t="s">
        <v>50</v>
      </c>
      <c r="E76" s="13">
        <v>44436</v>
      </c>
      <c r="F76" s="78" t="s">
        <v>768</v>
      </c>
      <c r="G76" s="13">
        <v>44440</v>
      </c>
      <c r="H76" s="79" t="s">
        <v>1409</v>
      </c>
      <c r="I76" s="16">
        <v>44</v>
      </c>
      <c r="J76" s="16">
        <v>45</v>
      </c>
      <c r="K76" s="16">
        <v>22</v>
      </c>
      <c r="L76" s="16">
        <v>6</v>
      </c>
      <c r="M76" s="84">
        <v>10.89</v>
      </c>
      <c r="N76" s="74">
        <v>11</v>
      </c>
      <c r="O76" s="66">
        <v>2530</v>
      </c>
      <c r="P76" s="67">
        <f>Table2245234678911121314151617181920[[#This Row],[PEMBULATAN]]*O76</f>
        <v>27830</v>
      </c>
    </row>
    <row r="77" spans="1:16" ht="22.5" customHeight="1" x14ac:dyDescent="0.2">
      <c r="A77" s="119" t="s">
        <v>31</v>
      </c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1"/>
      <c r="M77" s="81">
        <f>SUBTOTAL(109,Table2245234678911121314151617181920[KG VOLUME])</f>
        <v>2170.5594999999998</v>
      </c>
      <c r="N77" s="70">
        <f>SUM(N3:N76)</f>
        <v>2198</v>
      </c>
      <c r="O77" s="122">
        <f>SUM(P3:P76)</f>
        <v>5560940</v>
      </c>
      <c r="P77" s="123"/>
    </row>
    <row r="78" spans="1:16" ht="22.5" customHeight="1" x14ac:dyDescent="0.2">
      <c r="A78" s="85"/>
      <c r="B78" s="58" t="s">
        <v>43</v>
      </c>
      <c r="C78" s="57"/>
      <c r="D78" s="59" t="s">
        <v>44</v>
      </c>
      <c r="E78" s="85"/>
      <c r="F78" s="85"/>
      <c r="G78" s="85"/>
      <c r="H78" s="85"/>
      <c r="I78" s="85"/>
      <c r="J78" s="85"/>
      <c r="K78" s="85"/>
      <c r="L78" s="85"/>
      <c r="M78" s="86"/>
      <c r="N78" s="88" t="s">
        <v>51</v>
      </c>
      <c r="O78" s="87"/>
      <c r="P78" s="87">
        <f>O77*10%</f>
        <v>556094</v>
      </c>
    </row>
    <row r="79" spans="1:16" ht="22.5" customHeight="1" thickBot="1" x14ac:dyDescent="0.25">
      <c r="A79" s="85"/>
      <c r="B79" s="58"/>
      <c r="C79" s="57"/>
      <c r="D79" s="59"/>
      <c r="E79" s="85"/>
      <c r="F79" s="85"/>
      <c r="G79" s="85"/>
      <c r="H79" s="85"/>
      <c r="I79" s="85"/>
      <c r="J79" s="85"/>
      <c r="K79" s="85"/>
      <c r="L79" s="85"/>
      <c r="M79" s="86"/>
      <c r="N79" s="99" t="s">
        <v>53</v>
      </c>
      <c r="O79" s="100"/>
      <c r="P79" s="100">
        <f>O77-P78</f>
        <v>5004846</v>
      </c>
    </row>
    <row r="80" spans="1:16" x14ac:dyDescent="0.2">
      <c r="A80" s="11"/>
      <c r="H80" s="65"/>
      <c r="N80" s="64" t="s">
        <v>32</v>
      </c>
      <c r="P80" s="71">
        <f>P79*1%</f>
        <v>50048.46</v>
      </c>
    </row>
    <row r="81" spans="1:16" ht="15.75" thickBot="1" x14ac:dyDescent="0.25">
      <c r="A81" s="11"/>
      <c r="H81" s="65"/>
      <c r="N81" s="64" t="s">
        <v>54</v>
      </c>
      <c r="P81" s="73">
        <f>P79*2%</f>
        <v>100096.92</v>
      </c>
    </row>
    <row r="82" spans="1:16" x14ac:dyDescent="0.2">
      <c r="A82" s="11"/>
      <c r="H82" s="65"/>
      <c r="N82" s="68" t="s">
        <v>33</v>
      </c>
      <c r="O82" s="69"/>
      <c r="P82" s="72">
        <f>P79+P80-P81</f>
        <v>4954797.54</v>
      </c>
    </row>
    <row r="83" spans="1:16" x14ac:dyDescent="0.2">
      <c r="A83" s="11"/>
      <c r="H83" s="65"/>
      <c r="P83" s="73"/>
    </row>
    <row r="84" spans="1:16" x14ac:dyDescent="0.2">
      <c r="A84" s="11"/>
      <c r="H84" s="65"/>
      <c r="O84" s="60"/>
      <c r="P84" s="73"/>
    </row>
    <row r="85" spans="1:16" s="3" customFormat="1" x14ac:dyDescent="0.25">
      <c r="A85" s="11"/>
      <c r="B85" s="2"/>
      <c r="C85" s="2"/>
      <c r="E85" s="12"/>
      <c r="H85" s="65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5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5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5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5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5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5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5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5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5"/>
      <c r="N94" s="15"/>
      <c r="O94" s="15"/>
      <c r="P94" s="15"/>
    </row>
    <row r="95" spans="1:16" s="3" customFormat="1" x14ac:dyDescent="0.25">
      <c r="A95" s="11"/>
      <c r="B95" s="2"/>
      <c r="C95" s="2"/>
      <c r="E95" s="12"/>
      <c r="H95" s="65"/>
      <c r="N95" s="15"/>
      <c r="O95" s="15"/>
      <c r="P95" s="15"/>
    </row>
    <row r="96" spans="1:16" s="3" customFormat="1" x14ac:dyDescent="0.25">
      <c r="A96" s="11"/>
      <c r="B96" s="2"/>
      <c r="C96" s="2"/>
      <c r="E96" s="12"/>
      <c r="H96" s="65"/>
      <c r="N96" s="15"/>
      <c r="O96" s="15"/>
      <c r="P96" s="15"/>
    </row>
  </sheetData>
  <mergeCells count="2">
    <mergeCell ref="A77:L77"/>
    <mergeCell ref="O77:P77"/>
  </mergeCells>
  <conditionalFormatting sqref="B3">
    <cfRule type="duplicateValues" dxfId="137" priority="2"/>
  </conditionalFormatting>
  <conditionalFormatting sqref="B4:B76">
    <cfRule type="duplicateValues" dxfId="136" priority="4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activeCell="H118" sqref="H118"/>
      <selection pane="topRight" activeCell="H118" sqref="H118"/>
      <selection pane="bottomLeft" activeCell="H118" sqref="H118"/>
      <selection pane="bottomRight" activeCell="A6" sqref="A6:L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41.25" customHeight="1" x14ac:dyDescent="0.2">
      <c r="A3" s="97" t="s">
        <v>2192</v>
      </c>
      <c r="B3" s="91" t="s">
        <v>1499</v>
      </c>
      <c r="C3" s="9" t="s">
        <v>1500</v>
      </c>
      <c r="D3" s="78" t="s">
        <v>50</v>
      </c>
      <c r="E3" s="13">
        <v>44436</v>
      </c>
      <c r="F3" s="78" t="s">
        <v>768</v>
      </c>
      <c r="G3" s="13">
        <v>44440</v>
      </c>
      <c r="H3" s="10" t="s">
        <v>1409</v>
      </c>
      <c r="I3" s="1">
        <v>74</v>
      </c>
      <c r="J3" s="1">
        <v>65</v>
      </c>
      <c r="K3" s="1">
        <v>20</v>
      </c>
      <c r="L3" s="1">
        <v>19</v>
      </c>
      <c r="M3" s="83">
        <v>24.05</v>
      </c>
      <c r="N3" s="8">
        <v>24</v>
      </c>
      <c r="O3" s="66">
        <v>2530</v>
      </c>
      <c r="P3" s="67">
        <f>Table224523467891112131415161718192021[[#This Row],[PEMBULATAN]]*O3</f>
        <v>60720</v>
      </c>
    </row>
    <row r="4" spans="1:16" ht="41.25" customHeight="1" x14ac:dyDescent="0.2">
      <c r="A4" s="14"/>
      <c r="B4" s="77" t="s">
        <v>1501</v>
      </c>
      <c r="C4" s="9" t="s">
        <v>1502</v>
      </c>
      <c r="D4" s="78" t="s">
        <v>50</v>
      </c>
      <c r="E4" s="13">
        <v>44436</v>
      </c>
      <c r="F4" s="78" t="s">
        <v>768</v>
      </c>
      <c r="G4" s="13">
        <v>44440</v>
      </c>
      <c r="H4" s="10" t="s">
        <v>1409</v>
      </c>
      <c r="I4" s="1">
        <v>39</v>
      </c>
      <c r="J4" s="1">
        <v>31</v>
      </c>
      <c r="K4" s="1">
        <v>19</v>
      </c>
      <c r="L4" s="1">
        <v>16</v>
      </c>
      <c r="M4" s="83">
        <v>5.74275</v>
      </c>
      <c r="N4" s="8">
        <v>16</v>
      </c>
      <c r="O4" s="66">
        <v>2530</v>
      </c>
      <c r="P4" s="67">
        <f>Table224523467891112131415161718192021[[#This Row],[PEMBULATAN]]*O4</f>
        <v>40480</v>
      </c>
    </row>
    <row r="5" spans="1:16" ht="41.25" customHeight="1" x14ac:dyDescent="0.2">
      <c r="A5" s="96"/>
      <c r="B5" s="77"/>
      <c r="C5" s="75" t="s">
        <v>1503</v>
      </c>
      <c r="D5" s="80" t="s">
        <v>50</v>
      </c>
      <c r="E5" s="13">
        <v>44436</v>
      </c>
      <c r="F5" s="78" t="s">
        <v>768</v>
      </c>
      <c r="G5" s="13">
        <v>44440</v>
      </c>
      <c r="H5" s="79" t="s">
        <v>1409</v>
      </c>
      <c r="I5" s="16">
        <v>44</v>
      </c>
      <c r="J5" s="16">
        <v>37</v>
      </c>
      <c r="K5" s="16">
        <v>10</v>
      </c>
      <c r="L5" s="16">
        <v>1</v>
      </c>
      <c r="M5" s="84">
        <v>4.07</v>
      </c>
      <c r="N5" s="74">
        <v>4</v>
      </c>
      <c r="O5" s="66">
        <v>2530</v>
      </c>
      <c r="P5" s="67">
        <f>Table224523467891112131415161718192021[[#This Row],[PEMBULATAN]]*O5</f>
        <v>10120</v>
      </c>
    </row>
    <row r="6" spans="1:16" ht="22.5" customHeight="1" x14ac:dyDescent="0.2">
      <c r="A6" s="119" t="s">
        <v>31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1"/>
      <c r="M6" s="81">
        <f>SUBTOTAL(109,Table224523467891112131415161718192021[KG VOLUME])</f>
        <v>33.862750000000005</v>
      </c>
      <c r="N6" s="70">
        <f>SUM(N3:N5)</f>
        <v>44</v>
      </c>
      <c r="O6" s="122">
        <f>SUM(P3:P5)</f>
        <v>111320</v>
      </c>
      <c r="P6" s="123"/>
    </row>
    <row r="7" spans="1:16" ht="22.5" customHeight="1" x14ac:dyDescent="0.2">
      <c r="A7" s="85"/>
      <c r="B7" s="58" t="s">
        <v>43</v>
      </c>
      <c r="C7" s="57"/>
      <c r="D7" s="59" t="s">
        <v>44</v>
      </c>
      <c r="E7" s="85"/>
      <c r="F7" s="85"/>
      <c r="G7" s="85"/>
      <c r="H7" s="85"/>
      <c r="I7" s="85"/>
      <c r="J7" s="85"/>
      <c r="K7" s="85"/>
      <c r="L7" s="85"/>
      <c r="M7" s="86"/>
      <c r="N7" s="88" t="s">
        <v>51</v>
      </c>
      <c r="O7" s="87"/>
      <c r="P7" s="87">
        <f>O6*10%</f>
        <v>11132</v>
      </c>
    </row>
    <row r="8" spans="1:16" ht="22.5" customHeight="1" thickBot="1" x14ac:dyDescent="0.25">
      <c r="A8" s="85"/>
      <c r="B8" s="58"/>
      <c r="C8" s="57"/>
      <c r="D8" s="59"/>
      <c r="E8" s="85"/>
      <c r="F8" s="85"/>
      <c r="G8" s="85"/>
      <c r="H8" s="85"/>
      <c r="I8" s="85"/>
      <c r="J8" s="85"/>
      <c r="K8" s="85"/>
      <c r="L8" s="85"/>
      <c r="M8" s="86"/>
      <c r="N8" s="99" t="s">
        <v>53</v>
      </c>
      <c r="O8" s="100"/>
      <c r="P8" s="100">
        <f>O6-P7</f>
        <v>100188</v>
      </c>
    </row>
    <row r="9" spans="1:16" x14ac:dyDescent="0.2">
      <c r="A9" s="11"/>
      <c r="H9" s="65"/>
      <c r="N9" s="64" t="s">
        <v>32</v>
      </c>
      <c r="P9" s="71">
        <f>P8*1%</f>
        <v>1001.88</v>
      </c>
    </row>
    <row r="10" spans="1:16" ht="15.75" thickBot="1" x14ac:dyDescent="0.25">
      <c r="A10" s="11"/>
      <c r="H10" s="65"/>
      <c r="N10" s="64" t="s">
        <v>54</v>
      </c>
      <c r="P10" s="73">
        <f>P8*2%</f>
        <v>2003.76</v>
      </c>
    </row>
    <row r="11" spans="1:16" x14ac:dyDescent="0.2">
      <c r="A11" s="11"/>
      <c r="H11" s="65"/>
      <c r="N11" s="68" t="s">
        <v>33</v>
      </c>
      <c r="O11" s="69"/>
      <c r="P11" s="72">
        <f>P8+P9-P10</f>
        <v>99186.12000000001</v>
      </c>
    </row>
    <row r="12" spans="1:16" x14ac:dyDescent="0.2">
      <c r="A12" s="11"/>
      <c r="H12" s="65"/>
      <c r="P12" s="73"/>
    </row>
    <row r="13" spans="1:16" x14ac:dyDescent="0.2">
      <c r="A13" s="11"/>
      <c r="H13" s="65"/>
      <c r="O13" s="60"/>
      <c r="P13" s="73"/>
    </row>
    <row r="14" spans="1:16" s="3" customFormat="1" x14ac:dyDescent="0.25">
      <c r="A14" s="11"/>
      <c r="B14" s="2"/>
      <c r="C14" s="2"/>
      <c r="E14" s="12"/>
      <c r="H14" s="65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5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5"/>
      <c r="N25" s="15"/>
      <c r="O25" s="15"/>
      <c r="P25" s="15"/>
    </row>
  </sheetData>
  <mergeCells count="2">
    <mergeCell ref="A6:L6"/>
    <mergeCell ref="O6:P6"/>
  </mergeCells>
  <conditionalFormatting sqref="B3">
    <cfRule type="duplicateValues" dxfId="120" priority="2"/>
  </conditionalFormatting>
  <conditionalFormatting sqref="B4:B5">
    <cfRule type="duplicateValues" dxfId="119" priority="4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57"/>
  <sheetViews>
    <sheetView zoomScale="110" zoomScaleNormal="110" workbookViewId="0">
      <pane xSplit="3" ySplit="2" topLeftCell="D137" activePane="bottomRight" state="frozen"/>
      <selection activeCell="H118" sqref="H118"/>
      <selection pane="topRight" activeCell="H118" sqref="H118"/>
      <selection pane="bottomLeft" activeCell="H118" sqref="H118"/>
      <selection pane="bottomRight" activeCell="F144" sqref="F14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29.25" customHeight="1" x14ac:dyDescent="0.2">
      <c r="A3" s="97" t="s">
        <v>2193</v>
      </c>
      <c r="B3" s="76" t="s">
        <v>1504</v>
      </c>
      <c r="C3" s="9" t="s">
        <v>1505</v>
      </c>
      <c r="D3" s="78" t="s">
        <v>50</v>
      </c>
      <c r="E3" s="13">
        <v>44437</v>
      </c>
      <c r="F3" s="78" t="s">
        <v>768</v>
      </c>
      <c r="G3" s="13">
        <v>44440</v>
      </c>
      <c r="H3" s="10" t="s">
        <v>1409</v>
      </c>
      <c r="I3" s="1">
        <v>60</v>
      </c>
      <c r="J3" s="1">
        <v>40</v>
      </c>
      <c r="K3" s="1">
        <v>12</v>
      </c>
      <c r="L3" s="1">
        <v>17</v>
      </c>
      <c r="M3" s="83">
        <v>7.2</v>
      </c>
      <c r="N3" s="8">
        <v>17</v>
      </c>
      <c r="O3" s="66">
        <v>2530</v>
      </c>
      <c r="P3" s="67">
        <f>Table22452346789111213141516171819202122[[#This Row],[PEMBULATAN]]*O3</f>
        <v>43010</v>
      </c>
    </row>
    <row r="4" spans="1:16" ht="29.25" customHeight="1" x14ac:dyDescent="0.2">
      <c r="A4" s="98"/>
      <c r="B4" s="77"/>
      <c r="C4" s="9" t="s">
        <v>1506</v>
      </c>
      <c r="D4" s="78" t="s">
        <v>50</v>
      </c>
      <c r="E4" s="13">
        <v>44437</v>
      </c>
      <c r="F4" s="78" t="s">
        <v>768</v>
      </c>
      <c r="G4" s="13">
        <v>44440</v>
      </c>
      <c r="H4" s="10" t="s">
        <v>1409</v>
      </c>
      <c r="I4" s="1">
        <v>71</v>
      </c>
      <c r="J4" s="1">
        <v>55</v>
      </c>
      <c r="K4" s="1">
        <v>34</v>
      </c>
      <c r="L4" s="1">
        <v>17</v>
      </c>
      <c r="M4" s="83">
        <v>33.192500000000003</v>
      </c>
      <c r="N4" s="8">
        <v>33</v>
      </c>
      <c r="O4" s="66">
        <v>2530</v>
      </c>
      <c r="P4" s="67">
        <f>Table22452346789111213141516171819202122[[#This Row],[PEMBULATAN]]*O4</f>
        <v>83490</v>
      </c>
    </row>
    <row r="5" spans="1:16" ht="29.25" customHeight="1" x14ac:dyDescent="0.2">
      <c r="A5" s="96"/>
      <c r="B5" s="77"/>
      <c r="C5" s="75" t="s">
        <v>1507</v>
      </c>
      <c r="D5" s="80" t="s">
        <v>50</v>
      </c>
      <c r="E5" s="13">
        <v>44437</v>
      </c>
      <c r="F5" s="78" t="s">
        <v>768</v>
      </c>
      <c r="G5" s="13">
        <v>44440</v>
      </c>
      <c r="H5" s="79" t="s">
        <v>1409</v>
      </c>
      <c r="I5" s="16">
        <v>23</v>
      </c>
      <c r="J5" s="16">
        <v>13</v>
      </c>
      <c r="K5" s="16">
        <v>10</v>
      </c>
      <c r="L5" s="16">
        <v>1</v>
      </c>
      <c r="M5" s="84">
        <v>0.74750000000000005</v>
      </c>
      <c r="N5" s="74">
        <v>1</v>
      </c>
      <c r="O5" s="66">
        <v>2530</v>
      </c>
      <c r="P5" s="67">
        <f>Table22452346789111213141516171819202122[[#This Row],[PEMBULATAN]]*O5</f>
        <v>2530</v>
      </c>
    </row>
    <row r="6" spans="1:16" ht="29.25" customHeight="1" x14ac:dyDescent="0.2">
      <c r="A6" s="96"/>
      <c r="B6" s="77"/>
      <c r="C6" s="75" t="s">
        <v>1508</v>
      </c>
      <c r="D6" s="80" t="s">
        <v>50</v>
      </c>
      <c r="E6" s="13">
        <v>44437</v>
      </c>
      <c r="F6" s="78" t="s">
        <v>768</v>
      </c>
      <c r="G6" s="13">
        <v>44440</v>
      </c>
      <c r="H6" s="79" t="s">
        <v>1409</v>
      </c>
      <c r="I6" s="16">
        <v>85</v>
      </c>
      <c r="J6" s="16">
        <v>17</v>
      </c>
      <c r="K6" s="16">
        <v>19</v>
      </c>
      <c r="L6" s="16">
        <v>6</v>
      </c>
      <c r="M6" s="84">
        <v>6.8637499999999996</v>
      </c>
      <c r="N6" s="74">
        <v>7</v>
      </c>
      <c r="O6" s="66">
        <v>2530</v>
      </c>
      <c r="P6" s="67">
        <f>Table22452346789111213141516171819202122[[#This Row],[PEMBULATAN]]*O6</f>
        <v>17710</v>
      </c>
    </row>
    <row r="7" spans="1:16" ht="29.25" customHeight="1" x14ac:dyDescent="0.2">
      <c r="A7" s="96"/>
      <c r="B7" s="92"/>
      <c r="C7" s="75" t="s">
        <v>1509</v>
      </c>
      <c r="D7" s="80" t="s">
        <v>50</v>
      </c>
      <c r="E7" s="13">
        <v>44437</v>
      </c>
      <c r="F7" s="78" t="s">
        <v>768</v>
      </c>
      <c r="G7" s="13">
        <v>44440</v>
      </c>
      <c r="H7" s="79" t="s">
        <v>1409</v>
      </c>
      <c r="I7" s="16">
        <v>87</v>
      </c>
      <c r="J7" s="16">
        <v>27</v>
      </c>
      <c r="K7" s="16">
        <v>37</v>
      </c>
      <c r="L7" s="16">
        <v>18</v>
      </c>
      <c r="M7" s="84">
        <v>21.728249999999999</v>
      </c>
      <c r="N7" s="74">
        <v>22</v>
      </c>
      <c r="O7" s="66">
        <v>2530</v>
      </c>
      <c r="P7" s="67">
        <f>Table22452346789111213141516171819202122[[#This Row],[PEMBULATAN]]*O7</f>
        <v>55660</v>
      </c>
    </row>
    <row r="8" spans="1:16" ht="29.25" customHeight="1" x14ac:dyDescent="0.2">
      <c r="A8" s="96"/>
      <c r="B8" s="77" t="s">
        <v>1510</v>
      </c>
      <c r="C8" s="75" t="s">
        <v>1511</v>
      </c>
      <c r="D8" s="80" t="s">
        <v>50</v>
      </c>
      <c r="E8" s="13">
        <v>44437</v>
      </c>
      <c r="F8" s="78" t="s">
        <v>768</v>
      </c>
      <c r="G8" s="13">
        <v>44440</v>
      </c>
      <c r="H8" s="79" t="s">
        <v>1409</v>
      </c>
      <c r="I8" s="16">
        <v>95</v>
      </c>
      <c r="J8" s="16">
        <v>53</v>
      </c>
      <c r="K8" s="16">
        <v>30</v>
      </c>
      <c r="L8" s="16">
        <v>21</v>
      </c>
      <c r="M8" s="84">
        <v>37.762500000000003</v>
      </c>
      <c r="N8" s="74">
        <v>38</v>
      </c>
      <c r="O8" s="66">
        <v>2530</v>
      </c>
      <c r="P8" s="67">
        <f>Table22452346789111213141516171819202122[[#This Row],[PEMBULATAN]]*O8</f>
        <v>96140</v>
      </c>
    </row>
    <row r="9" spans="1:16" ht="29.25" customHeight="1" x14ac:dyDescent="0.2">
      <c r="A9" s="96"/>
      <c r="B9" s="77"/>
      <c r="C9" s="75" t="s">
        <v>1512</v>
      </c>
      <c r="D9" s="80" t="s">
        <v>50</v>
      </c>
      <c r="E9" s="13">
        <v>44437</v>
      </c>
      <c r="F9" s="78" t="s">
        <v>768</v>
      </c>
      <c r="G9" s="13">
        <v>44440</v>
      </c>
      <c r="H9" s="79" t="s">
        <v>1409</v>
      </c>
      <c r="I9" s="16">
        <v>7</v>
      </c>
      <c r="J9" s="16">
        <v>13</v>
      </c>
      <c r="K9" s="16">
        <v>153</v>
      </c>
      <c r="L9" s="16">
        <v>6</v>
      </c>
      <c r="M9" s="84">
        <v>3.48075</v>
      </c>
      <c r="N9" s="74">
        <v>6</v>
      </c>
      <c r="O9" s="66">
        <v>2530</v>
      </c>
      <c r="P9" s="67">
        <f>Table22452346789111213141516171819202122[[#This Row],[PEMBULATAN]]*O9</f>
        <v>15180</v>
      </c>
    </row>
    <row r="10" spans="1:16" ht="29.25" customHeight="1" x14ac:dyDescent="0.2">
      <c r="A10" s="96"/>
      <c r="B10" s="77"/>
      <c r="C10" s="75" t="s">
        <v>1513</v>
      </c>
      <c r="D10" s="80" t="s">
        <v>50</v>
      </c>
      <c r="E10" s="13">
        <v>44437</v>
      </c>
      <c r="F10" s="78" t="s">
        <v>768</v>
      </c>
      <c r="G10" s="13">
        <v>44440</v>
      </c>
      <c r="H10" s="79" t="s">
        <v>1409</v>
      </c>
      <c r="I10" s="16">
        <v>49</v>
      </c>
      <c r="J10" s="16">
        <v>23</v>
      </c>
      <c r="K10" s="16">
        <v>27</v>
      </c>
      <c r="L10" s="16">
        <v>2</v>
      </c>
      <c r="M10" s="84">
        <v>7.6072499999999996</v>
      </c>
      <c r="N10" s="74">
        <v>8</v>
      </c>
      <c r="O10" s="66">
        <v>2530</v>
      </c>
      <c r="P10" s="67">
        <f>Table22452346789111213141516171819202122[[#This Row],[PEMBULATAN]]*O10</f>
        <v>20240</v>
      </c>
    </row>
    <row r="11" spans="1:16" ht="29.25" customHeight="1" x14ac:dyDescent="0.2">
      <c r="A11" s="96"/>
      <c r="B11" s="77"/>
      <c r="C11" s="75" t="s">
        <v>1514</v>
      </c>
      <c r="D11" s="80" t="s">
        <v>50</v>
      </c>
      <c r="E11" s="13">
        <v>44437</v>
      </c>
      <c r="F11" s="78" t="s">
        <v>768</v>
      </c>
      <c r="G11" s="13">
        <v>44440</v>
      </c>
      <c r="H11" s="79" t="s">
        <v>1409</v>
      </c>
      <c r="I11" s="16">
        <v>86</v>
      </c>
      <c r="J11" s="16">
        <v>54</v>
      </c>
      <c r="K11" s="16">
        <v>23</v>
      </c>
      <c r="L11" s="16">
        <v>15</v>
      </c>
      <c r="M11" s="84">
        <v>26.702999999999999</v>
      </c>
      <c r="N11" s="74">
        <v>27</v>
      </c>
      <c r="O11" s="66">
        <v>2530</v>
      </c>
      <c r="P11" s="67">
        <f>Table22452346789111213141516171819202122[[#This Row],[PEMBULATAN]]*O11</f>
        <v>68310</v>
      </c>
    </row>
    <row r="12" spans="1:16" ht="29.25" customHeight="1" x14ac:dyDescent="0.2">
      <c r="A12" s="96"/>
      <c r="B12" s="77"/>
      <c r="C12" s="75" t="s">
        <v>1515</v>
      </c>
      <c r="D12" s="80" t="s">
        <v>50</v>
      </c>
      <c r="E12" s="13">
        <v>44437</v>
      </c>
      <c r="F12" s="78" t="s">
        <v>768</v>
      </c>
      <c r="G12" s="13">
        <v>44440</v>
      </c>
      <c r="H12" s="79" t="s">
        <v>1409</v>
      </c>
      <c r="I12" s="16">
        <v>95</v>
      </c>
      <c r="J12" s="16">
        <v>95</v>
      </c>
      <c r="K12" s="16">
        <v>95</v>
      </c>
      <c r="L12" s="16">
        <v>1</v>
      </c>
      <c r="M12" s="84">
        <v>214.34375</v>
      </c>
      <c r="N12" s="74">
        <v>214</v>
      </c>
      <c r="O12" s="66">
        <v>2530</v>
      </c>
      <c r="P12" s="67">
        <f>Table22452346789111213141516171819202122[[#This Row],[PEMBULATAN]]*O12</f>
        <v>541420</v>
      </c>
    </row>
    <row r="13" spans="1:16" ht="29.25" customHeight="1" x14ac:dyDescent="0.2">
      <c r="A13" s="96"/>
      <c r="B13" s="77"/>
      <c r="C13" s="75" t="s">
        <v>1516</v>
      </c>
      <c r="D13" s="80" t="s">
        <v>50</v>
      </c>
      <c r="E13" s="13">
        <v>44437</v>
      </c>
      <c r="F13" s="78" t="s">
        <v>768</v>
      </c>
      <c r="G13" s="13">
        <v>44440</v>
      </c>
      <c r="H13" s="79" t="s">
        <v>1409</v>
      </c>
      <c r="I13" s="16">
        <v>83</v>
      </c>
      <c r="J13" s="16">
        <v>27</v>
      </c>
      <c r="K13" s="16">
        <v>49</v>
      </c>
      <c r="L13" s="16">
        <v>18</v>
      </c>
      <c r="M13" s="84">
        <v>27.452249999999999</v>
      </c>
      <c r="N13" s="74">
        <v>27</v>
      </c>
      <c r="O13" s="66">
        <v>2530</v>
      </c>
      <c r="P13" s="67">
        <f>Table22452346789111213141516171819202122[[#This Row],[PEMBULATAN]]*O13</f>
        <v>68310</v>
      </c>
    </row>
    <row r="14" spans="1:16" ht="29.25" customHeight="1" x14ac:dyDescent="0.2">
      <c r="A14" s="96"/>
      <c r="B14" s="77"/>
      <c r="C14" s="75" t="s">
        <v>1517</v>
      </c>
      <c r="D14" s="80" t="s">
        <v>50</v>
      </c>
      <c r="E14" s="13">
        <v>44437</v>
      </c>
      <c r="F14" s="78" t="s">
        <v>768</v>
      </c>
      <c r="G14" s="13">
        <v>44440</v>
      </c>
      <c r="H14" s="79" t="s">
        <v>1409</v>
      </c>
      <c r="I14" s="16">
        <v>107</v>
      </c>
      <c r="J14" s="16">
        <v>55</v>
      </c>
      <c r="K14" s="16">
        <v>30</v>
      </c>
      <c r="L14" s="16">
        <v>23</v>
      </c>
      <c r="M14" s="84">
        <v>44.137500000000003</v>
      </c>
      <c r="N14" s="74">
        <v>44</v>
      </c>
      <c r="O14" s="66">
        <v>2530</v>
      </c>
      <c r="P14" s="67">
        <f>Table22452346789111213141516171819202122[[#This Row],[PEMBULATAN]]*O14</f>
        <v>111320</v>
      </c>
    </row>
    <row r="15" spans="1:16" ht="29.25" customHeight="1" x14ac:dyDescent="0.2">
      <c r="A15" s="96"/>
      <c r="B15" s="77"/>
      <c r="C15" s="75" t="s">
        <v>1518</v>
      </c>
      <c r="D15" s="80" t="s">
        <v>50</v>
      </c>
      <c r="E15" s="13">
        <v>44437</v>
      </c>
      <c r="F15" s="78" t="s">
        <v>768</v>
      </c>
      <c r="G15" s="13">
        <v>44440</v>
      </c>
      <c r="H15" s="79" t="s">
        <v>1409</v>
      </c>
      <c r="I15" s="16">
        <v>88</v>
      </c>
      <c r="J15" s="16">
        <v>58</v>
      </c>
      <c r="K15" s="16">
        <v>32</v>
      </c>
      <c r="L15" s="16">
        <v>25</v>
      </c>
      <c r="M15" s="84">
        <v>40.832000000000001</v>
      </c>
      <c r="N15" s="74">
        <v>41</v>
      </c>
      <c r="O15" s="66">
        <v>2530</v>
      </c>
      <c r="P15" s="67">
        <f>Table22452346789111213141516171819202122[[#This Row],[PEMBULATAN]]*O15</f>
        <v>103730</v>
      </c>
    </row>
    <row r="16" spans="1:16" ht="29.25" customHeight="1" x14ac:dyDescent="0.2">
      <c r="A16" s="96"/>
      <c r="B16" s="77"/>
      <c r="C16" s="75" t="s">
        <v>1519</v>
      </c>
      <c r="D16" s="80" t="s">
        <v>50</v>
      </c>
      <c r="E16" s="13">
        <v>44437</v>
      </c>
      <c r="F16" s="78" t="s">
        <v>768</v>
      </c>
      <c r="G16" s="13">
        <v>44440</v>
      </c>
      <c r="H16" s="79" t="s">
        <v>1409</v>
      </c>
      <c r="I16" s="16">
        <v>90</v>
      </c>
      <c r="J16" s="16">
        <v>60</v>
      </c>
      <c r="K16" s="16">
        <v>30</v>
      </c>
      <c r="L16" s="16">
        <v>18</v>
      </c>
      <c r="M16" s="84">
        <v>40.5</v>
      </c>
      <c r="N16" s="74">
        <v>41</v>
      </c>
      <c r="O16" s="66">
        <v>2530</v>
      </c>
      <c r="P16" s="67">
        <f>Table22452346789111213141516171819202122[[#This Row],[PEMBULATAN]]*O16</f>
        <v>103730</v>
      </c>
    </row>
    <row r="17" spans="1:16" ht="29.25" customHeight="1" x14ac:dyDescent="0.2">
      <c r="A17" s="96"/>
      <c r="B17" s="77"/>
      <c r="C17" s="75" t="s">
        <v>1520</v>
      </c>
      <c r="D17" s="80" t="s">
        <v>50</v>
      </c>
      <c r="E17" s="13">
        <v>44437</v>
      </c>
      <c r="F17" s="78" t="s">
        <v>768</v>
      </c>
      <c r="G17" s="13">
        <v>44440</v>
      </c>
      <c r="H17" s="79" t="s">
        <v>1409</v>
      </c>
      <c r="I17" s="16">
        <v>119</v>
      </c>
      <c r="J17" s="16">
        <v>17</v>
      </c>
      <c r="K17" s="16">
        <v>11</v>
      </c>
      <c r="L17" s="16">
        <v>6</v>
      </c>
      <c r="M17" s="84">
        <v>5.56325</v>
      </c>
      <c r="N17" s="74">
        <v>6</v>
      </c>
      <c r="O17" s="66">
        <v>2530</v>
      </c>
      <c r="P17" s="67">
        <f>Table22452346789111213141516171819202122[[#This Row],[PEMBULATAN]]*O17</f>
        <v>15180</v>
      </c>
    </row>
    <row r="18" spans="1:16" ht="29.25" customHeight="1" x14ac:dyDescent="0.2">
      <c r="A18" s="96"/>
      <c r="B18" s="77"/>
      <c r="C18" s="75" t="s">
        <v>1521</v>
      </c>
      <c r="D18" s="80" t="s">
        <v>50</v>
      </c>
      <c r="E18" s="13">
        <v>44437</v>
      </c>
      <c r="F18" s="78" t="s">
        <v>768</v>
      </c>
      <c r="G18" s="13">
        <v>44440</v>
      </c>
      <c r="H18" s="79" t="s">
        <v>1409</v>
      </c>
      <c r="I18" s="16">
        <v>60</v>
      </c>
      <c r="J18" s="16">
        <v>38</v>
      </c>
      <c r="K18" s="16">
        <v>40</v>
      </c>
      <c r="L18" s="16">
        <v>4</v>
      </c>
      <c r="M18" s="84">
        <v>22.8</v>
      </c>
      <c r="N18" s="74">
        <v>23</v>
      </c>
      <c r="O18" s="66">
        <v>2530</v>
      </c>
      <c r="P18" s="67">
        <f>Table22452346789111213141516171819202122[[#This Row],[PEMBULATAN]]*O18</f>
        <v>58190</v>
      </c>
    </row>
    <row r="19" spans="1:16" ht="29.25" customHeight="1" x14ac:dyDescent="0.2">
      <c r="A19" s="96"/>
      <c r="B19" s="77"/>
      <c r="C19" s="75" t="s">
        <v>1522</v>
      </c>
      <c r="D19" s="80" t="s">
        <v>50</v>
      </c>
      <c r="E19" s="13">
        <v>44437</v>
      </c>
      <c r="F19" s="78" t="s">
        <v>768</v>
      </c>
      <c r="G19" s="13">
        <v>44440</v>
      </c>
      <c r="H19" s="79" t="s">
        <v>1409</v>
      </c>
      <c r="I19" s="16">
        <v>69</v>
      </c>
      <c r="J19" s="16">
        <v>29</v>
      </c>
      <c r="K19" s="16">
        <v>20</v>
      </c>
      <c r="L19" s="16">
        <v>3</v>
      </c>
      <c r="M19" s="84">
        <v>10.005000000000001</v>
      </c>
      <c r="N19" s="74">
        <v>10</v>
      </c>
      <c r="O19" s="66">
        <v>2530</v>
      </c>
      <c r="P19" s="67">
        <f>Table22452346789111213141516171819202122[[#This Row],[PEMBULATAN]]*O19</f>
        <v>25300</v>
      </c>
    </row>
    <row r="20" spans="1:16" ht="29.25" customHeight="1" x14ac:dyDescent="0.2">
      <c r="A20" s="96"/>
      <c r="B20" s="77"/>
      <c r="C20" s="75" t="s">
        <v>1523</v>
      </c>
      <c r="D20" s="80" t="s">
        <v>50</v>
      </c>
      <c r="E20" s="13">
        <v>44437</v>
      </c>
      <c r="F20" s="78" t="s">
        <v>768</v>
      </c>
      <c r="G20" s="13">
        <v>44440</v>
      </c>
      <c r="H20" s="79" t="s">
        <v>1409</v>
      </c>
      <c r="I20" s="16">
        <v>113</v>
      </c>
      <c r="J20" s="16">
        <v>57</v>
      </c>
      <c r="K20" s="16">
        <v>38</v>
      </c>
      <c r="L20" s="16">
        <v>29</v>
      </c>
      <c r="M20" s="84">
        <v>61.189500000000002</v>
      </c>
      <c r="N20" s="74">
        <v>61</v>
      </c>
      <c r="O20" s="66">
        <v>2530</v>
      </c>
      <c r="P20" s="67">
        <f>Table22452346789111213141516171819202122[[#This Row],[PEMBULATAN]]*O20</f>
        <v>154330</v>
      </c>
    </row>
    <row r="21" spans="1:16" ht="29.25" customHeight="1" x14ac:dyDescent="0.2">
      <c r="A21" s="96"/>
      <c r="B21" s="77"/>
      <c r="C21" s="75" t="s">
        <v>1524</v>
      </c>
      <c r="D21" s="80" t="s">
        <v>50</v>
      </c>
      <c r="E21" s="13">
        <v>44437</v>
      </c>
      <c r="F21" s="78" t="s">
        <v>768</v>
      </c>
      <c r="G21" s="13">
        <v>44440</v>
      </c>
      <c r="H21" s="79" t="s">
        <v>1409</v>
      </c>
      <c r="I21" s="16">
        <v>97</v>
      </c>
      <c r="J21" s="16">
        <v>53</v>
      </c>
      <c r="K21" s="16">
        <v>30</v>
      </c>
      <c r="L21" s="16">
        <v>25</v>
      </c>
      <c r="M21" s="84">
        <v>38.557499999999997</v>
      </c>
      <c r="N21" s="74">
        <v>39</v>
      </c>
      <c r="O21" s="66">
        <v>2530</v>
      </c>
      <c r="P21" s="67">
        <f>Table22452346789111213141516171819202122[[#This Row],[PEMBULATAN]]*O21</f>
        <v>98670</v>
      </c>
    </row>
    <row r="22" spans="1:16" ht="29.25" customHeight="1" x14ac:dyDescent="0.2">
      <c r="A22" s="96"/>
      <c r="B22" s="77"/>
      <c r="C22" s="75" t="s">
        <v>1525</v>
      </c>
      <c r="D22" s="80" t="s">
        <v>50</v>
      </c>
      <c r="E22" s="13">
        <v>44437</v>
      </c>
      <c r="F22" s="78" t="s">
        <v>768</v>
      </c>
      <c r="G22" s="13">
        <v>44440</v>
      </c>
      <c r="H22" s="79" t="s">
        <v>1409</v>
      </c>
      <c r="I22" s="16">
        <v>60</v>
      </c>
      <c r="J22" s="16">
        <v>29</v>
      </c>
      <c r="K22" s="16">
        <v>30</v>
      </c>
      <c r="L22" s="16">
        <v>4</v>
      </c>
      <c r="M22" s="84">
        <v>13.05</v>
      </c>
      <c r="N22" s="74">
        <v>13</v>
      </c>
      <c r="O22" s="66">
        <v>2530</v>
      </c>
      <c r="P22" s="67">
        <f>Table22452346789111213141516171819202122[[#This Row],[PEMBULATAN]]*O22</f>
        <v>32890</v>
      </c>
    </row>
    <row r="23" spans="1:16" ht="29.25" customHeight="1" x14ac:dyDescent="0.2">
      <c r="A23" s="96"/>
      <c r="B23" s="77"/>
      <c r="C23" s="75" t="s">
        <v>1526</v>
      </c>
      <c r="D23" s="80" t="s">
        <v>50</v>
      </c>
      <c r="E23" s="13">
        <v>44437</v>
      </c>
      <c r="F23" s="78" t="s">
        <v>768</v>
      </c>
      <c r="G23" s="13">
        <v>44440</v>
      </c>
      <c r="H23" s="79" t="s">
        <v>1409</v>
      </c>
      <c r="I23" s="16">
        <v>53</v>
      </c>
      <c r="J23" s="16">
        <v>34</v>
      </c>
      <c r="K23" s="16">
        <v>27</v>
      </c>
      <c r="L23" s="16">
        <v>6</v>
      </c>
      <c r="M23" s="84">
        <v>12.163500000000001</v>
      </c>
      <c r="N23" s="74">
        <v>12</v>
      </c>
      <c r="O23" s="66">
        <v>2530</v>
      </c>
      <c r="P23" s="67">
        <f>Table22452346789111213141516171819202122[[#This Row],[PEMBULATAN]]*O23</f>
        <v>30360</v>
      </c>
    </row>
    <row r="24" spans="1:16" ht="29.25" customHeight="1" x14ac:dyDescent="0.2">
      <c r="A24" s="96"/>
      <c r="B24" s="77"/>
      <c r="C24" s="75" t="s">
        <v>1527</v>
      </c>
      <c r="D24" s="80" t="s">
        <v>50</v>
      </c>
      <c r="E24" s="13">
        <v>44437</v>
      </c>
      <c r="F24" s="78" t="s">
        <v>768</v>
      </c>
      <c r="G24" s="13">
        <v>44440</v>
      </c>
      <c r="H24" s="79" t="s">
        <v>1409</v>
      </c>
      <c r="I24" s="16">
        <v>39</v>
      </c>
      <c r="J24" s="16">
        <v>19</v>
      </c>
      <c r="K24" s="16">
        <v>69</v>
      </c>
      <c r="L24" s="16">
        <v>8</v>
      </c>
      <c r="M24" s="84">
        <v>12.782249999999999</v>
      </c>
      <c r="N24" s="74">
        <v>13</v>
      </c>
      <c r="O24" s="66">
        <v>2530</v>
      </c>
      <c r="P24" s="67">
        <f>Table22452346789111213141516171819202122[[#This Row],[PEMBULATAN]]*O24</f>
        <v>32890</v>
      </c>
    </row>
    <row r="25" spans="1:16" ht="29.25" customHeight="1" x14ac:dyDescent="0.2">
      <c r="A25" s="96"/>
      <c r="B25" s="77"/>
      <c r="C25" s="75" t="s">
        <v>1528</v>
      </c>
      <c r="D25" s="80" t="s">
        <v>50</v>
      </c>
      <c r="E25" s="13">
        <v>44437</v>
      </c>
      <c r="F25" s="78" t="s">
        <v>768</v>
      </c>
      <c r="G25" s="13">
        <v>44440</v>
      </c>
      <c r="H25" s="79" t="s">
        <v>1409</v>
      </c>
      <c r="I25" s="16">
        <v>54</v>
      </c>
      <c r="J25" s="16">
        <v>50</v>
      </c>
      <c r="K25" s="16">
        <v>38</v>
      </c>
      <c r="L25" s="16">
        <v>5</v>
      </c>
      <c r="M25" s="84">
        <v>25.65</v>
      </c>
      <c r="N25" s="74">
        <v>26</v>
      </c>
      <c r="O25" s="66">
        <v>2530</v>
      </c>
      <c r="P25" s="67">
        <f>Table22452346789111213141516171819202122[[#This Row],[PEMBULATAN]]*O25</f>
        <v>65780</v>
      </c>
    </row>
    <row r="26" spans="1:16" ht="29.25" customHeight="1" x14ac:dyDescent="0.2">
      <c r="A26" s="96"/>
      <c r="B26" s="77"/>
      <c r="C26" s="75" t="s">
        <v>1529</v>
      </c>
      <c r="D26" s="80" t="s">
        <v>50</v>
      </c>
      <c r="E26" s="13">
        <v>44437</v>
      </c>
      <c r="F26" s="78" t="s">
        <v>768</v>
      </c>
      <c r="G26" s="13">
        <v>44440</v>
      </c>
      <c r="H26" s="79" t="s">
        <v>1409</v>
      </c>
      <c r="I26" s="16">
        <v>35</v>
      </c>
      <c r="J26" s="16">
        <v>93</v>
      </c>
      <c r="K26" s="16">
        <v>55</v>
      </c>
      <c r="L26" s="16">
        <v>34</v>
      </c>
      <c r="M26" s="84">
        <v>44.756250000000001</v>
      </c>
      <c r="N26" s="74">
        <v>45</v>
      </c>
      <c r="O26" s="66">
        <v>2530</v>
      </c>
      <c r="P26" s="67">
        <f>Table22452346789111213141516171819202122[[#This Row],[PEMBULATAN]]*O26</f>
        <v>113850</v>
      </c>
    </row>
    <row r="27" spans="1:16" ht="29.25" customHeight="1" x14ac:dyDescent="0.2">
      <c r="A27" s="96"/>
      <c r="B27" s="77"/>
      <c r="C27" s="75" t="s">
        <v>1530</v>
      </c>
      <c r="D27" s="80" t="s">
        <v>50</v>
      </c>
      <c r="E27" s="13">
        <v>44437</v>
      </c>
      <c r="F27" s="78" t="s">
        <v>768</v>
      </c>
      <c r="G27" s="13">
        <v>44440</v>
      </c>
      <c r="H27" s="79" t="s">
        <v>1409</v>
      </c>
      <c r="I27" s="16">
        <v>100</v>
      </c>
      <c r="J27" s="16">
        <v>44</v>
      </c>
      <c r="K27" s="16">
        <v>19</v>
      </c>
      <c r="L27" s="16">
        <v>15</v>
      </c>
      <c r="M27" s="84">
        <v>20.9</v>
      </c>
      <c r="N27" s="74">
        <v>21</v>
      </c>
      <c r="O27" s="66">
        <v>2530</v>
      </c>
      <c r="P27" s="67">
        <f>Table22452346789111213141516171819202122[[#This Row],[PEMBULATAN]]*O27</f>
        <v>53130</v>
      </c>
    </row>
    <row r="28" spans="1:16" ht="29.25" customHeight="1" x14ac:dyDescent="0.2">
      <c r="A28" s="96"/>
      <c r="B28" s="77"/>
      <c r="C28" s="75" t="s">
        <v>1531</v>
      </c>
      <c r="D28" s="80" t="s">
        <v>50</v>
      </c>
      <c r="E28" s="13">
        <v>44437</v>
      </c>
      <c r="F28" s="78" t="s">
        <v>768</v>
      </c>
      <c r="G28" s="13">
        <v>44440</v>
      </c>
      <c r="H28" s="79" t="s">
        <v>1409</v>
      </c>
      <c r="I28" s="16">
        <v>135</v>
      </c>
      <c r="J28" s="16">
        <v>8</v>
      </c>
      <c r="K28" s="16">
        <v>8</v>
      </c>
      <c r="L28" s="16">
        <v>2</v>
      </c>
      <c r="M28" s="84">
        <v>2.16</v>
      </c>
      <c r="N28" s="74">
        <v>2</v>
      </c>
      <c r="O28" s="66">
        <v>2530</v>
      </c>
      <c r="P28" s="67">
        <f>Table22452346789111213141516171819202122[[#This Row],[PEMBULATAN]]*O28</f>
        <v>5060</v>
      </c>
    </row>
    <row r="29" spans="1:16" ht="29.25" customHeight="1" x14ac:dyDescent="0.2">
      <c r="A29" s="96"/>
      <c r="B29" s="77"/>
      <c r="C29" s="75" t="s">
        <v>1532</v>
      </c>
      <c r="D29" s="80" t="s">
        <v>50</v>
      </c>
      <c r="E29" s="13">
        <v>44437</v>
      </c>
      <c r="F29" s="78" t="s">
        <v>768</v>
      </c>
      <c r="G29" s="13">
        <v>44440</v>
      </c>
      <c r="H29" s="79" t="s">
        <v>1409</v>
      </c>
      <c r="I29" s="16">
        <v>12</v>
      </c>
      <c r="J29" s="16">
        <v>96</v>
      </c>
      <c r="K29" s="16">
        <v>51</v>
      </c>
      <c r="L29" s="16">
        <v>10</v>
      </c>
      <c r="M29" s="84">
        <v>14.688000000000001</v>
      </c>
      <c r="N29" s="74">
        <v>15</v>
      </c>
      <c r="O29" s="66">
        <v>2530</v>
      </c>
      <c r="P29" s="67">
        <f>Table22452346789111213141516171819202122[[#This Row],[PEMBULATAN]]*O29</f>
        <v>37950</v>
      </c>
    </row>
    <row r="30" spans="1:16" ht="29.25" customHeight="1" x14ac:dyDescent="0.2">
      <c r="A30" s="96"/>
      <c r="B30" s="77"/>
      <c r="C30" s="75" t="s">
        <v>1533</v>
      </c>
      <c r="D30" s="80" t="s">
        <v>50</v>
      </c>
      <c r="E30" s="13">
        <v>44437</v>
      </c>
      <c r="F30" s="78" t="s">
        <v>768</v>
      </c>
      <c r="G30" s="13">
        <v>44440</v>
      </c>
      <c r="H30" s="79" t="s">
        <v>1409</v>
      </c>
      <c r="I30" s="16">
        <v>69</v>
      </c>
      <c r="J30" s="16">
        <v>57</v>
      </c>
      <c r="K30" s="16">
        <v>25</v>
      </c>
      <c r="L30" s="16">
        <v>21</v>
      </c>
      <c r="M30" s="84">
        <v>24.581250000000001</v>
      </c>
      <c r="N30" s="74">
        <v>25</v>
      </c>
      <c r="O30" s="66">
        <v>2530</v>
      </c>
      <c r="P30" s="67">
        <f>Table22452346789111213141516171819202122[[#This Row],[PEMBULATAN]]*O30</f>
        <v>63250</v>
      </c>
    </row>
    <row r="31" spans="1:16" ht="29.25" customHeight="1" x14ac:dyDescent="0.2">
      <c r="A31" s="96"/>
      <c r="B31" s="77"/>
      <c r="C31" s="75" t="s">
        <v>1534</v>
      </c>
      <c r="D31" s="80" t="s">
        <v>50</v>
      </c>
      <c r="E31" s="13">
        <v>44437</v>
      </c>
      <c r="F31" s="78" t="s">
        <v>768</v>
      </c>
      <c r="G31" s="13">
        <v>44440</v>
      </c>
      <c r="H31" s="79" t="s">
        <v>1409</v>
      </c>
      <c r="I31" s="16">
        <v>55</v>
      </c>
      <c r="J31" s="16">
        <v>25</v>
      </c>
      <c r="K31" s="16">
        <v>30</v>
      </c>
      <c r="L31" s="16">
        <v>2</v>
      </c>
      <c r="M31" s="84">
        <v>10.3125</v>
      </c>
      <c r="N31" s="74">
        <v>10</v>
      </c>
      <c r="O31" s="66">
        <v>2530</v>
      </c>
      <c r="P31" s="67">
        <f>Table22452346789111213141516171819202122[[#This Row],[PEMBULATAN]]*O31</f>
        <v>25300</v>
      </c>
    </row>
    <row r="32" spans="1:16" ht="29.25" customHeight="1" x14ac:dyDescent="0.2">
      <c r="A32" s="96"/>
      <c r="B32" s="77"/>
      <c r="C32" s="75" t="s">
        <v>1535</v>
      </c>
      <c r="D32" s="80" t="s">
        <v>50</v>
      </c>
      <c r="E32" s="13">
        <v>44437</v>
      </c>
      <c r="F32" s="78" t="s">
        <v>768</v>
      </c>
      <c r="G32" s="13">
        <v>44440</v>
      </c>
      <c r="H32" s="79" t="s">
        <v>1409</v>
      </c>
      <c r="I32" s="16">
        <v>80</v>
      </c>
      <c r="J32" s="16">
        <v>50</v>
      </c>
      <c r="K32" s="16">
        <v>20</v>
      </c>
      <c r="L32" s="16">
        <v>5</v>
      </c>
      <c r="M32" s="84">
        <v>20</v>
      </c>
      <c r="N32" s="74">
        <v>20</v>
      </c>
      <c r="O32" s="66">
        <v>2530</v>
      </c>
      <c r="P32" s="67">
        <f>Table22452346789111213141516171819202122[[#This Row],[PEMBULATAN]]*O32</f>
        <v>50600</v>
      </c>
    </row>
    <row r="33" spans="1:16" ht="29.25" customHeight="1" x14ac:dyDescent="0.2">
      <c r="A33" s="96"/>
      <c r="B33" s="77"/>
      <c r="C33" s="75" t="s">
        <v>1536</v>
      </c>
      <c r="D33" s="80" t="s">
        <v>50</v>
      </c>
      <c r="E33" s="13">
        <v>44437</v>
      </c>
      <c r="F33" s="78" t="s">
        <v>768</v>
      </c>
      <c r="G33" s="13">
        <v>44440</v>
      </c>
      <c r="H33" s="79" t="s">
        <v>1409</v>
      </c>
      <c r="I33" s="16">
        <v>108</v>
      </c>
      <c r="J33" s="16">
        <v>19</v>
      </c>
      <c r="K33" s="16">
        <v>32</v>
      </c>
      <c r="L33" s="16">
        <v>2</v>
      </c>
      <c r="M33" s="84">
        <v>16.416</v>
      </c>
      <c r="N33" s="74">
        <v>16</v>
      </c>
      <c r="O33" s="66">
        <v>2530</v>
      </c>
      <c r="P33" s="67">
        <f>Table22452346789111213141516171819202122[[#This Row],[PEMBULATAN]]*O33</f>
        <v>40480</v>
      </c>
    </row>
    <row r="34" spans="1:16" ht="29.25" customHeight="1" x14ac:dyDescent="0.2">
      <c r="A34" s="96"/>
      <c r="B34" s="77"/>
      <c r="C34" s="75" t="s">
        <v>1537</v>
      </c>
      <c r="D34" s="80" t="s">
        <v>50</v>
      </c>
      <c r="E34" s="13">
        <v>44437</v>
      </c>
      <c r="F34" s="78" t="s">
        <v>768</v>
      </c>
      <c r="G34" s="13">
        <v>44440</v>
      </c>
      <c r="H34" s="79" t="s">
        <v>1409</v>
      </c>
      <c r="I34" s="16">
        <v>70</v>
      </c>
      <c r="J34" s="16">
        <v>29</v>
      </c>
      <c r="K34" s="16">
        <v>25</v>
      </c>
      <c r="L34" s="16">
        <v>1</v>
      </c>
      <c r="M34" s="84">
        <v>12.6875</v>
      </c>
      <c r="N34" s="74">
        <v>13</v>
      </c>
      <c r="O34" s="66">
        <v>2530</v>
      </c>
      <c r="P34" s="67">
        <f>Table22452346789111213141516171819202122[[#This Row],[PEMBULATAN]]*O34</f>
        <v>32890</v>
      </c>
    </row>
    <row r="35" spans="1:16" ht="29.25" customHeight="1" x14ac:dyDescent="0.2">
      <c r="A35" s="96"/>
      <c r="B35" s="77"/>
      <c r="C35" s="75" t="s">
        <v>1538</v>
      </c>
      <c r="D35" s="80" t="s">
        <v>50</v>
      </c>
      <c r="E35" s="13">
        <v>44437</v>
      </c>
      <c r="F35" s="78" t="s">
        <v>768</v>
      </c>
      <c r="G35" s="13">
        <v>44440</v>
      </c>
      <c r="H35" s="79" t="s">
        <v>1409</v>
      </c>
      <c r="I35" s="16">
        <v>91</v>
      </c>
      <c r="J35" s="16">
        <v>25</v>
      </c>
      <c r="K35" s="16">
        <v>10</v>
      </c>
      <c r="L35" s="16">
        <v>3</v>
      </c>
      <c r="M35" s="84">
        <v>5.6875</v>
      </c>
      <c r="N35" s="74">
        <v>6</v>
      </c>
      <c r="O35" s="66">
        <v>2530</v>
      </c>
      <c r="P35" s="67">
        <f>Table22452346789111213141516171819202122[[#This Row],[PEMBULATAN]]*O35</f>
        <v>15180</v>
      </c>
    </row>
    <row r="36" spans="1:16" ht="29.25" customHeight="1" x14ac:dyDescent="0.2">
      <c r="A36" s="96"/>
      <c r="B36" s="77"/>
      <c r="C36" s="75" t="s">
        <v>1539</v>
      </c>
      <c r="D36" s="80" t="s">
        <v>50</v>
      </c>
      <c r="E36" s="13">
        <v>44437</v>
      </c>
      <c r="F36" s="78" t="s">
        <v>768</v>
      </c>
      <c r="G36" s="13">
        <v>44440</v>
      </c>
      <c r="H36" s="79" t="s">
        <v>1409</v>
      </c>
      <c r="I36" s="16">
        <v>97</v>
      </c>
      <c r="J36" s="16">
        <v>25</v>
      </c>
      <c r="K36" s="16">
        <v>60</v>
      </c>
      <c r="L36" s="16">
        <v>17</v>
      </c>
      <c r="M36" s="84">
        <v>36.375</v>
      </c>
      <c r="N36" s="74">
        <v>36</v>
      </c>
      <c r="O36" s="66">
        <v>2530</v>
      </c>
      <c r="P36" s="67">
        <f>Table22452346789111213141516171819202122[[#This Row],[PEMBULATAN]]*O36</f>
        <v>91080</v>
      </c>
    </row>
    <row r="37" spans="1:16" ht="29.25" customHeight="1" x14ac:dyDescent="0.2">
      <c r="A37" s="96"/>
      <c r="B37" s="77"/>
      <c r="C37" s="75" t="s">
        <v>1540</v>
      </c>
      <c r="D37" s="80" t="s">
        <v>50</v>
      </c>
      <c r="E37" s="13">
        <v>44437</v>
      </c>
      <c r="F37" s="78" t="s">
        <v>768</v>
      </c>
      <c r="G37" s="13">
        <v>44440</v>
      </c>
      <c r="H37" s="79" t="s">
        <v>1409</v>
      </c>
      <c r="I37" s="16">
        <v>67</v>
      </c>
      <c r="J37" s="16">
        <v>45</v>
      </c>
      <c r="K37" s="16">
        <v>5</v>
      </c>
      <c r="L37" s="16">
        <v>3</v>
      </c>
      <c r="M37" s="84">
        <v>3.7687499999999998</v>
      </c>
      <c r="N37" s="74">
        <v>4</v>
      </c>
      <c r="O37" s="66">
        <v>2530</v>
      </c>
      <c r="P37" s="67">
        <f>Table22452346789111213141516171819202122[[#This Row],[PEMBULATAN]]*O37</f>
        <v>10120</v>
      </c>
    </row>
    <row r="38" spans="1:16" ht="29.25" customHeight="1" x14ac:dyDescent="0.2">
      <c r="A38" s="96"/>
      <c r="B38" s="77"/>
      <c r="C38" s="75" t="s">
        <v>1541</v>
      </c>
      <c r="D38" s="80" t="s">
        <v>50</v>
      </c>
      <c r="E38" s="13">
        <v>44437</v>
      </c>
      <c r="F38" s="78" t="s">
        <v>768</v>
      </c>
      <c r="G38" s="13">
        <v>44440</v>
      </c>
      <c r="H38" s="79" t="s">
        <v>1409</v>
      </c>
      <c r="I38" s="16">
        <v>133</v>
      </c>
      <c r="J38" s="16">
        <v>28</v>
      </c>
      <c r="K38" s="16">
        <v>19</v>
      </c>
      <c r="L38" s="16">
        <v>14</v>
      </c>
      <c r="M38" s="84">
        <v>17.689</v>
      </c>
      <c r="N38" s="74">
        <v>18</v>
      </c>
      <c r="O38" s="66">
        <v>2530</v>
      </c>
      <c r="P38" s="67">
        <f>Table22452346789111213141516171819202122[[#This Row],[PEMBULATAN]]*O38</f>
        <v>45540</v>
      </c>
    </row>
    <row r="39" spans="1:16" ht="29.25" customHeight="1" x14ac:dyDescent="0.2">
      <c r="A39" s="96"/>
      <c r="B39" s="77"/>
      <c r="C39" s="75" t="s">
        <v>1542</v>
      </c>
      <c r="D39" s="80" t="s">
        <v>50</v>
      </c>
      <c r="E39" s="13">
        <v>44437</v>
      </c>
      <c r="F39" s="78" t="s">
        <v>768</v>
      </c>
      <c r="G39" s="13">
        <v>44440</v>
      </c>
      <c r="H39" s="79" t="s">
        <v>1409</v>
      </c>
      <c r="I39" s="16">
        <v>93</v>
      </c>
      <c r="J39" s="16">
        <v>13</v>
      </c>
      <c r="K39" s="16">
        <v>7</v>
      </c>
      <c r="L39" s="16">
        <v>2</v>
      </c>
      <c r="M39" s="84">
        <v>2.1157499999999998</v>
      </c>
      <c r="N39" s="74">
        <v>2</v>
      </c>
      <c r="O39" s="66">
        <v>2530</v>
      </c>
      <c r="P39" s="67">
        <f>Table22452346789111213141516171819202122[[#This Row],[PEMBULATAN]]*O39</f>
        <v>5060</v>
      </c>
    </row>
    <row r="40" spans="1:16" ht="29.25" customHeight="1" x14ac:dyDescent="0.2">
      <c r="A40" s="96"/>
      <c r="B40" s="77"/>
      <c r="C40" s="75" t="s">
        <v>1543</v>
      </c>
      <c r="D40" s="80" t="s">
        <v>50</v>
      </c>
      <c r="E40" s="13">
        <v>44437</v>
      </c>
      <c r="F40" s="78" t="s">
        <v>768</v>
      </c>
      <c r="G40" s="13">
        <v>44440</v>
      </c>
      <c r="H40" s="79" t="s">
        <v>1409</v>
      </c>
      <c r="I40" s="16">
        <v>49</v>
      </c>
      <c r="J40" s="16">
        <v>32</v>
      </c>
      <c r="K40" s="16">
        <v>32</v>
      </c>
      <c r="L40" s="16">
        <v>10</v>
      </c>
      <c r="M40" s="84">
        <v>12.544</v>
      </c>
      <c r="N40" s="74">
        <v>13</v>
      </c>
      <c r="O40" s="66">
        <v>2530</v>
      </c>
      <c r="P40" s="67">
        <f>Table22452346789111213141516171819202122[[#This Row],[PEMBULATAN]]*O40</f>
        <v>32890</v>
      </c>
    </row>
    <row r="41" spans="1:16" ht="29.25" customHeight="1" x14ac:dyDescent="0.2">
      <c r="A41" s="96"/>
      <c r="B41" s="77"/>
      <c r="C41" s="75" t="s">
        <v>1544</v>
      </c>
      <c r="D41" s="80" t="s">
        <v>50</v>
      </c>
      <c r="E41" s="13">
        <v>44437</v>
      </c>
      <c r="F41" s="78" t="s">
        <v>768</v>
      </c>
      <c r="G41" s="13">
        <v>44440</v>
      </c>
      <c r="H41" s="79" t="s">
        <v>1409</v>
      </c>
      <c r="I41" s="16">
        <v>12</v>
      </c>
      <c r="J41" s="16">
        <v>103</v>
      </c>
      <c r="K41" s="16">
        <v>30</v>
      </c>
      <c r="L41" s="16">
        <v>4</v>
      </c>
      <c r="M41" s="84">
        <v>9.27</v>
      </c>
      <c r="N41" s="74">
        <v>9</v>
      </c>
      <c r="O41" s="66">
        <v>2530</v>
      </c>
      <c r="P41" s="67">
        <f>Table22452346789111213141516171819202122[[#This Row],[PEMBULATAN]]*O41</f>
        <v>22770</v>
      </c>
    </row>
    <row r="42" spans="1:16" ht="29.25" customHeight="1" x14ac:dyDescent="0.2">
      <c r="A42" s="96"/>
      <c r="B42" s="77"/>
      <c r="C42" s="75" t="s">
        <v>1545</v>
      </c>
      <c r="D42" s="80" t="s">
        <v>50</v>
      </c>
      <c r="E42" s="13">
        <v>44437</v>
      </c>
      <c r="F42" s="78" t="s">
        <v>768</v>
      </c>
      <c r="G42" s="13">
        <v>44440</v>
      </c>
      <c r="H42" s="79" t="s">
        <v>1409</v>
      </c>
      <c r="I42" s="16">
        <v>54</v>
      </c>
      <c r="J42" s="16">
        <v>30</v>
      </c>
      <c r="K42" s="16">
        <v>18</v>
      </c>
      <c r="L42" s="16">
        <v>18</v>
      </c>
      <c r="M42" s="84">
        <v>7.29</v>
      </c>
      <c r="N42" s="74">
        <v>18</v>
      </c>
      <c r="O42" s="66">
        <v>2530</v>
      </c>
      <c r="P42" s="67">
        <f>Table22452346789111213141516171819202122[[#This Row],[PEMBULATAN]]*O42</f>
        <v>45540</v>
      </c>
    </row>
    <row r="43" spans="1:16" ht="29.25" customHeight="1" x14ac:dyDescent="0.2">
      <c r="A43" s="96"/>
      <c r="B43" s="77"/>
      <c r="C43" s="75" t="s">
        <v>1546</v>
      </c>
      <c r="D43" s="80" t="s">
        <v>50</v>
      </c>
      <c r="E43" s="13">
        <v>44437</v>
      </c>
      <c r="F43" s="78" t="s">
        <v>768</v>
      </c>
      <c r="G43" s="13">
        <v>44440</v>
      </c>
      <c r="H43" s="79" t="s">
        <v>1409</v>
      </c>
      <c r="I43" s="16">
        <v>110</v>
      </c>
      <c r="J43" s="16">
        <v>19</v>
      </c>
      <c r="K43" s="16">
        <v>7</v>
      </c>
      <c r="L43" s="16">
        <v>2</v>
      </c>
      <c r="M43" s="84">
        <v>3.6575000000000002</v>
      </c>
      <c r="N43" s="74">
        <v>4</v>
      </c>
      <c r="O43" s="66">
        <v>2530</v>
      </c>
      <c r="P43" s="67">
        <f>Table22452346789111213141516171819202122[[#This Row],[PEMBULATAN]]*O43</f>
        <v>10120</v>
      </c>
    </row>
    <row r="44" spans="1:16" ht="29.25" customHeight="1" x14ac:dyDescent="0.2">
      <c r="A44" s="96"/>
      <c r="B44" s="77"/>
      <c r="C44" s="75" t="s">
        <v>1547</v>
      </c>
      <c r="D44" s="80" t="s">
        <v>50</v>
      </c>
      <c r="E44" s="13">
        <v>44437</v>
      </c>
      <c r="F44" s="78" t="s">
        <v>768</v>
      </c>
      <c r="G44" s="13">
        <v>44440</v>
      </c>
      <c r="H44" s="79" t="s">
        <v>1409</v>
      </c>
      <c r="I44" s="16">
        <v>37</v>
      </c>
      <c r="J44" s="16">
        <v>17</v>
      </c>
      <c r="K44" s="16">
        <v>20</v>
      </c>
      <c r="L44" s="16">
        <v>2</v>
      </c>
      <c r="M44" s="84">
        <v>3.145</v>
      </c>
      <c r="N44" s="74">
        <v>3</v>
      </c>
      <c r="O44" s="66">
        <v>2530</v>
      </c>
      <c r="P44" s="67">
        <f>Table22452346789111213141516171819202122[[#This Row],[PEMBULATAN]]*O44</f>
        <v>7590</v>
      </c>
    </row>
    <row r="45" spans="1:16" ht="29.25" customHeight="1" x14ac:dyDescent="0.2">
      <c r="A45" s="96"/>
      <c r="B45" s="77"/>
      <c r="C45" s="75" t="s">
        <v>1548</v>
      </c>
      <c r="D45" s="80" t="s">
        <v>50</v>
      </c>
      <c r="E45" s="13">
        <v>44437</v>
      </c>
      <c r="F45" s="78" t="s">
        <v>768</v>
      </c>
      <c r="G45" s="13">
        <v>44440</v>
      </c>
      <c r="H45" s="79" t="s">
        <v>1409</v>
      </c>
      <c r="I45" s="16">
        <v>50</v>
      </c>
      <c r="J45" s="16">
        <v>38</v>
      </c>
      <c r="K45" s="16">
        <v>25</v>
      </c>
      <c r="L45" s="16">
        <v>15</v>
      </c>
      <c r="M45" s="84">
        <v>11.875</v>
      </c>
      <c r="N45" s="74">
        <v>15</v>
      </c>
      <c r="O45" s="66">
        <v>2530</v>
      </c>
      <c r="P45" s="67">
        <f>Table22452346789111213141516171819202122[[#This Row],[PEMBULATAN]]*O45</f>
        <v>37950</v>
      </c>
    </row>
    <row r="46" spans="1:16" ht="29.25" customHeight="1" x14ac:dyDescent="0.2">
      <c r="A46" s="96"/>
      <c r="B46" s="77"/>
      <c r="C46" s="75" t="s">
        <v>1549</v>
      </c>
      <c r="D46" s="80" t="s">
        <v>50</v>
      </c>
      <c r="E46" s="13">
        <v>44437</v>
      </c>
      <c r="F46" s="78" t="s">
        <v>768</v>
      </c>
      <c r="G46" s="13">
        <v>44440</v>
      </c>
      <c r="H46" s="79" t="s">
        <v>1409</v>
      </c>
      <c r="I46" s="16">
        <v>33</v>
      </c>
      <c r="J46" s="16">
        <v>23</v>
      </c>
      <c r="K46" s="16">
        <v>12</v>
      </c>
      <c r="L46" s="16">
        <v>9</v>
      </c>
      <c r="M46" s="84">
        <v>2.2770000000000001</v>
      </c>
      <c r="N46" s="74">
        <v>9</v>
      </c>
      <c r="O46" s="66">
        <v>2530</v>
      </c>
      <c r="P46" s="67">
        <f>Table22452346789111213141516171819202122[[#This Row],[PEMBULATAN]]*O46</f>
        <v>22770</v>
      </c>
    </row>
    <row r="47" spans="1:16" ht="29.25" customHeight="1" x14ac:dyDescent="0.2">
      <c r="A47" s="96"/>
      <c r="B47" s="77"/>
      <c r="C47" s="75" t="s">
        <v>1550</v>
      </c>
      <c r="D47" s="80" t="s">
        <v>50</v>
      </c>
      <c r="E47" s="13">
        <v>44437</v>
      </c>
      <c r="F47" s="78" t="s">
        <v>768</v>
      </c>
      <c r="G47" s="13">
        <v>44440</v>
      </c>
      <c r="H47" s="79" t="s">
        <v>1409</v>
      </c>
      <c r="I47" s="16">
        <v>60</v>
      </c>
      <c r="J47" s="16">
        <v>25</v>
      </c>
      <c r="K47" s="16">
        <v>44</v>
      </c>
      <c r="L47" s="16">
        <v>4</v>
      </c>
      <c r="M47" s="84">
        <v>16.5</v>
      </c>
      <c r="N47" s="74">
        <v>17</v>
      </c>
      <c r="O47" s="66">
        <v>2530</v>
      </c>
      <c r="P47" s="67">
        <f>Table22452346789111213141516171819202122[[#This Row],[PEMBULATAN]]*O47</f>
        <v>43010</v>
      </c>
    </row>
    <row r="48" spans="1:16" ht="29.25" customHeight="1" x14ac:dyDescent="0.2">
      <c r="A48" s="96"/>
      <c r="B48" s="77"/>
      <c r="C48" s="75" t="s">
        <v>1551</v>
      </c>
      <c r="D48" s="80" t="s">
        <v>50</v>
      </c>
      <c r="E48" s="13">
        <v>44437</v>
      </c>
      <c r="F48" s="78" t="s">
        <v>768</v>
      </c>
      <c r="G48" s="13">
        <v>44440</v>
      </c>
      <c r="H48" s="79" t="s">
        <v>1409</v>
      </c>
      <c r="I48" s="16">
        <v>142</v>
      </c>
      <c r="J48" s="16">
        <v>14</v>
      </c>
      <c r="K48" s="16">
        <v>37</v>
      </c>
      <c r="L48" s="16">
        <v>16</v>
      </c>
      <c r="M48" s="84">
        <v>18.388999999999999</v>
      </c>
      <c r="N48" s="74">
        <v>18</v>
      </c>
      <c r="O48" s="66">
        <v>2530</v>
      </c>
      <c r="P48" s="67">
        <f>Table22452346789111213141516171819202122[[#This Row],[PEMBULATAN]]*O48</f>
        <v>45540</v>
      </c>
    </row>
    <row r="49" spans="1:16" ht="29.25" customHeight="1" x14ac:dyDescent="0.2">
      <c r="A49" s="96"/>
      <c r="B49" s="77"/>
      <c r="C49" s="75" t="s">
        <v>1552</v>
      </c>
      <c r="D49" s="80" t="s">
        <v>50</v>
      </c>
      <c r="E49" s="13">
        <v>44437</v>
      </c>
      <c r="F49" s="78" t="s">
        <v>768</v>
      </c>
      <c r="G49" s="13">
        <v>44440</v>
      </c>
      <c r="H49" s="79" t="s">
        <v>1409</v>
      </c>
      <c r="I49" s="16">
        <v>97</v>
      </c>
      <c r="J49" s="16">
        <v>40</v>
      </c>
      <c r="K49" s="16">
        <v>40</v>
      </c>
      <c r="L49" s="16">
        <v>24</v>
      </c>
      <c r="M49" s="84">
        <v>38.799999999999997</v>
      </c>
      <c r="N49" s="74">
        <v>39</v>
      </c>
      <c r="O49" s="66">
        <v>2530</v>
      </c>
      <c r="P49" s="67">
        <f>Table22452346789111213141516171819202122[[#This Row],[PEMBULATAN]]*O49</f>
        <v>98670</v>
      </c>
    </row>
    <row r="50" spans="1:16" ht="29.25" customHeight="1" x14ac:dyDescent="0.2">
      <c r="A50" s="96"/>
      <c r="B50" s="77"/>
      <c r="C50" s="75" t="s">
        <v>1553</v>
      </c>
      <c r="D50" s="80" t="s">
        <v>50</v>
      </c>
      <c r="E50" s="13">
        <v>44437</v>
      </c>
      <c r="F50" s="78" t="s">
        <v>768</v>
      </c>
      <c r="G50" s="13">
        <v>44440</v>
      </c>
      <c r="H50" s="79" t="s">
        <v>1409</v>
      </c>
      <c r="I50" s="16">
        <v>78</v>
      </c>
      <c r="J50" s="16">
        <v>56</v>
      </c>
      <c r="K50" s="16">
        <v>20</v>
      </c>
      <c r="L50" s="16">
        <v>7</v>
      </c>
      <c r="M50" s="84">
        <v>21.84</v>
      </c>
      <c r="N50" s="74">
        <v>22</v>
      </c>
      <c r="O50" s="66">
        <v>2530</v>
      </c>
      <c r="P50" s="67">
        <f>Table22452346789111213141516171819202122[[#This Row],[PEMBULATAN]]*O50</f>
        <v>55660</v>
      </c>
    </row>
    <row r="51" spans="1:16" ht="29.25" customHeight="1" x14ac:dyDescent="0.2">
      <c r="A51" s="96"/>
      <c r="B51" s="77"/>
      <c r="C51" s="75" t="s">
        <v>1554</v>
      </c>
      <c r="D51" s="80" t="s">
        <v>50</v>
      </c>
      <c r="E51" s="13">
        <v>44437</v>
      </c>
      <c r="F51" s="78" t="s">
        <v>768</v>
      </c>
      <c r="G51" s="13">
        <v>44440</v>
      </c>
      <c r="H51" s="79" t="s">
        <v>1409</v>
      </c>
      <c r="I51" s="16">
        <v>20</v>
      </c>
      <c r="J51" s="16">
        <v>45</v>
      </c>
      <c r="K51" s="16">
        <v>22</v>
      </c>
      <c r="L51" s="16">
        <v>3</v>
      </c>
      <c r="M51" s="84">
        <v>4.95</v>
      </c>
      <c r="N51" s="74">
        <v>5</v>
      </c>
      <c r="O51" s="66">
        <v>2530</v>
      </c>
      <c r="P51" s="67">
        <f>Table22452346789111213141516171819202122[[#This Row],[PEMBULATAN]]*O51</f>
        <v>12650</v>
      </c>
    </row>
    <row r="52" spans="1:16" ht="29.25" customHeight="1" x14ac:dyDescent="0.2">
      <c r="A52" s="96"/>
      <c r="B52" s="77"/>
      <c r="C52" s="75" t="s">
        <v>1555</v>
      </c>
      <c r="D52" s="80" t="s">
        <v>50</v>
      </c>
      <c r="E52" s="13">
        <v>44437</v>
      </c>
      <c r="F52" s="78" t="s">
        <v>768</v>
      </c>
      <c r="G52" s="13">
        <v>44440</v>
      </c>
      <c r="H52" s="79" t="s">
        <v>1409</v>
      </c>
      <c r="I52" s="16">
        <v>80</v>
      </c>
      <c r="J52" s="16">
        <v>37</v>
      </c>
      <c r="K52" s="16">
        <v>60</v>
      </c>
      <c r="L52" s="16">
        <v>8</v>
      </c>
      <c r="M52" s="84">
        <v>44.4</v>
      </c>
      <c r="N52" s="74">
        <v>44</v>
      </c>
      <c r="O52" s="66">
        <v>2530</v>
      </c>
      <c r="P52" s="67">
        <f>Table22452346789111213141516171819202122[[#This Row],[PEMBULATAN]]*O52</f>
        <v>111320</v>
      </c>
    </row>
    <row r="53" spans="1:16" ht="29.25" customHeight="1" x14ac:dyDescent="0.2">
      <c r="A53" s="96"/>
      <c r="B53" s="77"/>
      <c r="C53" s="75" t="s">
        <v>1556</v>
      </c>
      <c r="D53" s="80" t="s">
        <v>50</v>
      </c>
      <c r="E53" s="13">
        <v>44437</v>
      </c>
      <c r="F53" s="78" t="s">
        <v>768</v>
      </c>
      <c r="G53" s="13">
        <v>44440</v>
      </c>
      <c r="H53" s="79" t="s">
        <v>1409</v>
      </c>
      <c r="I53" s="16">
        <v>93</v>
      </c>
      <c r="J53" s="16">
        <v>60</v>
      </c>
      <c r="K53" s="16">
        <v>35</v>
      </c>
      <c r="L53" s="16">
        <v>14</v>
      </c>
      <c r="M53" s="84">
        <v>48.825000000000003</v>
      </c>
      <c r="N53" s="74">
        <v>49</v>
      </c>
      <c r="O53" s="66">
        <v>2530</v>
      </c>
      <c r="P53" s="67">
        <f>Table22452346789111213141516171819202122[[#This Row],[PEMBULATAN]]*O53</f>
        <v>123970</v>
      </c>
    </row>
    <row r="54" spans="1:16" ht="29.25" customHeight="1" x14ac:dyDescent="0.2">
      <c r="A54" s="96"/>
      <c r="B54" s="77"/>
      <c r="C54" s="75" t="s">
        <v>1557</v>
      </c>
      <c r="D54" s="80" t="s">
        <v>50</v>
      </c>
      <c r="E54" s="13">
        <v>44437</v>
      </c>
      <c r="F54" s="78" t="s">
        <v>768</v>
      </c>
      <c r="G54" s="13">
        <v>44440</v>
      </c>
      <c r="H54" s="79" t="s">
        <v>1409</v>
      </c>
      <c r="I54" s="16">
        <v>53</v>
      </c>
      <c r="J54" s="16">
        <v>23</v>
      </c>
      <c r="K54" s="16">
        <v>37</v>
      </c>
      <c r="L54" s="16">
        <v>6</v>
      </c>
      <c r="M54" s="84">
        <v>11.27575</v>
      </c>
      <c r="N54" s="74">
        <v>11</v>
      </c>
      <c r="O54" s="66">
        <v>2530</v>
      </c>
      <c r="P54" s="67">
        <f>Table22452346789111213141516171819202122[[#This Row],[PEMBULATAN]]*O54</f>
        <v>27830</v>
      </c>
    </row>
    <row r="55" spans="1:16" ht="29.25" customHeight="1" x14ac:dyDescent="0.2">
      <c r="A55" s="96"/>
      <c r="B55" s="77"/>
      <c r="C55" s="75" t="s">
        <v>1558</v>
      </c>
      <c r="D55" s="80" t="s">
        <v>50</v>
      </c>
      <c r="E55" s="13">
        <v>44437</v>
      </c>
      <c r="F55" s="78" t="s">
        <v>768</v>
      </c>
      <c r="G55" s="13">
        <v>44440</v>
      </c>
      <c r="H55" s="79" t="s">
        <v>1409</v>
      </c>
      <c r="I55" s="16">
        <v>73</v>
      </c>
      <c r="J55" s="16">
        <v>60</v>
      </c>
      <c r="K55" s="16">
        <v>23</v>
      </c>
      <c r="L55" s="16">
        <v>8</v>
      </c>
      <c r="M55" s="84">
        <v>25.184999999999999</v>
      </c>
      <c r="N55" s="74">
        <v>25</v>
      </c>
      <c r="O55" s="66">
        <v>2530</v>
      </c>
      <c r="P55" s="67">
        <f>Table22452346789111213141516171819202122[[#This Row],[PEMBULATAN]]*O55</f>
        <v>63250</v>
      </c>
    </row>
    <row r="56" spans="1:16" ht="29.25" customHeight="1" x14ac:dyDescent="0.2">
      <c r="A56" s="96"/>
      <c r="B56" s="77"/>
      <c r="C56" s="75" t="s">
        <v>1559</v>
      </c>
      <c r="D56" s="80" t="s">
        <v>50</v>
      </c>
      <c r="E56" s="13">
        <v>44437</v>
      </c>
      <c r="F56" s="78" t="s">
        <v>768</v>
      </c>
      <c r="G56" s="13">
        <v>44440</v>
      </c>
      <c r="H56" s="79" t="s">
        <v>1409</v>
      </c>
      <c r="I56" s="16">
        <v>97</v>
      </c>
      <c r="J56" s="16">
        <v>50</v>
      </c>
      <c r="K56" s="16">
        <v>33</v>
      </c>
      <c r="L56" s="16">
        <v>17</v>
      </c>
      <c r="M56" s="84">
        <v>40.012500000000003</v>
      </c>
      <c r="N56" s="74">
        <v>40</v>
      </c>
      <c r="O56" s="66">
        <v>2530</v>
      </c>
      <c r="P56" s="67">
        <f>Table22452346789111213141516171819202122[[#This Row],[PEMBULATAN]]*O56</f>
        <v>101200</v>
      </c>
    </row>
    <row r="57" spans="1:16" ht="29.25" customHeight="1" x14ac:dyDescent="0.2">
      <c r="A57" s="96"/>
      <c r="B57" s="77"/>
      <c r="C57" s="75" t="s">
        <v>1560</v>
      </c>
      <c r="D57" s="80" t="s">
        <v>50</v>
      </c>
      <c r="E57" s="13">
        <v>44437</v>
      </c>
      <c r="F57" s="78" t="s">
        <v>768</v>
      </c>
      <c r="G57" s="13">
        <v>44440</v>
      </c>
      <c r="H57" s="79" t="s">
        <v>1409</v>
      </c>
      <c r="I57" s="16">
        <v>80</v>
      </c>
      <c r="J57" s="16">
        <v>62</v>
      </c>
      <c r="K57" s="16">
        <v>22</v>
      </c>
      <c r="L57" s="16">
        <v>7</v>
      </c>
      <c r="M57" s="84">
        <v>27.28</v>
      </c>
      <c r="N57" s="74">
        <v>27</v>
      </c>
      <c r="O57" s="66">
        <v>2530</v>
      </c>
      <c r="P57" s="67">
        <f>Table22452346789111213141516171819202122[[#This Row],[PEMBULATAN]]*O57</f>
        <v>68310</v>
      </c>
    </row>
    <row r="58" spans="1:16" ht="29.25" customHeight="1" x14ac:dyDescent="0.2">
      <c r="A58" s="96"/>
      <c r="B58" s="77"/>
      <c r="C58" s="75" t="s">
        <v>1561</v>
      </c>
      <c r="D58" s="80" t="s">
        <v>50</v>
      </c>
      <c r="E58" s="13">
        <v>44437</v>
      </c>
      <c r="F58" s="78" t="s">
        <v>768</v>
      </c>
      <c r="G58" s="13">
        <v>44440</v>
      </c>
      <c r="H58" s="79" t="s">
        <v>1409</v>
      </c>
      <c r="I58" s="16">
        <v>66</v>
      </c>
      <c r="J58" s="16">
        <v>16</v>
      </c>
      <c r="K58" s="16">
        <v>17</v>
      </c>
      <c r="L58" s="16">
        <v>4</v>
      </c>
      <c r="M58" s="84">
        <v>4.4880000000000004</v>
      </c>
      <c r="N58" s="74">
        <v>4</v>
      </c>
      <c r="O58" s="66">
        <v>2530</v>
      </c>
      <c r="P58" s="67">
        <f>Table22452346789111213141516171819202122[[#This Row],[PEMBULATAN]]*O58</f>
        <v>10120</v>
      </c>
    </row>
    <row r="59" spans="1:16" ht="29.25" customHeight="1" x14ac:dyDescent="0.2">
      <c r="A59" s="96"/>
      <c r="B59" s="77"/>
      <c r="C59" s="75" t="s">
        <v>1562</v>
      </c>
      <c r="D59" s="80" t="s">
        <v>50</v>
      </c>
      <c r="E59" s="13">
        <v>44437</v>
      </c>
      <c r="F59" s="78" t="s">
        <v>768</v>
      </c>
      <c r="G59" s="13">
        <v>44440</v>
      </c>
      <c r="H59" s="79" t="s">
        <v>1409</v>
      </c>
      <c r="I59" s="16">
        <v>82</v>
      </c>
      <c r="J59" s="16">
        <v>25</v>
      </c>
      <c r="K59" s="16">
        <v>35</v>
      </c>
      <c r="L59" s="16">
        <v>9</v>
      </c>
      <c r="M59" s="84">
        <v>17.9375</v>
      </c>
      <c r="N59" s="74">
        <v>18</v>
      </c>
      <c r="O59" s="66">
        <v>2530</v>
      </c>
      <c r="P59" s="67">
        <f>Table22452346789111213141516171819202122[[#This Row],[PEMBULATAN]]*O59</f>
        <v>45540</v>
      </c>
    </row>
    <row r="60" spans="1:16" ht="29.25" customHeight="1" x14ac:dyDescent="0.2">
      <c r="A60" s="96"/>
      <c r="B60" s="77"/>
      <c r="C60" s="75" t="s">
        <v>1563</v>
      </c>
      <c r="D60" s="80" t="s">
        <v>50</v>
      </c>
      <c r="E60" s="13">
        <v>44437</v>
      </c>
      <c r="F60" s="78" t="s">
        <v>768</v>
      </c>
      <c r="G60" s="13">
        <v>44440</v>
      </c>
      <c r="H60" s="79" t="s">
        <v>1409</v>
      </c>
      <c r="I60" s="16">
        <v>50</v>
      </c>
      <c r="J60" s="16">
        <v>40</v>
      </c>
      <c r="K60" s="16">
        <v>45</v>
      </c>
      <c r="L60" s="16">
        <v>8</v>
      </c>
      <c r="M60" s="84">
        <v>22.5</v>
      </c>
      <c r="N60" s="74">
        <v>23</v>
      </c>
      <c r="O60" s="66">
        <v>2530</v>
      </c>
      <c r="P60" s="67">
        <f>Table22452346789111213141516171819202122[[#This Row],[PEMBULATAN]]*O60</f>
        <v>58190</v>
      </c>
    </row>
    <row r="61" spans="1:16" ht="29.25" customHeight="1" x14ac:dyDescent="0.2">
      <c r="A61" s="96"/>
      <c r="B61" s="77"/>
      <c r="C61" s="75" t="s">
        <v>1564</v>
      </c>
      <c r="D61" s="80" t="s">
        <v>50</v>
      </c>
      <c r="E61" s="13">
        <v>44437</v>
      </c>
      <c r="F61" s="78" t="s">
        <v>768</v>
      </c>
      <c r="G61" s="13">
        <v>44440</v>
      </c>
      <c r="H61" s="79" t="s">
        <v>1409</v>
      </c>
      <c r="I61" s="16">
        <v>67</v>
      </c>
      <c r="J61" s="16">
        <v>53</v>
      </c>
      <c r="K61" s="16">
        <v>27</v>
      </c>
      <c r="L61" s="16">
        <v>7</v>
      </c>
      <c r="M61" s="84">
        <v>23.969249999999999</v>
      </c>
      <c r="N61" s="74">
        <v>24</v>
      </c>
      <c r="O61" s="66">
        <v>2530</v>
      </c>
      <c r="P61" s="67">
        <f>Table22452346789111213141516171819202122[[#This Row],[PEMBULATAN]]*O61</f>
        <v>60720</v>
      </c>
    </row>
    <row r="62" spans="1:16" ht="29.25" customHeight="1" x14ac:dyDescent="0.2">
      <c r="A62" s="96"/>
      <c r="B62" s="77"/>
      <c r="C62" s="75" t="s">
        <v>1565</v>
      </c>
      <c r="D62" s="80" t="s">
        <v>50</v>
      </c>
      <c r="E62" s="13">
        <v>44437</v>
      </c>
      <c r="F62" s="78" t="s">
        <v>768</v>
      </c>
      <c r="G62" s="13">
        <v>44440</v>
      </c>
      <c r="H62" s="79" t="s">
        <v>1409</v>
      </c>
      <c r="I62" s="16">
        <v>95</v>
      </c>
      <c r="J62" s="16">
        <v>60</v>
      </c>
      <c r="K62" s="16">
        <v>28</v>
      </c>
      <c r="L62" s="16">
        <v>12</v>
      </c>
      <c r="M62" s="84">
        <v>39.9</v>
      </c>
      <c r="N62" s="74">
        <v>40</v>
      </c>
      <c r="O62" s="66">
        <v>2530</v>
      </c>
      <c r="P62" s="67">
        <f>Table22452346789111213141516171819202122[[#This Row],[PEMBULATAN]]*O62</f>
        <v>101200</v>
      </c>
    </row>
    <row r="63" spans="1:16" ht="29.25" customHeight="1" x14ac:dyDescent="0.2">
      <c r="A63" s="96"/>
      <c r="B63" s="77"/>
      <c r="C63" s="75" t="s">
        <v>1566</v>
      </c>
      <c r="D63" s="80" t="s">
        <v>50</v>
      </c>
      <c r="E63" s="13">
        <v>44437</v>
      </c>
      <c r="F63" s="78" t="s">
        <v>768</v>
      </c>
      <c r="G63" s="13">
        <v>44440</v>
      </c>
      <c r="H63" s="79" t="s">
        <v>1409</v>
      </c>
      <c r="I63" s="16">
        <v>68</v>
      </c>
      <c r="J63" s="16">
        <v>55</v>
      </c>
      <c r="K63" s="16">
        <v>28</v>
      </c>
      <c r="L63" s="16">
        <v>8</v>
      </c>
      <c r="M63" s="84">
        <v>26.18</v>
      </c>
      <c r="N63" s="74">
        <v>26</v>
      </c>
      <c r="O63" s="66">
        <v>2530</v>
      </c>
      <c r="P63" s="67">
        <f>Table22452346789111213141516171819202122[[#This Row],[PEMBULATAN]]*O63</f>
        <v>65780</v>
      </c>
    </row>
    <row r="64" spans="1:16" ht="29.25" customHeight="1" x14ac:dyDescent="0.2">
      <c r="A64" s="96"/>
      <c r="B64" s="77"/>
      <c r="C64" s="75" t="s">
        <v>1567</v>
      </c>
      <c r="D64" s="80" t="s">
        <v>50</v>
      </c>
      <c r="E64" s="13">
        <v>44437</v>
      </c>
      <c r="F64" s="78" t="s">
        <v>768</v>
      </c>
      <c r="G64" s="13">
        <v>44440</v>
      </c>
      <c r="H64" s="79" t="s">
        <v>1409</v>
      </c>
      <c r="I64" s="16">
        <v>70</v>
      </c>
      <c r="J64" s="16">
        <v>25</v>
      </c>
      <c r="K64" s="16">
        <v>30</v>
      </c>
      <c r="L64" s="16">
        <v>7</v>
      </c>
      <c r="M64" s="84">
        <v>13.125</v>
      </c>
      <c r="N64" s="74">
        <v>13</v>
      </c>
      <c r="O64" s="66">
        <v>2530</v>
      </c>
      <c r="P64" s="67">
        <f>Table22452346789111213141516171819202122[[#This Row],[PEMBULATAN]]*O64</f>
        <v>32890</v>
      </c>
    </row>
    <row r="65" spans="1:16" ht="29.25" customHeight="1" x14ac:dyDescent="0.2">
      <c r="A65" s="96"/>
      <c r="B65" s="77"/>
      <c r="C65" s="75" t="s">
        <v>1568</v>
      </c>
      <c r="D65" s="80" t="s">
        <v>50</v>
      </c>
      <c r="E65" s="13">
        <v>44437</v>
      </c>
      <c r="F65" s="78" t="s">
        <v>768</v>
      </c>
      <c r="G65" s="13">
        <v>44440</v>
      </c>
      <c r="H65" s="79" t="s">
        <v>1409</v>
      </c>
      <c r="I65" s="16">
        <v>80</v>
      </c>
      <c r="J65" s="16">
        <v>50</v>
      </c>
      <c r="K65" s="16">
        <v>28</v>
      </c>
      <c r="L65" s="16">
        <v>11</v>
      </c>
      <c r="M65" s="84">
        <v>28</v>
      </c>
      <c r="N65" s="74">
        <v>28</v>
      </c>
      <c r="O65" s="66">
        <v>2530</v>
      </c>
      <c r="P65" s="67">
        <f>Table22452346789111213141516171819202122[[#This Row],[PEMBULATAN]]*O65</f>
        <v>70840</v>
      </c>
    </row>
    <row r="66" spans="1:16" ht="29.25" customHeight="1" x14ac:dyDescent="0.2">
      <c r="A66" s="96"/>
      <c r="B66" s="77"/>
      <c r="C66" s="75" t="s">
        <v>1569</v>
      </c>
      <c r="D66" s="80" t="s">
        <v>50</v>
      </c>
      <c r="E66" s="13">
        <v>44437</v>
      </c>
      <c r="F66" s="78" t="s">
        <v>768</v>
      </c>
      <c r="G66" s="13">
        <v>44440</v>
      </c>
      <c r="H66" s="79" t="s">
        <v>1409</v>
      </c>
      <c r="I66" s="16">
        <v>77</v>
      </c>
      <c r="J66" s="16">
        <v>50</v>
      </c>
      <c r="K66" s="16">
        <v>30</v>
      </c>
      <c r="L66" s="16">
        <v>9</v>
      </c>
      <c r="M66" s="84">
        <v>28.875</v>
      </c>
      <c r="N66" s="74">
        <v>29</v>
      </c>
      <c r="O66" s="66">
        <v>2530</v>
      </c>
      <c r="P66" s="67">
        <f>Table22452346789111213141516171819202122[[#This Row],[PEMBULATAN]]*O66</f>
        <v>73370</v>
      </c>
    </row>
    <row r="67" spans="1:16" ht="29.25" customHeight="1" x14ac:dyDescent="0.2">
      <c r="A67" s="96"/>
      <c r="B67" s="77"/>
      <c r="C67" s="75" t="s">
        <v>1570</v>
      </c>
      <c r="D67" s="80" t="s">
        <v>50</v>
      </c>
      <c r="E67" s="13">
        <v>44437</v>
      </c>
      <c r="F67" s="78" t="s">
        <v>768</v>
      </c>
      <c r="G67" s="13">
        <v>44440</v>
      </c>
      <c r="H67" s="79" t="s">
        <v>1409</v>
      </c>
      <c r="I67" s="16">
        <v>90</v>
      </c>
      <c r="J67" s="16">
        <v>65</v>
      </c>
      <c r="K67" s="16">
        <v>18</v>
      </c>
      <c r="L67" s="16">
        <v>8</v>
      </c>
      <c r="M67" s="84">
        <v>26.324999999999999</v>
      </c>
      <c r="N67" s="74">
        <v>26</v>
      </c>
      <c r="O67" s="66">
        <v>2530</v>
      </c>
      <c r="P67" s="67">
        <f>Table22452346789111213141516171819202122[[#This Row],[PEMBULATAN]]*O67</f>
        <v>65780</v>
      </c>
    </row>
    <row r="68" spans="1:16" ht="29.25" customHeight="1" x14ac:dyDescent="0.2">
      <c r="A68" s="96"/>
      <c r="B68" s="77"/>
      <c r="C68" s="75" t="s">
        <v>1571</v>
      </c>
      <c r="D68" s="80" t="s">
        <v>50</v>
      </c>
      <c r="E68" s="13">
        <v>44437</v>
      </c>
      <c r="F68" s="78" t="s">
        <v>768</v>
      </c>
      <c r="G68" s="13">
        <v>44440</v>
      </c>
      <c r="H68" s="79" t="s">
        <v>1409</v>
      </c>
      <c r="I68" s="16">
        <v>90</v>
      </c>
      <c r="J68" s="16">
        <v>50</v>
      </c>
      <c r="K68" s="16">
        <v>25</v>
      </c>
      <c r="L68" s="16">
        <v>8</v>
      </c>
      <c r="M68" s="84">
        <v>28.125</v>
      </c>
      <c r="N68" s="74">
        <v>28</v>
      </c>
      <c r="O68" s="66">
        <v>2530</v>
      </c>
      <c r="P68" s="67">
        <f>Table22452346789111213141516171819202122[[#This Row],[PEMBULATAN]]*O68</f>
        <v>70840</v>
      </c>
    </row>
    <row r="69" spans="1:16" ht="29.25" customHeight="1" x14ac:dyDescent="0.2">
      <c r="A69" s="96"/>
      <c r="B69" s="77"/>
      <c r="C69" s="75" t="s">
        <v>1572</v>
      </c>
      <c r="D69" s="80" t="s">
        <v>50</v>
      </c>
      <c r="E69" s="13">
        <v>44437</v>
      </c>
      <c r="F69" s="78" t="s">
        <v>768</v>
      </c>
      <c r="G69" s="13">
        <v>44440</v>
      </c>
      <c r="H69" s="79" t="s">
        <v>1409</v>
      </c>
      <c r="I69" s="16">
        <v>93</v>
      </c>
      <c r="J69" s="16">
        <v>63</v>
      </c>
      <c r="K69" s="16">
        <v>30</v>
      </c>
      <c r="L69" s="16">
        <v>8</v>
      </c>
      <c r="M69" s="84">
        <v>43.942500000000003</v>
      </c>
      <c r="N69" s="74">
        <v>44</v>
      </c>
      <c r="O69" s="66">
        <v>2530</v>
      </c>
      <c r="P69" s="67">
        <f>Table22452346789111213141516171819202122[[#This Row],[PEMBULATAN]]*O69</f>
        <v>111320</v>
      </c>
    </row>
    <row r="70" spans="1:16" ht="29.25" customHeight="1" x14ac:dyDescent="0.2">
      <c r="A70" s="96"/>
      <c r="B70" s="77"/>
      <c r="C70" s="75" t="s">
        <v>1573</v>
      </c>
      <c r="D70" s="80" t="s">
        <v>50</v>
      </c>
      <c r="E70" s="13">
        <v>44437</v>
      </c>
      <c r="F70" s="78" t="s">
        <v>768</v>
      </c>
      <c r="G70" s="13">
        <v>44440</v>
      </c>
      <c r="H70" s="79" t="s">
        <v>1409</v>
      </c>
      <c r="I70" s="16">
        <v>73</v>
      </c>
      <c r="J70" s="16">
        <v>55</v>
      </c>
      <c r="K70" s="16">
        <v>40</v>
      </c>
      <c r="L70" s="16">
        <v>3</v>
      </c>
      <c r="M70" s="84">
        <v>40.15</v>
      </c>
      <c r="N70" s="74">
        <v>40</v>
      </c>
      <c r="O70" s="66">
        <v>2530</v>
      </c>
      <c r="P70" s="67">
        <f>Table22452346789111213141516171819202122[[#This Row],[PEMBULATAN]]*O70</f>
        <v>101200</v>
      </c>
    </row>
    <row r="71" spans="1:16" ht="29.25" customHeight="1" x14ac:dyDescent="0.2">
      <c r="A71" s="96"/>
      <c r="B71" s="77"/>
      <c r="C71" s="75" t="s">
        <v>1574</v>
      </c>
      <c r="D71" s="80" t="s">
        <v>50</v>
      </c>
      <c r="E71" s="13">
        <v>44437</v>
      </c>
      <c r="F71" s="78" t="s">
        <v>768</v>
      </c>
      <c r="G71" s="13">
        <v>44440</v>
      </c>
      <c r="H71" s="79" t="s">
        <v>1409</v>
      </c>
      <c r="I71" s="16">
        <v>73</v>
      </c>
      <c r="J71" s="16">
        <v>41</v>
      </c>
      <c r="K71" s="16">
        <v>20</v>
      </c>
      <c r="L71" s="16">
        <v>9</v>
      </c>
      <c r="M71" s="84">
        <v>14.965</v>
      </c>
      <c r="N71" s="74">
        <v>15</v>
      </c>
      <c r="O71" s="66">
        <v>2530</v>
      </c>
      <c r="P71" s="67">
        <f>Table22452346789111213141516171819202122[[#This Row],[PEMBULATAN]]*O71</f>
        <v>37950</v>
      </c>
    </row>
    <row r="72" spans="1:16" ht="29.25" customHeight="1" x14ac:dyDescent="0.2">
      <c r="A72" s="96"/>
      <c r="B72" s="77"/>
      <c r="C72" s="75" t="s">
        <v>1575</v>
      </c>
      <c r="D72" s="80" t="s">
        <v>50</v>
      </c>
      <c r="E72" s="13">
        <v>44437</v>
      </c>
      <c r="F72" s="78" t="s">
        <v>768</v>
      </c>
      <c r="G72" s="13">
        <v>44440</v>
      </c>
      <c r="H72" s="79" t="s">
        <v>1409</v>
      </c>
      <c r="I72" s="16">
        <v>89</v>
      </c>
      <c r="J72" s="16">
        <v>38</v>
      </c>
      <c r="K72" s="16">
        <v>47</v>
      </c>
      <c r="L72" s="16">
        <v>17</v>
      </c>
      <c r="M72" s="84">
        <v>39.738500000000002</v>
      </c>
      <c r="N72" s="74">
        <v>40</v>
      </c>
      <c r="O72" s="66">
        <v>2530</v>
      </c>
      <c r="P72" s="67">
        <f>Table22452346789111213141516171819202122[[#This Row],[PEMBULATAN]]*O72</f>
        <v>101200</v>
      </c>
    </row>
    <row r="73" spans="1:16" ht="29.25" customHeight="1" x14ac:dyDescent="0.2">
      <c r="A73" s="96"/>
      <c r="B73" s="77"/>
      <c r="C73" s="75" t="s">
        <v>1576</v>
      </c>
      <c r="D73" s="80" t="s">
        <v>50</v>
      </c>
      <c r="E73" s="13">
        <v>44437</v>
      </c>
      <c r="F73" s="78" t="s">
        <v>768</v>
      </c>
      <c r="G73" s="13">
        <v>44440</v>
      </c>
      <c r="H73" s="79" t="s">
        <v>1409</v>
      </c>
      <c r="I73" s="16">
        <v>78</v>
      </c>
      <c r="J73" s="16">
        <v>53</v>
      </c>
      <c r="K73" s="16">
        <v>52</v>
      </c>
      <c r="L73" s="16">
        <v>24</v>
      </c>
      <c r="M73" s="84">
        <v>53.741999999999997</v>
      </c>
      <c r="N73" s="74">
        <v>54</v>
      </c>
      <c r="O73" s="66">
        <v>2530</v>
      </c>
      <c r="P73" s="67">
        <f>Table22452346789111213141516171819202122[[#This Row],[PEMBULATAN]]*O73</f>
        <v>136620</v>
      </c>
    </row>
    <row r="74" spans="1:16" ht="29.25" customHeight="1" x14ac:dyDescent="0.2">
      <c r="A74" s="96"/>
      <c r="B74" s="77"/>
      <c r="C74" s="75" t="s">
        <v>1577</v>
      </c>
      <c r="D74" s="80" t="s">
        <v>50</v>
      </c>
      <c r="E74" s="13">
        <v>44437</v>
      </c>
      <c r="F74" s="78" t="s">
        <v>768</v>
      </c>
      <c r="G74" s="13">
        <v>44440</v>
      </c>
      <c r="H74" s="79" t="s">
        <v>1409</v>
      </c>
      <c r="I74" s="16">
        <v>89</v>
      </c>
      <c r="J74" s="16">
        <v>45</v>
      </c>
      <c r="K74" s="16">
        <v>34</v>
      </c>
      <c r="L74" s="16">
        <v>5</v>
      </c>
      <c r="M74" s="84">
        <v>34.042499999999997</v>
      </c>
      <c r="N74" s="74">
        <v>34</v>
      </c>
      <c r="O74" s="66">
        <v>2530</v>
      </c>
      <c r="P74" s="67">
        <f>Table22452346789111213141516171819202122[[#This Row],[PEMBULATAN]]*O74</f>
        <v>86020</v>
      </c>
    </row>
    <row r="75" spans="1:16" ht="29.25" customHeight="1" x14ac:dyDescent="0.2">
      <c r="A75" s="96"/>
      <c r="B75" s="77"/>
      <c r="C75" s="75" t="s">
        <v>1578</v>
      </c>
      <c r="D75" s="80" t="s">
        <v>50</v>
      </c>
      <c r="E75" s="13">
        <v>44437</v>
      </c>
      <c r="F75" s="78" t="s">
        <v>768</v>
      </c>
      <c r="G75" s="13">
        <v>44440</v>
      </c>
      <c r="H75" s="79" t="s">
        <v>1409</v>
      </c>
      <c r="I75" s="16">
        <v>52</v>
      </c>
      <c r="J75" s="16">
        <v>29</v>
      </c>
      <c r="K75" s="16">
        <v>16</v>
      </c>
      <c r="L75" s="16">
        <v>1</v>
      </c>
      <c r="M75" s="84">
        <v>6.032</v>
      </c>
      <c r="N75" s="74">
        <v>6</v>
      </c>
      <c r="O75" s="66">
        <v>2530</v>
      </c>
      <c r="P75" s="67">
        <f>Table22452346789111213141516171819202122[[#This Row],[PEMBULATAN]]*O75</f>
        <v>15180</v>
      </c>
    </row>
    <row r="76" spans="1:16" ht="29.25" customHeight="1" x14ac:dyDescent="0.2">
      <c r="A76" s="96"/>
      <c r="B76" s="77"/>
      <c r="C76" s="75" t="s">
        <v>1579</v>
      </c>
      <c r="D76" s="80" t="s">
        <v>50</v>
      </c>
      <c r="E76" s="13">
        <v>44437</v>
      </c>
      <c r="F76" s="78" t="s">
        <v>768</v>
      </c>
      <c r="G76" s="13">
        <v>44440</v>
      </c>
      <c r="H76" s="79" t="s">
        <v>1409</v>
      </c>
      <c r="I76" s="16">
        <v>64</v>
      </c>
      <c r="J76" s="16">
        <v>60</v>
      </c>
      <c r="K76" s="16">
        <v>27</v>
      </c>
      <c r="L76" s="16">
        <v>10</v>
      </c>
      <c r="M76" s="84">
        <v>25.92</v>
      </c>
      <c r="N76" s="74">
        <v>26</v>
      </c>
      <c r="O76" s="66">
        <v>2530</v>
      </c>
      <c r="P76" s="67">
        <f>Table22452346789111213141516171819202122[[#This Row],[PEMBULATAN]]*O76</f>
        <v>65780</v>
      </c>
    </row>
    <row r="77" spans="1:16" ht="29.25" customHeight="1" x14ac:dyDescent="0.2">
      <c r="A77" s="96"/>
      <c r="B77" s="77"/>
      <c r="C77" s="75" t="s">
        <v>1580</v>
      </c>
      <c r="D77" s="80" t="s">
        <v>50</v>
      </c>
      <c r="E77" s="13">
        <v>44437</v>
      </c>
      <c r="F77" s="78" t="s">
        <v>768</v>
      </c>
      <c r="G77" s="13">
        <v>44440</v>
      </c>
      <c r="H77" s="79" t="s">
        <v>1409</v>
      </c>
      <c r="I77" s="16">
        <v>55</v>
      </c>
      <c r="J77" s="16">
        <v>45</v>
      </c>
      <c r="K77" s="16">
        <v>5</v>
      </c>
      <c r="L77" s="16">
        <v>3</v>
      </c>
      <c r="M77" s="84">
        <v>3.09375</v>
      </c>
      <c r="N77" s="74">
        <v>3</v>
      </c>
      <c r="O77" s="66">
        <v>2530</v>
      </c>
      <c r="P77" s="67">
        <f>Table22452346789111213141516171819202122[[#This Row],[PEMBULATAN]]*O77</f>
        <v>7590</v>
      </c>
    </row>
    <row r="78" spans="1:16" ht="29.25" customHeight="1" x14ac:dyDescent="0.2">
      <c r="A78" s="96"/>
      <c r="B78" s="77"/>
      <c r="C78" s="75" t="s">
        <v>1581</v>
      </c>
      <c r="D78" s="80" t="s">
        <v>50</v>
      </c>
      <c r="E78" s="13">
        <v>44437</v>
      </c>
      <c r="F78" s="78" t="s">
        <v>768</v>
      </c>
      <c r="G78" s="13">
        <v>44440</v>
      </c>
      <c r="H78" s="79" t="s">
        <v>1409</v>
      </c>
      <c r="I78" s="16">
        <v>10</v>
      </c>
      <c r="J78" s="16">
        <v>15</v>
      </c>
      <c r="K78" s="16">
        <v>5</v>
      </c>
      <c r="L78" s="16">
        <v>1</v>
      </c>
      <c r="M78" s="84">
        <v>0.1875</v>
      </c>
      <c r="N78" s="74">
        <v>1</v>
      </c>
      <c r="O78" s="66">
        <v>2530</v>
      </c>
      <c r="P78" s="67">
        <f>Table22452346789111213141516171819202122[[#This Row],[PEMBULATAN]]*O78</f>
        <v>2530</v>
      </c>
    </row>
    <row r="79" spans="1:16" ht="29.25" customHeight="1" x14ac:dyDescent="0.2">
      <c r="A79" s="96"/>
      <c r="B79" s="77"/>
      <c r="C79" s="75" t="s">
        <v>1582</v>
      </c>
      <c r="D79" s="80" t="s">
        <v>50</v>
      </c>
      <c r="E79" s="13">
        <v>44437</v>
      </c>
      <c r="F79" s="78" t="s">
        <v>768</v>
      </c>
      <c r="G79" s="13">
        <v>44440</v>
      </c>
      <c r="H79" s="79" t="s">
        <v>1409</v>
      </c>
      <c r="I79" s="16">
        <v>53</v>
      </c>
      <c r="J79" s="16">
        <v>33</v>
      </c>
      <c r="K79" s="16">
        <v>28</v>
      </c>
      <c r="L79" s="16">
        <v>6</v>
      </c>
      <c r="M79" s="84">
        <v>12.243</v>
      </c>
      <c r="N79" s="74">
        <v>12</v>
      </c>
      <c r="O79" s="66">
        <v>2530</v>
      </c>
      <c r="P79" s="67">
        <f>Table22452346789111213141516171819202122[[#This Row],[PEMBULATAN]]*O79</f>
        <v>30360</v>
      </c>
    </row>
    <row r="80" spans="1:16" ht="29.25" customHeight="1" x14ac:dyDescent="0.2">
      <c r="A80" s="96"/>
      <c r="B80" s="77"/>
      <c r="C80" s="75" t="s">
        <v>1583</v>
      </c>
      <c r="D80" s="80" t="s">
        <v>50</v>
      </c>
      <c r="E80" s="13">
        <v>44437</v>
      </c>
      <c r="F80" s="78" t="s">
        <v>768</v>
      </c>
      <c r="G80" s="13">
        <v>44440</v>
      </c>
      <c r="H80" s="79" t="s">
        <v>1409</v>
      </c>
      <c r="I80" s="16">
        <v>49</v>
      </c>
      <c r="J80" s="16">
        <v>40</v>
      </c>
      <c r="K80" s="16">
        <v>39</v>
      </c>
      <c r="L80" s="16">
        <v>6</v>
      </c>
      <c r="M80" s="84">
        <v>19.11</v>
      </c>
      <c r="N80" s="74">
        <v>19</v>
      </c>
      <c r="O80" s="66">
        <v>2530</v>
      </c>
      <c r="P80" s="67">
        <f>Table22452346789111213141516171819202122[[#This Row],[PEMBULATAN]]*O80</f>
        <v>48070</v>
      </c>
    </row>
    <row r="81" spans="1:16" ht="29.25" customHeight="1" x14ac:dyDescent="0.2">
      <c r="A81" s="96"/>
      <c r="B81" s="77"/>
      <c r="C81" s="75" t="s">
        <v>1584</v>
      </c>
      <c r="D81" s="80" t="s">
        <v>50</v>
      </c>
      <c r="E81" s="13">
        <v>44437</v>
      </c>
      <c r="F81" s="78" t="s">
        <v>768</v>
      </c>
      <c r="G81" s="13">
        <v>44440</v>
      </c>
      <c r="H81" s="79" t="s">
        <v>1409</v>
      </c>
      <c r="I81" s="16">
        <v>50</v>
      </c>
      <c r="J81" s="16">
        <v>60</v>
      </c>
      <c r="K81" s="16">
        <v>23</v>
      </c>
      <c r="L81" s="16">
        <v>3</v>
      </c>
      <c r="M81" s="84">
        <v>17.25</v>
      </c>
      <c r="N81" s="74">
        <v>17</v>
      </c>
      <c r="O81" s="66">
        <v>2530</v>
      </c>
      <c r="P81" s="67">
        <f>Table22452346789111213141516171819202122[[#This Row],[PEMBULATAN]]*O81</f>
        <v>43010</v>
      </c>
    </row>
    <row r="82" spans="1:16" ht="29.25" customHeight="1" x14ac:dyDescent="0.2">
      <c r="A82" s="96"/>
      <c r="B82" s="77"/>
      <c r="C82" s="75" t="s">
        <v>1585</v>
      </c>
      <c r="D82" s="80" t="s">
        <v>50</v>
      </c>
      <c r="E82" s="13">
        <v>44437</v>
      </c>
      <c r="F82" s="78" t="s">
        <v>768</v>
      </c>
      <c r="G82" s="13">
        <v>44440</v>
      </c>
      <c r="H82" s="79" t="s">
        <v>1409</v>
      </c>
      <c r="I82" s="16">
        <v>49</v>
      </c>
      <c r="J82" s="16">
        <v>32</v>
      </c>
      <c r="K82" s="16">
        <v>30</v>
      </c>
      <c r="L82" s="16">
        <v>7</v>
      </c>
      <c r="M82" s="84">
        <v>11.76</v>
      </c>
      <c r="N82" s="74">
        <v>12</v>
      </c>
      <c r="O82" s="66">
        <v>2530</v>
      </c>
      <c r="P82" s="67">
        <f>Table22452346789111213141516171819202122[[#This Row],[PEMBULATAN]]*O82</f>
        <v>30360</v>
      </c>
    </row>
    <row r="83" spans="1:16" ht="29.25" customHeight="1" x14ac:dyDescent="0.2">
      <c r="A83" s="96"/>
      <c r="B83" s="77"/>
      <c r="C83" s="75" t="s">
        <v>1586</v>
      </c>
      <c r="D83" s="80" t="s">
        <v>50</v>
      </c>
      <c r="E83" s="13">
        <v>44437</v>
      </c>
      <c r="F83" s="78" t="s">
        <v>768</v>
      </c>
      <c r="G83" s="13">
        <v>44440</v>
      </c>
      <c r="H83" s="79" t="s">
        <v>1409</v>
      </c>
      <c r="I83" s="16">
        <v>48</v>
      </c>
      <c r="J83" s="16">
        <v>26</v>
      </c>
      <c r="K83" s="16">
        <v>30</v>
      </c>
      <c r="L83" s="16">
        <v>2</v>
      </c>
      <c r="M83" s="84">
        <v>9.36</v>
      </c>
      <c r="N83" s="74">
        <v>9</v>
      </c>
      <c r="O83" s="66">
        <v>2530</v>
      </c>
      <c r="P83" s="67">
        <f>Table22452346789111213141516171819202122[[#This Row],[PEMBULATAN]]*O83</f>
        <v>22770</v>
      </c>
    </row>
    <row r="84" spans="1:16" ht="29.25" customHeight="1" x14ac:dyDescent="0.2">
      <c r="A84" s="96"/>
      <c r="B84" s="77"/>
      <c r="C84" s="75" t="s">
        <v>1587</v>
      </c>
      <c r="D84" s="80" t="s">
        <v>50</v>
      </c>
      <c r="E84" s="13">
        <v>44437</v>
      </c>
      <c r="F84" s="78" t="s">
        <v>768</v>
      </c>
      <c r="G84" s="13">
        <v>44440</v>
      </c>
      <c r="H84" s="79" t="s">
        <v>1409</v>
      </c>
      <c r="I84" s="16">
        <v>45</v>
      </c>
      <c r="J84" s="16">
        <v>46</v>
      </c>
      <c r="K84" s="16">
        <v>31</v>
      </c>
      <c r="L84" s="16">
        <v>7</v>
      </c>
      <c r="M84" s="84">
        <v>16.0425</v>
      </c>
      <c r="N84" s="74">
        <v>16</v>
      </c>
      <c r="O84" s="66">
        <v>2530</v>
      </c>
      <c r="P84" s="67">
        <f>Table22452346789111213141516171819202122[[#This Row],[PEMBULATAN]]*O84</f>
        <v>40480</v>
      </c>
    </row>
    <row r="85" spans="1:16" ht="29.25" customHeight="1" x14ac:dyDescent="0.2">
      <c r="A85" s="96"/>
      <c r="B85" s="77"/>
      <c r="C85" s="75" t="s">
        <v>1588</v>
      </c>
      <c r="D85" s="80" t="s">
        <v>50</v>
      </c>
      <c r="E85" s="13">
        <v>44437</v>
      </c>
      <c r="F85" s="78" t="s">
        <v>768</v>
      </c>
      <c r="G85" s="13">
        <v>44440</v>
      </c>
      <c r="H85" s="79" t="s">
        <v>1409</v>
      </c>
      <c r="I85" s="16">
        <v>80</v>
      </c>
      <c r="J85" s="16">
        <v>50</v>
      </c>
      <c r="K85" s="16">
        <v>25</v>
      </c>
      <c r="L85" s="16">
        <v>12</v>
      </c>
      <c r="M85" s="84">
        <v>25</v>
      </c>
      <c r="N85" s="74">
        <v>25</v>
      </c>
      <c r="O85" s="66">
        <v>2530</v>
      </c>
      <c r="P85" s="67">
        <f>Table22452346789111213141516171819202122[[#This Row],[PEMBULATAN]]*O85</f>
        <v>63250</v>
      </c>
    </row>
    <row r="86" spans="1:16" ht="29.25" customHeight="1" x14ac:dyDescent="0.2">
      <c r="A86" s="96"/>
      <c r="B86" s="77"/>
      <c r="C86" s="75" t="s">
        <v>1589</v>
      </c>
      <c r="D86" s="80" t="s">
        <v>50</v>
      </c>
      <c r="E86" s="13">
        <v>44437</v>
      </c>
      <c r="F86" s="78" t="s">
        <v>768</v>
      </c>
      <c r="G86" s="13">
        <v>44440</v>
      </c>
      <c r="H86" s="79" t="s">
        <v>1409</v>
      </c>
      <c r="I86" s="16">
        <v>93</v>
      </c>
      <c r="J86" s="16">
        <v>53</v>
      </c>
      <c r="K86" s="16">
        <v>30</v>
      </c>
      <c r="L86" s="16">
        <v>13</v>
      </c>
      <c r="M86" s="84">
        <v>36.967500000000001</v>
      </c>
      <c r="N86" s="74">
        <v>37</v>
      </c>
      <c r="O86" s="66">
        <v>2530</v>
      </c>
      <c r="P86" s="67">
        <f>Table22452346789111213141516171819202122[[#This Row],[PEMBULATAN]]*O86</f>
        <v>93610</v>
      </c>
    </row>
    <row r="87" spans="1:16" ht="29.25" customHeight="1" x14ac:dyDescent="0.2">
      <c r="A87" s="96"/>
      <c r="B87" s="77"/>
      <c r="C87" s="75" t="s">
        <v>1590</v>
      </c>
      <c r="D87" s="80" t="s">
        <v>50</v>
      </c>
      <c r="E87" s="13">
        <v>44437</v>
      </c>
      <c r="F87" s="78" t="s">
        <v>768</v>
      </c>
      <c r="G87" s="13">
        <v>44440</v>
      </c>
      <c r="H87" s="79" t="s">
        <v>1409</v>
      </c>
      <c r="I87" s="16">
        <v>80</v>
      </c>
      <c r="J87" s="16">
        <v>57</v>
      </c>
      <c r="K87" s="16">
        <v>30</v>
      </c>
      <c r="L87" s="16">
        <v>14</v>
      </c>
      <c r="M87" s="84">
        <v>34.200000000000003</v>
      </c>
      <c r="N87" s="74">
        <v>34</v>
      </c>
      <c r="O87" s="66">
        <v>2530</v>
      </c>
      <c r="P87" s="67">
        <f>Table22452346789111213141516171819202122[[#This Row],[PEMBULATAN]]*O87</f>
        <v>86020</v>
      </c>
    </row>
    <row r="88" spans="1:16" ht="29.25" customHeight="1" x14ac:dyDescent="0.2">
      <c r="A88" s="96"/>
      <c r="B88" s="77"/>
      <c r="C88" s="75" t="s">
        <v>1591</v>
      </c>
      <c r="D88" s="80" t="s">
        <v>50</v>
      </c>
      <c r="E88" s="13">
        <v>44437</v>
      </c>
      <c r="F88" s="78" t="s">
        <v>768</v>
      </c>
      <c r="G88" s="13">
        <v>44440</v>
      </c>
      <c r="H88" s="79" t="s">
        <v>1409</v>
      </c>
      <c r="I88" s="16">
        <v>80</v>
      </c>
      <c r="J88" s="16">
        <v>41</v>
      </c>
      <c r="K88" s="16">
        <v>23</v>
      </c>
      <c r="L88" s="16">
        <v>5</v>
      </c>
      <c r="M88" s="84">
        <v>18.86</v>
      </c>
      <c r="N88" s="74">
        <v>19</v>
      </c>
      <c r="O88" s="66">
        <v>2530</v>
      </c>
      <c r="P88" s="67">
        <f>Table22452346789111213141516171819202122[[#This Row],[PEMBULATAN]]*O88</f>
        <v>48070</v>
      </c>
    </row>
    <row r="89" spans="1:16" ht="29.25" customHeight="1" x14ac:dyDescent="0.2">
      <c r="A89" s="96"/>
      <c r="B89" s="77"/>
      <c r="C89" s="75" t="s">
        <v>1592</v>
      </c>
      <c r="D89" s="80" t="s">
        <v>50</v>
      </c>
      <c r="E89" s="13">
        <v>44437</v>
      </c>
      <c r="F89" s="78" t="s">
        <v>768</v>
      </c>
      <c r="G89" s="13">
        <v>44440</v>
      </c>
      <c r="H89" s="79" t="s">
        <v>1409</v>
      </c>
      <c r="I89" s="16">
        <v>93</v>
      </c>
      <c r="J89" s="16">
        <v>46</v>
      </c>
      <c r="K89" s="16">
        <v>30</v>
      </c>
      <c r="L89" s="16">
        <v>25</v>
      </c>
      <c r="M89" s="84">
        <v>32.085000000000001</v>
      </c>
      <c r="N89" s="74">
        <v>32</v>
      </c>
      <c r="O89" s="66">
        <v>2530</v>
      </c>
      <c r="P89" s="67">
        <f>Table22452346789111213141516171819202122[[#This Row],[PEMBULATAN]]*O89</f>
        <v>80960</v>
      </c>
    </row>
    <row r="90" spans="1:16" ht="29.25" customHeight="1" x14ac:dyDescent="0.2">
      <c r="A90" s="96"/>
      <c r="B90" s="77"/>
      <c r="C90" s="75" t="s">
        <v>1593</v>
      </c>
      <c r="D90" s="80" t="s">
        <v>50</v>
      </c>
      <c r="E90" s="13">
        <v>44437</v>
      </c>
      <c r="F90" s="78" t="s">
        <v>768</v>
      </c>
      <c r="G90" s="13">
        <v>44440</v>
      </c>
      <c r="H90" s="79" t="s">
        <v>1409</v>
      </c>
      <c r="I90" s="16">
        <v>95</v>
      </c>
      <c r="J90" s="16">
        <v>55</v>
      </c>
      <c r="K90" s="16">
        <v>23</v>
      </c>
      <c r="L90" s="16">
        <v>10</v>
      </c>
      <c r="M90" s="84">
        <v>30.043749999999999</v>
      </c>
      <c r="N90" s="74">
        <v>30</v>
      </c>
      <c r="O90" s="66">
        <v>2530</v>
      </c>
      <c r="P90" s="67">
        <f>Table22452346789111213141516171819202122[[#This Row],[PEMBULATAN]]*O90</f>
        <v>75900</v>
      </c>
    </row>
    <row r="91" spans="1:16" ht="29.25" customHeight="1" x14ac:dyDescent="0.2">
      <c r="A91" s="96"/>
      <c r="B91" s="77"/>
      <c r="C91" s="75" t="s">
        <v>1594</v>
      </c>
      <c r="D91" s="80" t="s">
        <v>50</v>
      </c>
      <c r="E91" s="13">
        <v>44437</v>
      </c>
      <c r="F91" s="78" t="s">
        <v>768</v>
      </c>
      <c r="G91" s="13">
        <v>44440</v>
      </c>
      <c r="H91" s="79" t="s">
        <v>1409</v>
      </c>
      <c r="I91" s="16">
        <v>35</v>
      </c>
      <c r="J91" s="16">
        <v>25</v>
      </c>
      <c r="K91" s="16">
        <v>15</v>
      </c>
      <c r="L91" s="16">
        <v>4</v>
      </c>
      <c r="M91" s="84">
        <v>3.28125</v>
      </c>
      <c r="N91" s="74">
        <v>4</v>
      </c>
      <c r="O91" s="66">
        <v>2530</v>
      </c>
      <c r="P91" s="67">
        <f>Table22452346789111213141516171819202122[[#This Row],[PEMBULATAN]]*O91</f>
        <v>10120</v>
      </c>
    </row>
    <row r="92" spans="1:16" ht="29.25" customHeight="1" x14ac:dyDescent="0.2">
      <c r="A92" s="96"/>
      <c r="B92" s="77"/>
      <c r="C92" s="75" t="s">
        <v>1595</v>
      </c>
      <c r="D92" s="80" t="s">
        <v>50</v>
      </c>
      <c r="E92" s="13">
        <v>44437</v>
      </c>
      <c r="F92" s="78" t="s">
        <v>768</v>
      </c>
      <c r="G92" s="13">
        <v>44440</v>
      </c>
      <c r="H92" s="79" t="s">
        <v>1409</v>
      </c>
      <c r="I92" s="16">
        <v>28</v>
      </c>
      <c r="J92" s="16">
        <v>37</v>
      </c>
      <c r="K92" s="16">
        <v>30</v>
      </c>
      <c r="L92" s="16">
        <v>2</v>
      </c>
      <c r="M92" s="84">
        <v>7.77</v>
      </c>
      <c r="N92" s="74">
        <v>8</v>
      </c>
      <c r="O92" s="66">
        <v>2530</v>
      </c>
      <c r="P92" s="67">
        <f>Table22452346789111213141516171819202122[[#This Row],[PEMBULATAN]]*O92</f>
        <v>20240</v>
      </c>
    </row>
    <row r="93" spans="1:16" ht="29.25" customHeight="1" x14ac:dyDescent="0.2">
      <c r="A93" s="96"/>
      <c r="B93" s="77"/>
      <c r="C93" s="75" t="s">
        <v>1596</v>
      </c>
      <c r="D93" s="80" t="s">
        <v>50</v>
      </c>
      <c r="E93" s="13">
        <v>44437</v>
      </c>
      <c r="F93" s="78" t="s">
        <v>768</v>
      </c>
      <c r="G93" s="13">
        <v>44440</v>
      </c>
      <c r="H93" s="79" t="s">
        <v>1409</v>
      </c>
      <c r="I93" s="16">
        <v>65</v>
      </c>
      <c r="J93" s="16">
        <v>49</v>
      </c>
      <c r="K93" s="16">
        <v>25</v>
      </c>
      <c r="L93" s="16">
        <v>4</v>
      </c>
      <c r="M93" s="84">
        <v>19.90625</v>
      </c>
      <c r="N93" s="74">
        <v>20</v>
      </c>
      <c r="O93" s="66">
        <v>2530</v>
      </c>
      <c r="P93" s="67">
        <f>Table22452346789111213141516171819202122[[#This Row],[PEMBULATAN]]*O93</f>
        <v>50600</v>
      </c>
    </row>
    <row r="94" spans="1:16" ht="29.25" customHeight="1" x14ac:dyDescent="0.2">
      <c r="A94" s="96"/>
      <c r="B94" s="77"/>
      <c r="C94" s="75" t="s">
        <v>1597</v>
      </c>
      <c r="D94" s="80" t="s">
        <v>50</v>
      </c>
      <c r="E94" s="13">
        <v>44437</v>
      </c>
      <c r="F94" s="78" t="s">
        <v>768</v>
      </c>
      <c r="G94" s="13">
        <v>44440</v>
      </c>
      <c r="H94" s="79" t="s">
        <v>1409</v>
      </c>
      <c r="I94" s="16">
        <v>90</v>
      </c>
      <c r="J94" s="16">
        <v>46</v>
      </c>
      <c r="K94" s="16">
        <v>43</v>
      </c>
      <c r="L94" s="16">
        <v>11</v>
      </c>
      <c r="M94" s="84">
        <v>44.505000000000003</v>
      </c>
      <c r="N94" s="74">
        <v>45</v>
      </c>
      <c r="O94" s="66">
        <v>2530</v>
      </c>
      <c r="P94" s="67">
        <f>Table22452346789111213141516171819202122[[#This Row],[PEMBULATAN]]*O94</f>
        <v>113850</v>
      </c>
    </row>
    <row r="95" spans="1:16" ht="29.25" customHeight="1" x14ac:dyDescent="0.2">
      <c r="A95" s="96"/>
      <c r="B95" s="77"/>
      <c r="C95" s="75" t="s">
        <v>1598</v>
      </c>
      <c r="D95" s="80" t="s">
        <v>50</v>
      </c>
      <c r="E95" s="13">
        <v>44437</v>
      </c>
      <c r="F95" s="78" t="s">
        <v>768</v>
      </c>
      <c r="G95" s="13">
        <v>44440</v>
      </c>
      <c r="H95" s="79" t="s">
        <v>1409</v>
      </c>
      <c r="I95" s="16">
        <v>60</v>
      </c>
      <c r="J95" s="16">
        <v>19</v>
      </c>
      <c r="K95" s="16">
        <v>40</v>
      </c>
      <c r="L95" s="16">
        <v>7</v>
      </c>
      <c r="M95" s="84">
        <v>11.4</v>
      </c>
      <c r="N95" s="74">
        <v>11</v>
      </c>
      <c r="O95" s="66">
        <v>2530</v>
      </c>
      <c r="P95" s="67">
        <f>Table22452346789111213141516171819202122[[#This Row],[PEMBULATAN]]*O95</f>
        <v>27830</v>
      </c>
    </row>
    <row r="96" spans="1:16" ht="29.25" customHeight="1" x14ac:dyDescent="0.2">
      <c r="A96" s="96"/>
      <c r="B96" s="77"/>
      <c r="C96" s="75" t="s">
        <v>1599</v>
      </c>
      <c r="D96" s="80" t="s">
        <v>50</v>
      </c>
      <c r="E96" s="13">
        <v>44437</v>
      </c>
      <c r="F96" s="78" t="s">
        <v>768</v>
      </c>
      <c r="G96" s="13">
        <v>44440</v>
      </c>
      <c r="H96" s="79" t="s">
        <v>1409</v>
      </c>
      <c r="I96" s="16">
        <v>8</v>
      </c>
      <c r="J96" s="16">
        <v>99</v>
      </c>
      <c r="K96" s="16">
        <v>13</v>
      </c>
      <c r="L96" s="16">
        <v>2</v>
      </c>
      <c r="M96" s="84">
        <v>2.5739999999999998</v>
      </c>
      <c r="N96" s="74">
        <v>3</v>
      </c>
      <c r="O96" s="66">
        <v>2530</v>
      </c>
      <c r="P96" s="67">
        <f>Table22452346789111213141516171819202122[[#This Row],[PEMBULATAN]]*O96</f>
        <v>7590</v>
      </c>
    </row>
    <row r="97" spans="1:16" ht="29.25" customHeight="1" x14ac:dyDescent="0.2">
      <c r="A97" s="96"/>
      <c r="B97" s="77"/>
      <c r="C97" s="75" t="s">
        <v>1600</v>
      </c>
      <c r="D97" s="80" t="s">
        <v>50</v>
      </c>
      <c r="E97" s="13">
        <v>44437</v>
      </c>
      <c r="F97" s="78" t="s">
        <v>768</v>
      </c>
      <c r="G97" s="13">
        <v>44440</v>
      </c>
      <c r="H97" s="79" t="s">
        <v>1409</v>
      </c>
      <c r="I97" s="16">
        <v>39</v>
      </c>
      <c r="J97" s="16">
        <v>32</v>
      </c>
      <c r="K97" s="16">
        <v>20</v>
      </c>
      <c r="L97" s="16">
        <v>4</v>
      </c>
      <c r="M97" s="84">
        <v>6.24</v>
      </c>
      <c r="N97" s="74">
        <v>6</v>
      </c>
      <c r="O97" s="66">
        <v>2530</v>
      </c>
      <c r="P97" s="67">
        <f>Table22452346789111213141516171819202122[[#This Row],[PEMBULATAN]]*O97</f>
        <v>15180</v>
      </c>
    </row>
    <row r="98" spans="1:16" ht="29.25" customHeight="1" x14ac:dyDescent="0.2">
      <c r="A98" s="96"/>
      <c r="B98" s="77"/>
      <c r="C98" s="75" t="s">
        <v>1601</v>
      </c>
      <c r="D98" s="80" t="s">
        <v>50</v>
      </c>
      <c r="E98" s="13">
        <v>44437</v>
      </c>
      <c r="F98" s="78" t="s">
        <v>768</v>
      </c>
      <c r="G98" s="13">
        <v>44440</v>
      </c>
      <c r="H98" s="79" t="s">
        <v>1409</v>
      </c>
      <c r="I98" s="16">
        <v>83</v>
      </c>
      <c r="J98" s="16">
        <v>53</v>
      </c>
      <c r="K98" s="16">
        <v>29</v>
      </c>
      <c r="L98" s="16">
        <v>16</v>
      </c>
      <c r="M98" s="84">
        <v>31.892749999999999</v>
      </c>
      <c r="N98" s="74">
        <v>32</v>
      </c>
      <c r="O98" s="66">
        <v>2530</v>
      </c>
      <c r="P98" s="67">
        <f>Table22452346789111213141516171819202122[[#This Row],[PEMBULATAN]]*O98</f>
        <v>80960</v>
      </c>
    </row>
    <row r="99" spans="1:16" ht="29.25" customHeight="1" x14ac:dyDescent="0.2">
      <c r="A99" s="96"/>
      <c r="B99" s="77"/>
      <c r="C99" s="75" t="s">
        <v>1602</v>
      </c>
      <c r="D99" s="80" t="s">
        <v>50</v>
      </c>
      <c r="E99" s="13">
        <v>44437</v>
      </c>
      <c r="F99" s="78" t="s">
        <v>768</v>
      </c>
      <c r="G99" s="13">
        <v>44440</v>
      </c>
      <c r="H99" s="79" t="s">
        <v>1409</v>
      </c>
      <c r="I99" s="16">
        <v>70</v>
      </c>
      <c r="J99" s="16">
        <v>51</v>
      </c>
      <c r="K99" s="16">
        <v>30</v>
      </c>
      <c r="L99" s="16">
        <v>9</v>
      </c>
      <c r="M99" s="84">
        <v>26.774999999999999</v>
      </c>
      <c r="N99" s="74">
        <v>27</v>
      </c>
      <c r="O99" s="66">
        <v>2530</v>
      </c>
      <c r="P99" s="67">
        <f>Table22452346789111213141516171819202122[[#This Row],[PEMBULATAN]]*O99</f>
        <v>68310</v>
      </c>
    </row>
    <row r="100" spans="1:16" ht="29.25" customHeight="1" x14ac:dyDescent="0.2">
      <c r="A100" s="96"/>
      <c r="B100" s="77"/>
      <c r="C100" s="75" t="s">
        <v>1603</v>
      </c>
      <c r="D100" s="80" t="s">
        <v>50</v>
      </c>
      <c r="E100" s="13">
        <v>44437</v>
      </c>
      <c r="F100" s="78" t="s">
        <v>768</v>
      </c>
      <c r="G100" s="13">
        <v>44440</v>
      </c>
      <c r="H100" s="79" t="s">
        <v>1409</v>
      </c>
      <c r="I100" s="16">
        <v>99</v>
      </c>
      <c r="J100" s="16">
        <v>53</v>
      </c>
      <c r="K100" s="16">
        <v>24</v>
      </c>
      <c r="L100" s="16">
        <v>8</v>
      </c>
      <c r="M100" s="84">
        <v>31.481999999999999</v>
      </c>
      <c r="N100" s="74">
        <v>31</v>
      </c>
      <c r="O100" s="66">
        <v>2530</v>
      </c>
      <c r="P100" s="67">
        <f>Table22452346789111213141516171819202122[[#This Row],[PEMBULATAN]]*O100</f>
        <v>78430</v>
      </c>
    </row>
    <row r="101" spans="1:16" ht="29.25" customHeight="1" x14ac:dyDescent="0.2">
      <c r="A101" s="96"/>
      <c r="B101" s="77"/>
      <c r="C101" s="75" t="s">
        <v>1604</v>
      </c>
      <c r="D101" s="80" t="s">
        <v>50</v>
      </c>
      <c r="E101" s="13">
        <v>44437</v>
      </c>
      <c r="F101" s="78" t="s">
        <v>768</v>
      </c>
      <c r="G101" s="13">
        <v>44440</v>
      </c>
      <c r="H101" s="79" t="s">
        <v>1409</v>
      </c>
      <c r="I101" s="16">
        <v>97</v>
      </c>
      <c r="J101" s="16">
        <v>60</v>
      </c>
      <c r="K101" s="16">
        <v>23</v>
      </c>
      <c r="L101" s="16">
        <v>9</v>
      </c>
      <c r="M101" s="84">
        <v>33.465000000000003</v>
      </c>
      <c r="N101" s="74">
        <v>33</v>
      </c>
      <c r="O101" s="66">
        <v>2530</v>
      </c>
      <c r="P101" s="67">
        <f>Table22452346789111213141516171819202122[[#This Row],[PEMBULATAN]]*O101</f>
        <v>83490</v>
      </c>
    </row>
    <row r="102" spans="1:16" ht="29.25" customHeight="1" x14ac:dyDescent="0.2">
      <c r="A102" s="96"/>
      <c r="B102" s="77"/>
      <c r="C102" s="75" t="s">
        <v>1605</v>
      </c>
      <c r="D102" s="80" t="s">
        <v>50</v>
      </c>
      <c r="E102" s="13">
        <v>44437</v>
      </c>
      <c r="F102" s="78" t="s">
        <v>768</v>
      </c>
      <c r="G102" s="13">
        <v>44440</v>
      </c>
      <c r="H102" s="79" t="s">
        <v>1409</v>
      </c>
      <c r="I102" s="16">
        <v>93</v>
      </c>
      <c r="J102" s="16">
        <v>60</v>
      </c>
      <c r="K102" s="16">
        <v>30</v>
      </c>
      <c r="L102" s="16">
        <v>15</v>
      </c>
      <c r="M102" s="84">
        <v>41.85</v>
      </c>
      <c r="N102" s="74">
        <v>42</v>
      </c>
      <c r="O102" s="66">
        <v>2530</v>
      </c>
      <c r="P102" s="67">
        <f>Table22452346789111213141516171819202122[[#This Row],[PEMBULATAN]]*O102</f>
        <v>106260</v>
      </c>
    </row>
    <row r="103" spans="1:16" ht="29.25" customHeight="1" x14ac:dyDescent="0.2">
      <c r="A103" s="96"/>
      <c r="B103" s="77"/>
      <c r="C103" s="75" t="s">
        <v>1606</v>
      </c>
      <c r="D103" s="80" t="s">
        <v>50</v>
      </c>
      <c r="E103" s="13">
        <v>44437</v>
      </c>
      <c r="F103" s="78" t="s">
        <v>768</v>
      </c>
      <c r="G103" s="13">
        <v>44440</v>
      </c>
      <c r="H103" s="79" t="s">
        <v>1409</v>
      </c>
      <c r="I103" s="16">
        <v>86</v>
      </c>
      <c r="J103" s="16">
        <v>23</v>
      </c>
      <c r="K103" s="16">
        <v>53</v>
      </c>
      <c r="L103" s="16">
        <v>19</v>
      </c>
      <c r="M103" s="84">
        <v>26.208500000000001</v>
      </c>
      <c r="N103" s="74">
        <v>26</v>
      </c>
      <c r="O103" s="66">
        <v>2530</v>
      </c>
      <c r="P103" s="67">
        <f>Table22452346789111213141516171819202122[[#This Row],[PEMBULATAN]]*O103</f>
        <v>65780</v>
      </c>
    </row>
    <row r="104" spans="1:16" ht="29.25" customHeight="1" x14ac:dyDescent="0.2">
      <c r="A104" s="96"/>
      <c r="B104" s="77"/>
      <c r="C104" s="75" t="s">
        <v>1607</v>
      </c>
      <c r="D104" s="80" t="s">
        <v>50</v>
      </c>
      <c r="E104" s="13">
        <v>44437</v>
      </c>
      <c r="F104" s="78" t="s">
        <v>768</v>
      </c>
      <c r="G104" s="13">
        <v>44440</v>
      </c>
      <c r="H104" s="79" t="s">
        <v>1409</v>
      </c>
      <c r="I104" s="16">
        <v>92</v>
      </c>
      <c r="J104" s="16">
        <v>50</v>
      </c>
      <c r="K104" s="16">
        <v>30</v>
      </c>
      <c r="L104" s="16">
        <v>12</v>
      </c>
      <c r="M104" s="84">
        <v>34.5</v>
      </c>
      <c r="N104" s="74">
        <v>35</v>
      </c>
      <c r="O104" s="66">
        <v>2530</v>
      </c>
      <c r="P104" s="67">
        <f>Table22452346789111213141516171819202122[[#This Row],[PEMBULATAN]]*O104</f>
        <v>88550</v>
      </c>
    </row>
    <row r="105" spans="1:16" ht="29.25" customHeight="1" x14ac:dyDescent="0.2">
      <c r="A105" s="96"/>
      <c r="B105" s="77"/>
      <c r="C105" s="75" t="s">
        <v>1608</v>
      </c>
      <c r="D105" s="80" t="s">
        <v>50</v>
      </c>
      <c r="E105" s="13">
        <v>44437</v>
      </c>
      <c r="F105" s="78" t="s">
        <v>768</v>
      </c>
      <c r="G105" s="13">
        <v>44440</v>
      </c>
      <c r="H105" s="79" t="s">
        <v>1409</v>
      </c>
      <c r="I105" s="16">
        <v>88</v>
      </c>
      <c r="J105" s="16">
        <v>53</v>
      </c>
      <c r="K105" s="16">
        <v>34</v>
      </c>
      <c r="L105" s="16">
        <v>21</v>
      </c>
      <c r="M105" s="84">
        <v>39.643999999999998</v>
      </c>
      <c r="N105" s="74">
        <v>40</v>
      </c>
      <c r="O105" s="66">
        <v>2530</v>
      </c>
      <c r="P105" s="67">
        <f>Table22452346789111213141516171819202122[[#This Row],[PEMBULATAN]]*O105</f>
        <v>101200</v>
      </c>
    </row>
    <row r="106" spans="1:16" ht="29.25" customHeight="1" x14ac:dyDescent="0.2">
      <c r="A106" s="96"/>
      <c r="B106" s="77"/>
      <c r="C106" s="75" t="s">
        <v>1609</v>
      </c>
      <c r="D106" s="80" t="s">
        <v>50</v>
      </c>
      <c r="E106" s="13">
        <v>44437</v>
      </c>
      <c r="F106" s="78" t="s">
        <v>768</v>
      </c>
      <c r="G106" s="13">
        <v>44440</v>
      </c>
      <c r="H106" s="79" t="s">
        <v>1409</v>
      </c>
      <c r="I106" s="16">
        <v>89</v>
      </c>
      <c r="J106" s="16">
        <v>54</v>
      </c>
      <c r="K106" s="16">
        <v>35</v>
      </c>
      <c r="L106" s="16">
        <v>25</v>
      </c>
      <c r="M106" s="84">
        <v>42.052500000000002</v>
      </c>
      <c r="N106" s="74">
        <v>42</v>
      </c>
      <c r="O106" s="66">
        <v>2530</v>
      </c>
      <c r="P106" s="67">
        <f>Table22452346789111213141516171819202122[[#This Row],[PEMBULATAN]]*O106</f>
        <v>106260</v>
      </c>
    </row>
    <row r="107" spans="1:16" ht="29.25" customHeight="1" x14ac:dyDescent="0.2">
      <c r="A107" s="96"/>
      <c r="B107" s="77"/>
      <c r="C107" s="75" t="s">
        <v>1610</v>
      </c>
      <c r="D107" s="80" t="s">
        <v>50</v>
      </c>
      <c r="E107" s="13">
        <v>44437</v>
      </c>
      <c r="F107" s="78" t="s">
        <v>768</v>
      </c>
      <c r="G107" s="13">
        <v>44440</v>
      </c>
      <c r="H107" s="79" t="s">
        <v>1409</v>
      </c>
      <c r="I107" s="16">
        <v>88</v>
      </c>
      <c r="J107" s="16">
        <v>34</v>
      </c>
      <c r="K107" s="16">
        <v>54</v>
      </c>
      <c r="L107" s="16">
        <v>21</v>
      </c>
      <c r="M107" s="84">
        <v>40.392000000000003</v>
      </c>
      <c r="N107" s="74">
        <v>40</v>
      </c>
      <c r="O107" s="66">
        <v>2530</v>
      </c>
      <c r="P107" s="67">
        <f>Table22452346789111213141516171819202122[[#This Row],[PEMBULATAN]]*O107</f>
        <v>101200</v>
      </c>
    </row>
    <row r="108" spans="1:16" ht="29.25" customHeight="1" x14ac:dyDescent="0.2">
      <c r="A108" s="96"/>
      <c r="B108" s="77"/>
      <c r="C108" s="75" t="s">
        <v>1611</v>
      </c>
      <c r="D108" s="80" t="s">
        <v>50</v>
      </c>
      <c r="E108" s="13">
        <v>44437</v>
      </c>
      <c r="F108" s="78" t="s">
        <v>768</v>
      </c>
      <c r="G108" s="13">
        <v>44440</v>
      </c>
      <c r="H108" s="79" t="s">
        <v>1409</v>
      </c>
      <c r="I108" s="16">
        <v>37</v>
      </c>
      <c r="J108" s="16">
        <v>52</v>
      </c>
      <c r="K108" s="16">
        <v>55</v>
      </c>
      <c r="L108" s="16">
        <v>12</v>
      </c>
      <c r="M108" s="84">
        <v>26.454999999999998</v>
      </c>
      <c r="N108" s="74">
        <v>26</v>
      </c>
      <c r="O108" s="66">
        <v>2530</v>
      </c>
      <c r="P108" s="67">
        <f>Table22452346789111213141516171819202122[[#This Row],[PEMBULATAN]]*O108</f>
        <v>65780</v>
      </c>
    </row>
    <row r="109" spans="1:16" ht="29.25" customHeight="1" x14ac:dyDescent="0.2">
      <c r="A109" s="96"/>
      <c r="B109" s="77"/>
      <c r="C109" s="75" t="s">
        <v>1612</v>
      </c>
      <c r="D109" s="80" t="s">
        <v>50</v>
      </c>
      <c r="E109" s="13">
        <v>44437</v>
      </c>
      <c r="F109" s="78" t="s">
        <v>768</v>
      </c>
      <c r="G109" s="13">
        <v>44440</v>
      </c>
      <c r="H109" s="79" t="s">
        <v>1409</v>
      </c>
      <c r="I109" s="16">
        <v>53</v>
      </c>
      <c r="J109" s="16">
        <v>7</v>
      </c>
      <c r="K109" s="16">
        <v>7</v>
      </c>
      <c r="L109" s="16">
        <v>1</v>
      </c>
      <c r="M109" s="84">
        <v>0.64924999999999999</v>
      </c>
      <c r="N109" s="74">
        <v>1</v>
      </c>
      <c r="O109" s="66">
        <v>2530</v>
      </c>
      <c r="P109" s="67">
        <f>Table22452346789111213141516171819202122[[#This Row],[PEMBULATAN]]*O109</f>
        <v>2530</v>
      </c>
    </row>
    <row r="110" spans="1:16" ht="29.25" customHeight="1" x14ac:dyDescent="0.2">
      <c r="A110" s="96"/>
      <c r="B110" s="77"/>
      <c r="C110" s="75" t="s">
        <v>1613</v>
      </c>
      <c r="D110" s="80" t="s">
        <v>50</v>
      </c>
      <c r="E110" s="13">
        <v>44437</v>
      </c>
      <c r="F110" s="78" t="s">
        <v>768</v>
      </c>
      <c r="G110" s="13">
        <v>44440</v>
      </c>
      <c r="H110" s="79" t="s">
        <v>1409</v>
      </c>
      <c r="I110" s="16">
        <v>90</v>
      </c>
      <c r="J110" s="16">
        <v>57</v>
      </c>
      <c r="K110" s="16">
        <v>27</v>
      </c>
      <c r="L110" s="16">
        <v>15</v>
      </c>
      <c r="M110" s="84">
        <v>34.627499999999998</v>
      </c>
      <c r="N110" s="74">
        <v>35</v>
      </c>
      <c r="O110" s="66">
        <v>2530</v>
      </c>
      <c r="P110" s="67">
        <f>Table22452346789111213141516171819202122[[#This Row],[PEMBULATAN]]*O110</f>
        <v>88550</v>
      </c>
    </row>
    <row r="111" spans="1:16" ht="29.25" customHeight="1" x14ac:dyDescent="0.2">
      <c r="A111" s="96"/>
      <c r="B111" s="77"/>
      <c r="C111" s="75" t="s">
        <v>1614</v>
      </c>
      <c r="D111" s="80" t="s">
        <v>50</v>
      </c>
      <c r="E111" s="13">
        <v>44437</v>
      </c>
      <c r="F111" s="78" t="s">
        <v>768</v>
      </c>
      <c r="G111" s="13">
        <v>44440</v>
      </c>
      <c r="H111" s="79" t="s">
        <v>1409</v>
      </c>
      <c r="I111" s="16">
        <v>75</v>
      </c>
      <c r="J111" s="16">
        <v>37</v>
      </c>
      <c r="K111" s="16">
        <v>28</v>
      </c>
      <c r="L111" s="16">
        <v>9</v>
      </c>
      <c r="M111" s="84">
        <v>19.425000000000001</v>
      </c>
      <c r="N111" s="74">
        <v>19</v>
      </c>
      <c r="O111" s="66">
        <v>2530</v>
      </c>
      <c r="P111" s="67">
        <f>Table22452346789111213141516171819202122[[#This Row],[PEMBULATAN]]*O111</f>
        <v>48070</v>
      </c>
    </row>
    <row r="112" spans="1:16" ht="29.25" customHeight="1" x14ac:dyDescent="0.2">
      <c r="A112" s="96"/>
      <c r="B112" s="77"/>
      <c r="C112" s="75" t="s">
        <v>1615</v>
      </c>
      <c r="D112" s="80" t="s">
        <v>50</v>
      </c>
      <c r="E112" s="13">
        <v>44437</v>
      </c>
      <c r="F112" s="78" t="s">
        <v>768</v>
      </c>
      <c r="G112" s="13">
        <v>44440</v>
      </c>
      <c r="H112" s="79" t="s">
        <v>1409</v>
      </c>
      <c r="I112" s="16">
        <v>85</v>
      </c>
      <c r="J112" s="16">
        <v>60</v>
      </c>
      <c r="K112" s="16">
        <v>30</v>
      </c>
      <c r="L112" s="16">
        <v>24</v>
      </c>
      <c r="M112" s="84">
        <v>38.25</v>
      </c>
      <c r="N112" s="74">
        <v>38</v>
      </c>
      <c r="O112" s="66">
        <v>2530</v>
      </c>
      <c r="P112" s="67">
        <f>Table22452346789111213141516171819202122[[#This Row],[PEMBULATAN]]*O112</f>
        <v>96140</v>
      </c>
    </row>
    <row r="113" spans="1:16" ht="29.25" customHeight="1" x14ac:dyDescent="0.2">
      <c r="A113" s="96"/>
      <c r="B113" s="77"/>
      <c r="C113" s="75" t="s">
        <v>1616</v>
      </c>
      <c r="D113" s="80" t="s">
        <v>50</v>
      </c>
      <c r="E113" s="13">
        <v>44437</v>
      </c>
      <c r="F113" s="78" t="s">
        <v>768</v>
      </c>
      <c r="G113" s="13">
        <v>44440</v>
      </c>
      <c r="H113" s="79" t="s">
        <v>1409</v>
      </c>
      <c r="I113" s="16">
        <v>92</v>
      </c>
      <c r="J113" s="16">
        <v>70</v>
      </c>
      <c r="K113" s="16">
        <v>30</v>
      </c>
      <c r="L113" s="16">
        <v>12</v>
      </c>
      <c r="M113" s="84">
        <v>48.3</v>
      </c>
      <c r="N113" s="74">
        <v>48</v>
      </c>
      <c r="O113" s="66">
        <v>2530</v>
      </c>
      <c r="P113" s="67">
        <f>Table22452346789111213141516171819202122[[#This Row],[PEMBULATAN]]*O113</f>
        <v>121440</v>
      </c>
    </row>
    <row r="114" spans="1:16" ht="29.25" customHeight="1" x14ac:dyDescent="0.2">
      <c r="A114" s="96"/>
      <c r="B114" s="77"/>
      <c r="C114" s="75" t="s">
        <v>1617</v>
      </c>
      <c r="D114" s="80" t="s">
        <v>50</v>
      </c>
      <c r="E114" s="13">
        <v>44437</v>
      </c>
      <c r="F114" s="78" t="s">
        <v>768</v>
      </c>
      <c r="G114" s="13">
        <v>44440</v>
      </c>
      <c r="H114" s="79" t="s">
        <v>1409</v>
      </c>
      <c r="I114" s="16">
        <v>103</v>
      </c>
      <c r="J114" s="16">
        <v>49</v>
      </c>
      <c r="K114" s="16">
        <v>28</v>
      </c>
      <c r="L114" s="16">
        <v>13</v>
      </c>
      <c r="M114" s="84">
        <v>35.329000000000001</v>
      </c>
      <c r="N114" s="74">
        <v>35</v>
      </c>
      <c r="O114" s="66">
        <v>2530</v>
      </c>
      <c r="P114" s="67">
        <f>Table22452346789111213141516171819202122[[#This Row],[PEMBULATAN]]*O114</f>
        <v>88550</v>
      </c>
    </row>
    <row r="115" spans="1:16" ht="29.25" customHeight="1" x14ac:dyDescent="0.2">
      <c r="A115" s="96"/>
      <c r="B115" s="77"/>
      <c r="C115" s="75" t="s">
        <v>1618</v>
      </c>
      <c r="D115" s="80" t="s">
        <v>50</v>
      </c>
      <c r="E115" s="13">
        <v>44437</v>
      </c>
      <c r="F115" s="78" t="s">
        <v>768</v>
      </c>
      <c r="G115" s="13">
        <v>44440</v>
      </c>
      <c r="H115" s="79" t="s">
        <v>1409</v>
      </c>
      <c r="I115" s="16">
        <v>63</v>
      </c>
      <c r="J115" s="16">
        <v>83</v>
      </c>
      <c r="K115" s="16">
        <v>50</v>
      </c>
      <c r="L115" s="16">
        <v>18</v>
      </c>
      <c r="M115" s="84">
        <v>65.362499999999997</v>
      </c>
      <c r="N115" s="74">
        <v>65</v>
      </c>
      <c r="O115" s="66">
        <v>2530</v>
      </c>
      <c r="P115" s="67">
        <f>Table22452346789111213141516171819202122[[#This Row],[PEMBULATAN]]*O115</f>
        <v>164450</v>
      </c>
    </row>
    <row r="116" spans="1:16" ht="29.25" customHeight="1" x14ac:dyDescent="0.2">
      <c r="A116" s="96"/>
      <c r="B116" s="77"/>
      <c r="C116" s="75" t="s">
        <v>1619</v>
      </c>
      <c r="D116" s="80" t="s">
        <v>50</v>
      </c>
      <c r="E116" s="13">
        <v>44437</v>
      </c>
      <c r="F116" s="78" t="s">
        <v>768</v>
      </c>
      <c r="G116" s="13">
        <v>44440</v>
      </c>
      <c r="H116" s="79" t="s">
        <v>1409</v>
      </c>
      <c r="I116" s="16">
        <v>85</v>
      </c>
      <c r="J116" s="16">
        <v>54</v>
      </c>
      <c r="K116" s="16">
        <v>28</v>
      </c>
      <c r="L116" s="16">
        <v>9</v>
      </c>
      <c r="M116" s="84">
        <v>32.130000000000003</v>
      </c>
      <c r="N116" s="74">
        <v>32</v>
      </c>
      <c r="O116" s="66">
        <v>2530</v>
      </c>
      <c r="P116" s="67">
        <f>Table22452346789111213141516171819202122[[#This Row],[PEMBULATAN]]*O116</f>
        <v>80960</v>
      </c>
    </row>
    <row r="117" spans="1:16" ht="29.25" customHeight="1" x14ac:dyDescent="0.2">
      <c r="A117" s="96"/>
      <c r="B117" s="77"/>
      <c r="C117" s="75" t="s">
        <v>1620</v>
      </c>
      <c r="D117" s="80" t="s">
        <v>50</v>
      </c>
      <c r="E117" s="13">
        <v>44437</v>
      </c>
      <c r="F117" s="78" t="s">
        <v>768</v>
      </c>
      <c r="G117" s="13">
        <v>44440</v>
      </c>
      <c r="H117" s="79" t="s">
        <v>1409</v>
      </c>
      <c r="I117" s="16">
        <v>90</v>
      </c>
      <c r="J117" s="16">
        <v>72</v>
      </c>
      <c r="K117" s="16">
        <v>40</v>
      </c>
      <c r="L117" s="16">
        <v>30</v>
      </c>
      <c r="M117" s="84">
        <v>64.8</v>
      </c>
      <c r="N117" s="74">
        <v>65</v>
      </c>
      <c r="O117" s="66">
        <v>2530</v>
      </c>
      <c r="P117" s="67">
        <f>Table22452346789111213141516171819202122[[#This Row],[PEMBULATAN]]*O117</f>
        <v>164450</v>
      </c>
    </row>
    <row r="118" spans="1:16" ht="29.25" customHeight="1" x14ac:dyDescent="0.2">
      <c r="A118" s="96"/>
      <c r="B118" s="77"/>
      <c r="C118" s="75" t="s">
        <v>1621</v>
      </c>
      <c r="D118" s="80" t="s">
        <v>50</v>
      </c>
      <c r="E118" s="13">
        <v>44437</v>
      </c>
      <c r="F118" s="78" t="s">
        <v>768</v>
      </c>
      <c r="G118" s="13">
        <v>44440</v>
      </c>
      <c r="H118" s="79" t="s">
        <v>1409</v>
      </c>
      <c r="I118" s="16">
        <v>92</v>
      </c>
      <c r="J118" s="16">
        <v>57</v>
      </c>
      <c r="K118" s="16">
        <v>37</v>
      </c>
      <c r="L118" s="16">
        <v>24</v>
      </c>
      <c r="M118" s="84">
        <v>48.506999999999998</v>
      </c>
      <c r="N118" s="74">
        <v>49</v>
      </c>
      <c r="O118" s="66">
        <v>2530</v>
      </c>
      <c r="P118" s="67">
        <f>Table22452346789111213141516171819202122[[#This Row],[PEMBULATAN]]*O118</f>
        <v>123970</v>
      </c>
    </row>
    <row r="119" spans="1:16" ht="29.25" customHeight="1" x14ac:dyDescent="0.2">
      <c r="A119" s="96"/>
      <c r="B119" s="77"/>
      <c r="C119" s="75" t="s">
        <v>1622</v>
      </c>
      <c r="D119" s="80" t="s">
        <v>50</v>
      </c>
      <c r="E119" s="13">
        <v>44437</v>
      </c>
      <c r="F119" s="78" t="s">
        <v>768</v>
      </c>
      <c r="G119" s="13">
        <v>44440</v>
      </c>
      <c r="H119" s="79" t="s">
        <v>1409</v>
      </c>
      <c r="I119" s="16">
        <v>90</v>
      </c>
      <c r="J119" s="16">
        <v>53</v>
      </c>
      <c r="K119" s="16">
        <v>44</v>
      </c>
      <c r="L119" s="16">
        <v>25</v>
      </c>
      <c r="M119" s="84">
        <v>52.47</v>
      </c>
      <c r="N119" s="74">
        <v>52</v>
      </c>
      <c r="O119" s="66">
        <v>2530</v>
      </c>
      <c r="P119" s="67">
        <f>Table22452346789111213141516171819202122[[#This Row],[PEMBULATAN]]*O119</f>
        <v>131560</v>
      </c>
    </row>
    <row r="120" spans="1:16" ht="29.25" customHeight="1" x14ac:dyDescent="0.2">
      <c r="A120" s="96"/>
      <c r="B120" s="77"/>
      <c r="C120" s="75" t="s">
        <v>1623</v>
      </c>
      <c r="D120" s="80" t="s">
        <v>50</v>
      </c>
      <c r="E120" s="13">
        <v>44437</v>
      </c>
      <c r="F120" s="78" t="s">
        <v>768</v>
      </c>
      <c r="G120" s="13">
        <v>44440</v>
      </c>
      <c r="H120" s="79" t="s">
        <v>1409</v>
      </c>
      <c r="I120" s="16">
        <v>90</v>
      </c>
      <c r="J120" s="16">
        <v>50</v>
      </c>
      <c r="K120" s="16">
        <v>40</v>
      </c>
      <c r="L120" s="16">
        <v>19</v>
      </c>
      <c r="M120" s="84">
        <v>45</v>
      </c>
      <c r="N120" s="74">
        <v>45</v>
      </c>
      <c r="O120" s="66">
        <v>2530</v>
      </c>
      <c r="P120" s="67">
        <f>Table22452346789111213141516171819202122[[#This Row],[PEMBULATAN]]*O120</f>
        <v>113850</v>
      </c>
    </row>
    <row r="121" spans="1:16" ht="29.25" customHeight="1" x14ac:dyDescent="0.2">
      <c r="A121" s="96"/>
      <c r="B121" s="77"/>
      <c r="C121" s="75" t="s">
        <v>1624</v>
      </c>
      <c r="D121" s="80" t="s">
        <v>50</v>
      </c>
      <c r="E121" s="13">
        <v>44437</v>
      </c>
      <c r="F121" s="78" t="s">
        <v>768</v>
      </c>
      <c r="G121" s="13">
        <v>44440</v>
      </c>
      <c r="H121" s="79" t="s">
        <v>1409</v>
      </c>
      <c r="I121" s="16">
        <v>85</v>
      </c>
      <c r="J121" s="16">
        <v>57</v>
      </c>
      <c r="K121" s="16">
        <v>33</v>
      </c>
      <c r="L121" s="16">
        <v>23</v>
      </c>
      <c r="M121" s="84">
        <v>39.971249999999998</v>
      </c>
      <c r="N121" s="74">
        <v>40</v>
      </c>
      <c r="O121" s="66">
        <v>2530</v>
      </c>
      <c r="P121" s="67">
        <f>Table22452346789111213141516171819202122[[#This Row],[PEMBULATAN]]*O121</f>
        <v>101200</v>
      </c>
    </row>
    <row r="122" spans="1:16" ht="29.25" customHeight="1" x14ac:dyDescent="0.2">
      <c r="A122" s="96"/>
      <c r="B122" s="77"/>
      <c r="C122" s="75" t="s">
        <v>1625</v>
      </c>
      <c r="D122" s="80" t="s">
        <v>50</v>
      </c>
      <c r="E122" s="13">
        <v>44437</v>
      </c>
      <c r="F122" s="78" t="s">
        <v>768</v>
      </c>
      <c r="G122" s="13">
        <v>44440</v>
      </c>
      <c r="H122" s="79" t="s">
        <v>1409</v>
      </c>
      <c r="I122" s="16">
        <v>97</v>
      </c>
      <c r="J122" s="16">
        <v>58</v>
      </c>
      <c r="K122" s="16">
        <v>40</v>
      </c>
      <c r="L122" s="16">
        <v>30</v>
      </c>
      <c r="M122" s="84">
        <v>56.26</v>
      </c>
      <c r="N122" s="74">
        <v>56</v>
      </c>
      <c r="O122" s="66">
        <v>2530</v>
      </c>
      <c r="P122" s="67">
        <f>Table22452346789111213141516171819202122[[#This Row],[PEMBULATAN]]*O122</f>
        <v>141680</v>
      </c>
    </row>
    <row r="123" spans="1:16" ht="29.25" customHeight="1" x14ac:dyDescent="0.2">
      <c r="A123" s="96"/>
      <c r="B123" s="77"/>
      <c r="C123" s="75" t="s">
        <v>1626</v>
      </c>
      <c r="D123" s="80" t="s">
        <v>50</v>
      </c>
      <c r="E123" s="13">
        <v>44437</v>
      </c>
      <c r="F123" s="78" t="s">
        <v>768</v>
      </c>
      <c r="G123" s="13">
        <v>44440</v>
      </c>
      <c r="H123" s="79" t="s">
        <v>1409</v>
      </c>
      <c r="I123" s="16">
        <v>81</v>
      </c>
      <c r="J123" s="16">
        <v>55</v>
      </c>
      <c r="K123" s="16">
        <v>20</v>
      </c>
      <c r="L123" s="16">
        <v>14</v>
      </c>
      <c r="M123" s="84">
        <v>22.274999999999999</v>
      </c>
      <c r="N123" s="74">
        <v>22</v>
      </c>
      <c r="O123" s="66">
        <v>2530</v>
      </c>
      <c r="P123" s="67">
        <f>Table22452346789111213141516171819202122[[#This Row],[PEMBULATAN]]*O123</f>
        <v>55660</v>
      </c>
    </row>
    <row r="124" spans="1:16" ht="29.25" customHeight="1" x14ac:dyDescent="0.2">
      <c r="A124" s="96"/>
      <c r="B124" s="77"/>
      <c r="C124" s="75" t="s">
        <v>1627</v>
      </c>
      <c r="D124" s="80" t="s">
        <v>50</v>
      </c>
      <c r="E124" s="13">
        <v>44437</v>
      </c>
      <c r="F124" s="78" t="s">
        <v>768</v>
      </c>
      <c r="G124" s="13">
        <v>44440</v>
      </c>
      <c r="H124" s="79" t="s">
        <v>1409</v>
      </c>
      <c r="I124" s="16">
        <v>3</v>
      </c>
      <c r="J124" s="16">
        <v>39</v>
      </c>
      <c r="K124" s="16">
        <v>11</v>
      </c>
      <c r="L124" s="16">
        <v>1</v>
      </c>
      <c r="M124" s="84">
        <v>0.32174999999999998</v>
      </c>
      <c r="N124" s="74">
        <v>1</v>
      </c>
      <c r="O124" s="66">
        <v>2530</v>
      </c>
      <c r="P124" s="67">
        <f>Table22452346789111213141516171819202122[[#This Row],[PEMBULATAN]]*O124</f>
        <v>2530</v>
      </c>
    </row>
    <row r="125" spans="1:16" ht="29.25" customHeight="1" x14ac:dyDescent="0.2">
      <c r="A125" s="96"/>
      <c r="B125" s="77"/>
      <c r="C125" s="75" t="s">
        <v>1628</v>
      </c>
      <c r="D125" s="80" t="s">
        <v>50</v>
      </c>
      <c r="E125" s="13">
        <v>44437</v>
      </c>
      <c r="F125" s="78" t="s">
        <v>768</v>
      </c>
      <c r="G125" s="13">
        <v>44440</v>
      </c>
      <c r="H125" s="79" t="s">
        <v>1409</v>
      </c>
      <c r="I125" s="16">
        <v>30</v>
      </c>
      <c r="J125" s="16">
        <v>40</v>
      </c>
      <c r="K125" s="16">
        <v>20</v>
      </c>
      <c r="L125" s="16">
        <v>6</v>
      </c>
      <c r="M125" s="84">
        <v>6</v>
      </c>
      <c r="N125" s="74">
        <v>6</v>
      </c>
      <c r="O125" s="66">
        <v>2530</v>
      </c>
      <c r="P125" s="67">
        <f>Table22452346789111213141516171819202122[[#This Row],[PEMBULATAN]]*O125</f>
        <v>15180</v>
      </c>
    </row>
    <row r="126" spans="1:16" ht="29.25" customHeight="1" x14ac:dyDescent="0.2">
      <c r="A126" s="96"/>
      <c r="B126" s="77"/>
      <c r="C126" s="75" t="s">
        <v>1629</v>
      </c>
      <c r="D126" s="80" t="s">
        <v>50</v>
      </c>
      <c r="E126" s="13">
        <v>44437</v>
      </c>
      <c r="F126" s="78" t="s">
        <v>768</v>
      </c>
      <c r="G126" s="13">
        <v>44440</v>
      </c>
      <c r="H126" s="79" t="s">
        <v>1409</v>
      </c>
      <c r="I126" s="16">
        <v>88</v>
      </c>
      <c r="J126" s="16">
        <v>43</v>
      </c>
      <c r="K126" s="16">
        <v>40</v>
      </c>
      <c r="L126" s="16">
        <v>21</v>
      </c>
      <c r="M126" s="84">
        <v>37.840000000000003</v>
      </c>
      <c r="N126" s="74">
        <v>38</v>
      </c>
      <c r="O126" s="66">
        <v>2530</v>
      </c>
      <c r="P126" s="67">
        <f>Table22452346789111213141516171819202122[[#This Row],[PEMBULATAN]]*O126</f>
        <v>96140</v>
      </c>
    </row>
    <row r="127" spans="1:16" ht="29.25" customHeight="1" x14ac:dyDescent="0.2">
      <c r="A127" s="96"/>
      <c r="B127" s="77"/>
      <c r="C127" s="75" t="s">
        <v>1630</v>
      </c>
      <c r="D127" s="80" t="s">
        <v>50</v>
      </c>
      <c r="E127" s="13">
        <v>44437</v>
      </c>
      <c r="F127" s="78" t="s">
        <v>768</v>
      </c>
      <c r="G127" s="13">
        <v>44440</v>
      </c>
      <c r="H127" s="79" t="s">
        <v>1409</v>
      </c>
      <c r="I127" s="16">
        <v>80</v>
      </c>
      <c r="J127" s="16">
        <v>49</v>
      </c>
      <c r="K127" s="16">
        <v>35</v>
      </c>
      <c r="L127" s="16">
        <v>11</v>
      </c>
      <c r="M127" s="84">
        <v>34.299999999999997</v>
      </c>
      <c r="N127" s="74">
        <v>34</v>
      </c>
      <c r="O127" s="66">
        <v>2530</v>
      </c>
      <c r="P127" s="67">
        <f>Table22452346789111213141516171819202122[[#This Row],[PEMBULATAN]]*O127</f>
        <v>86020</v>
      </c>
    </row>
    <row r="128" spans="1:16" ht="29.25" customHeight="1" x14ac:dyDescent="0.2">
      <c r="A128" s="14"/>
      <c r="B128" s="14"/>
      <c r="C128" s="9" t="s">
        <v>1631</v>
      </c>
      <c r="D128" s="78" t="s">
        <v>50</v>
      </c>
      <c r="E128" s="13">
        <v>44437</v>
      </c>
      <c r="F128" s="78" t="s">
        <v>768</v>
      </c>
      <c r="G128" s="13">
        <v>44440</v>
      </c>
      <c r="H128" s="10" t="s">
        <v>1409</v>
      </c>
      <c r="I128" s="1">
        <v>63</v>
      </c>
      <c r="J128" s="1">
        <v>33</v>
      </c>
      <c r="K128" s="1">
        <v>25</v>
      </c>
      <c r="L128" s="1">
        <v>8</v>
      </c>
      <c r="M128" s="83">
        <v>12.99375</v>
      </c>
      <c r="N128" s="8">
        <v>13</v>
      </c>
      <c r="O128" s="66">
        <v>2530</v>
      </c>
      <c r="P128" s="67">
        <f>Table22452346789111213141516171819202122[[#This Row],[PEMBULATAN]]*O128</f>
        <v>32890</v>
      </c>
    </row>
    <row r="129" spans="1:16" ht="29.25" customHeight="1" x14ac:dyDescent="0.2">
      <c r="A129" s="14"/>
      <c r="B129" s="14"/>
      <c r="C129" s="75" t="s">
        <v>1632</v>
      </c>
      <c r="D129" s="80" t="s">
        <v>50</v>
      </c>
      <c r="E129" s="13">
        <v>44437</v>
      </c>
      <c r="F129" s="78" t="s">
        <v>768</v>
      </c>
      <c r="G129" s="13">
        <v>44440</v>
      </c>
      <c r="H129" s="79" t="s">
        <v>1409</v>
      </c>
      <c r="I129" s="16">
        <v>95</v>
      </c>
      <c r="J129" s="16">
        <v>55</v>
      </c>
      <c r="K129" s="16">
        <v>20</v>
      </c>
      <c r="L129" s="16">
        <v>20</v>
      </c>
      <c r="M129" s="84">
        <v>26.125</v>
      </c>
      <c r="N129" s="74">
        <v>26</v>
      </c>
      <c r="O129" s="66">
        <v>2530</v>
      </c>
      <c r="P129" s="67">
        <f>Table22452346789111213141516171819202122[[#This Row],[PEMBULATAN]]*O129</f>
        <v>65780</v>
      </c>
    </row>
    <row r="130" spans="1:16" ht="29.25" customHeight="1" x14ac:dyDescent="0.2">
      <c r="A130" s="14"/>
      <c r="B130" s="14"/>
      <c r="C130" s="75" t="s">
        <v>1633</v>
      </c>
      <c r="D130" s="80" t="s">
        <v>50</v>
      </c>
      <c r="E130" s="13">
        <v>44437</v>
      </c>
      <c r="F130" s="78" t="s">
        <v>768</v>
      </c>
      <c r="G130" s="13">
        <v>44440</v>
      </c>
      <c r="H130" s="79" t="s">
        <v>1409</v>
      </c>
      <c r="I130" s="16">
        <v>48</v>
      </c>
      <c r="J130" s="16">
        <v>52</v>
      </c>
      <c r="K130" s="16">
        <v>8</v>
      </c>
      <c r="L130" s="16">
        <v>3</v>
      </c>
      <c r="M130" s="84">
        <v>4.992</v>
      </c>
      <c r="N130" s="74">
        <v>5</v>
      </c>
      <c r="O130" s="66">
        <v>2530</v>
      </c>
      <c r="P130" s="67">
        <f>Table22452346789111213141516171819202122[[#This Row],[PEMBULATAN]]*O130</f>
        <v>12650</v>
      </c>
    </row>
    <row r="131" spans="1:16" ht="29.25" customHeight="1" x14ac:dyDescent="0.2">
      <c r="A131" s="14"/>
      <c r="B131" s="14"/>
      <c r="C131" s="75" t="s">
        <v>1634</v>
      </c>
      <c r="D131" s="80" t="s">
        <v>50</v>
      </c>
      <c r="E131" s="13">
        <v>44437</v>
      </c>
      <c r="F131" s="78" t="s">
        <v>768</v>
      </c>
      <c r="G131" s="13">
        <v>44440</v>
      </c>
      <c r="H131" s="79" t="s">
        <v>1409</v>
      </c>
      <c r="I131" s="16">
        <v>96</v>
      </c>
      <c r="J131" s="16">
        <v>57</v>
      </c>
      <c r="K131" s="16">
        <v>39</v>
      </c>
      <c r="L131" s="16">
        <v>9</v>
      </c>
      <c r="M131" s="84">
        <v>53.351999999999997</v>
      </c>
      <c r="N131" s="74">
        <v>53</v>
      </c>
      <c r="O131" s="66">
        <v>2530</v>
      </c>
      <c r="P131" s="67">
        <f>Table22452346789111213141516171819202122[[#This Row],[PEMBULATAN]]*O131</f>
        <v>134090</v>
      </c>
    </row>
    <row r="132" spans="1:16" ht="29.25" customHeight="1" x14ac:dyDescent="0.2">
      <c r="A132" s="14"/>
      <c r="B132" s="14"/>
      <c r="C132" s="75" t="s">
        <v>1635</v>
      </c>
      <c r="D132" s="80" t="s">
        <v>50</v>
      </c>
      <c r="E132" s="13">
        <v>44437</v>
      </c>
      <c r="F132" s="78" t="s">
        <v>768</v>
      </c>
      <c r="G132" s="13">
        <v>44440</v>
      </c>
      <c r="H132" s="79" t="s">
        <v>1409</v>
      </c>
      <c r="I132" s="16">
        <v>130</v>
      </c>
      <c r="J132" s="16">
        <v>10</v>
      </c>
      <c r="K132" s="16">
        <v>10</v>
      </c>
      <c r="L132" s="16">
        <v>1</v>
      </c>
      <c r="M132" s="84">
        <v>3.25</v>
      </c>
      <c r="N132" s="74">
        <v>3</v>
      </c>
      <c r="O132" s="66">
        <v>2530</v>
      </c>
      <c r="P132" s="67">
        <f>Table22452346789111213141516171819202122[[#This Row],[PEMBULATAN]]*O132</f>
        <v>7590</v>
      </c>
    </row>
    <row r="133" spans="1:16" ht="29.25" customHeight="1" x14ac:dyDescent="0.2">
      <c r="A133" s="14"/>
      <c r="B133" s="14"/>
      <c r="C133" s="75" t="s">
        <v>1636</v>
      </c>
      <c r="D133" s="80" t="s">
        <v>50</v>
      </c>
      <c r="E133" s="13">
        <v>44437</v>
      </c>
      <c r="F133" s="78" t="s">
        <v>768</v>
      </c>
      <c r="G133" s="13">
        <v>44440</v>
      </c>
      <c r="H133" s="79" t="s">
        <v>1409</v>
      </c>
      <c r="I133" s="16">
        <v>44</v>
      </c>
      <c r="J133" s="16">
        <v>30</v>
      </c>
      <c r="K133" s="16">
        <v>35</v>
      </c>
      <c r="L133" s="16">
        <v>4</v>
      </c>
      <c r="M133" s="84">
        <v>11.55</v>
      </c>
      <c r="N133" s="74">
        <v>12</v>
      </c>
      <c r="O133" s="66">
        <v>2530</v>
      </c>
      <c r="P133" s="67">
        <f>Table22452346789111213141516171819202122[[#This Row],[PEMBULATAN]]*O133</f>
        <v>30360</v>
      </c>
    </row>
    <row r="134" spans="1:16" ht="29.25" customHeight="1" x14ac:dyDescent="0.2">
      <c r="A134" s="14"/>
      <c r="B134" s="14"/>
      <c r="C134" s="75" t="s">
        <v>1637</v>
      </c>
      <c r="D134" s="80" t="s">
        <v>50</v>
      </c>
      <c r="E134" s="13">
        <v>44437</v>
      </c>
      <c r="F134" s="78" t="s">
        <v>768</v>
      </c>
      <c r="G134" s="13">
        <v>44440</v>
      </c>
      <c r="H134" s="79" t="s">
        <v>1409</v>
      </c>
      <c r="I134" s="16">
        <v>58</v>
      </c>
      <c r="J134" s="16">
        <v>48</v>
      </c>
      <c r="K134" s="16">
        <v>23</v>
      </c>
      <c r="L134" s="16">
        <v>5</v>
      </c>
      <c r="M134" s="84">
        <v>16.007999999999999</v>
      </c>
      <c r="N134" s="74">
        <v>16</v>
      </c>
      <c r="O134" s="66">
        <v>2530</v>
      </c>
      <c r="P134" s="67">
        <f>Table22452346789111213141516171819202122[[#This Row],[PEMBULATAN]]*O134</f>
        <v>40480</v>
      </c>
    </row>
    <row r="135" spans="1:16" ht="29.25" customHeight="1" x14ac:dyDescent="0.2">
      <c r="A135" s="14"/>
      <c r="B135" s="14"/>
      <c r="C135" s="75" t="s">
        <v>1638</v>
      </c>
      <c r="D135" s="80" t="s">
        <v>50</v>
      </c>
      <c r="E135" s="13">
        <v>44437</v>
      </c>
      <c r="F135" s="78" t="s">
        <v>768</v>
      </c>
      <c r="G135" s="13">
        <v>44440</v>
      </c>
      <c r="H135" s="79" t="s">
        <v>1409</v>
      </c>
      <c r="I135" s="16">
        <v>55</v>
      </c>
      <c r="J135" s="16">
        <v>9</v>
      </c>
      <c r="K135" s="16">
        <v>55</v>
      </c>
      <c r="L135" s="16">
        <v>3</v>
      </c>
      <c r="M135" s="84">
        <v>6.8062500000000004</v>
      </c>
      <c r="N135" s="74">
        <v>7</v>
      </c>
      <c r="O135" s="66">
        <v>2530</v>
      </c>
      <c r="P135" s="67">
        <f>Table22452346789111213141516171819202122[[#This Row],[PEMBULATAN]]*O135</f>
        <v>17710</v>
      </c>
    </row>
    <row r="136" spans="1:16" ht="29.25" customHeight="1" x14ac:dyDescent="0.2">
      <c r="A136" s="14"/>
      <c r="B136" s="14"/>
      <c r="C136" s="75" t="s">
        <v>1639</v>
      </c>
      <c r="D136" s="80" t="s">
        <v>50</v>
      </c>
      <c r="E136" s="13">
        <v>44437</v>
      </c>
      <c r="F136" s="78" t="s">
        <v>768</v>
      </c>
      <c r="G136" s="13">
        <v>44440</v>
      </c>
      <c r="H136" s="79" t="s">
        <v>1409</v>
      </c>
      <c r="I136" s="16">
        <v>42</v>
      </c>
      <c r="J136" s="16">
        <v>30</v>
      </c>
      <c r="K136" s="16">
        <v>48</v>
      </c>
      <c r="L136" s="16">
        <v>11</v>
      </c>
      <c r="M136" s="84">
        <v>15.12</v>
      </c>
      <c r="N136" s="74">
        <v>15</v>
      </c>
      <c r="O136" s="66">
        <v>2530</v>
      </c>
      <c r="P136" s="67">
        <f>Table22452346789111213141516171819202122[[#This Row],[PEMBULATAN]]*O136</f>
        <v>37950</v>
      </c>
    </row>
    <row r="137" spans="1:16" ht="29.25" customHeight="1" x14ac:dyDescent="0.2">
      <c r="A137" s="14"/>
      <c r="B137" s="14"/>
      <c r="C137" s="75" t="s">
        <v>1640</v>
      </c>
      <c r="D137" s="80" t="s">
        <v>50</v>
      </c>
      <c r="E137" s="13">
        <v>44437</v>
      </c>
      <c r="F137" s="78" t="s">
        <v>768</v>
      </c>
      <c r="G137" s="13">
        <v>44440</v>
      </c>
      <c r="H137" s="79" t="s">
        <v>1409</v>
      </c>
      <c r="I137" s="16">
        <v>42</v>
      </c>
      <c r="J137" s="16">
        <v>30</v>
      </c>
      <c r="K137" s="16">
        <v>48</v>
      </c>
      <c r="L137" s="16">
        <v>11</v>
      </c>
      <c r="M137" s="84">
        <v>15.12</v>
      </c>
      <c r="N137" s="74">
        <v>15</v>
      </c>
      <c r="O137" s="66">
        <v>2530</v>
      </c>
      <c r="P137" s="67">
        <f>Table22452346789111213141516171819202122[[#This Row],[PEMBULATAN]]*O137</f>
        <v>37950</v>
      </c>
    </row>
    <row r="138" spans="1:16" ht="22.5" customHeight="1" x14ac:dyDescent="0.2">
      <c r="A138" s="119" t="s">
        <v>31</v>
      </c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1"/>
      <c r="M138" s="81">
        <f>SUBTOTAL(109,Table22452346789111213141516171819202122[KG VOLUME])</f>
        <v>3395.6540000000009</v>
      </c>
      <c r="N138" s="70">
        <f>SUM(N3:N137)</f>
        <v>3431</v>
      </c>
      <c r="O138" s="122">
        <f>SUM(P3:P137)</f>
        <v>8680430</v>
      </c>
      <c r="P138" s="123"/>
    </row>
    <row r="139" spans="1:16" ht="22.5" customHeight="1" x14ac:dyDescent="0.2">
      <c r="A139" s="85"/>
      <c r="B139" s="58" t="s">
        <v>43</v>
      </c>
      <c r="C139" s="57"/>
      <c r="D139" s="59" t="s">
        <v>44</v>
      </c>
      <c r="E139" s="85"/>
      <c r="F139" s="85"/>
      <c r="G139" s="85"/>
      <c r="H139" s="85"/>
      <c r="I139" s="85"/>
      <c r="J139" s="85"/>
      <c r="K139" s="85"/>
      <c r="L139" s="85"/>
      <c r="M139" s="86"/>
      <c r="N139" s="88" t="s">
        <v>51</v>
      </c>
      <c r="O139" s="87"/>
      <c r="P139" s="87">
        <f>O138*10%</f>
        <v>868043</v>
      </c>
    </row>
    <row r="140" spans="1:16" ht="22.5" customHeight="1" thickBot="1" x14ac:dyDescent="0.25">
      <c r="A140" s="85"/>
      <c r="B140" s="58"/>
      <c r="C140" s="57"/>
      <c r="D140" s="59"/>
      <c r="E140" s="85"/>
      <c r="F140" s="85"/>
      <c r="G140" s="85"/>
      <c r="H140" s="85"/>
      <c r="I140" s="85"/>
      <c r="J140" s="85"/>
      <c r="K140" s="85"/>
      <c r="L140" s="85"/>
      <c r="M140" s="86"/>
      <c r="N140" s="99" t="s">
        <v>53</v>
      </c>
      <c r="O140" s="100"/>
      <c r="P140" s="100">
        <f>O138-P139</f>
        <v>7812387</v>
      </c>
    </row>
    <row r="141" spans="1:16" x14ac:dyDescent="0.2">
      <c r="A141" s="11"/>
      <c r="H141" s="65"/>
      <c r="N141" s="64" t="s">
        <v>32</v>
      </c>
      <c r="P141" s="71">
        <f>P140*1%</f>
        <v>78123.87</v>
      </c>
    </row>
    <row r="142" spans="1:16" ht="15.75" thickBot="1" x14ac:dyDescent="0.25">
      <c r="A142" s="11"/>
      <c r="H142" s="65"/>
      <c r="N142" s="64" t="s">
        <v>54</v>
      </c>
      <c r="P142" s="73">
        <f>P140*2%</f>
        <v>156247.74</v>
      </c>
    </row>
    <row r="143" spans="1:16" x14ac:dyDescent="0.2">
      <c r="A143" s="11"/>
      <c r="H143" s="65"/>
      <c r="N143" s="68" t="s">
        <v>33</v>
      </c>
      <c r="O143" s="69"/>
      <c r="P143" s="72">
        <f>P140+P141-P142</f>
        <v>7734263.1299999999</v>
      </c>
    </row>
    <row r="144" spans="1:16" x14ac:dyDescent="0.2">
      <c r="A144" s="11"/>
      <c r="H144" s="65"/>
      <c r="P144" s="73"/>
    </row>
    <row r="145" spans="1:16" x14ac:dyDescent="0.2">
      <c r="A145" s="11"/>
      <c r="H145" s="65"/>
      <c r="O145" s="60"/>
      <c r="P145" s="73"/>
    </row>
    <row r="146" spans="1:16" s="3" customFormat="1" x14ac:dyDescent="0.25">
      <c r="A146" s="11"/>
      <c r="B146" s="2"/>
      <c r="C146" s="2"/>
      <c r="E146" s="12"/>
      <c r="H146" s="65"/>
      <c r="N146" s="15"/>
      <c r="O146" s="15"/>
      <c r="P146" s="15"/>
    </row>
    <row r="147" spans="1:16" s="3" customFormat="1" x14ac:dyDescent="0.25">
      <c r="A147" s="11"/>
      <c r="B147" s="2"/>
      <c r="C147" s="2"/>
      <c r="E147" s="12"/>
      <c r="H147" s="65"/>
      <c r="N147" s="15"/>
      <c r="O147" s="15"/>
      <c r="P147" s="15"/>
    </row>
    <row r="148" spans="1:16" s="3" customFormat="1" x14ac:dyDescent="0.25">
      <c r="A148" s="11"/>
      <c r="B148" s="2"/>
      <c r="C148" s="2"/>
      <c r="E148" s="12"/>
      <c r="H148" s="65"/>
      <c r="N148" s="15"/>
      <c r="O148" s="15"/>
      <c r="P148" s="15"/>
    </row>
    <row r="149" spans="1:16" s="3" customFormat="1" x14ac:dyDescent="0.25">
      <c r="A149" s="11"/>
      <c r="B149" s="2"/>
      <c r="C149" s="2"/>
      <c r="E149" s="12"/>
      <c r="H149" s="65"/>
      <c r="N149" s="15"/>
      <c r="O149" s="15"/>
      <c r="P149" s="15"/>
    </row>
    <row r="150" spans="1:16" s="3" customFormat="1" x14ac:dyDescent="0.25">
      <c r="A150" s="11"/>
      <c r="B150" s="2"/>
      <c r="C150" s="2"/>
      <c r="E150" s="12"/>
      <c r="H150" s="65"/>
      <c r="N150" s="15"/>
      <c r="O150" s="15"/>
      <c r="P150" s="15"/>
    </row>
    <row r="151" spans="1:16" s="3" customFormat="1" x14ac:dyDescent="0.25">
      <c r="A151" s="11"/>
      <c r="B151" s="2"/>
      <c r="C151" s="2"/>
      <c r="E151" s="12"/>
      <c r="H151" s="65"/>
      <c r="N151" s="15"/>
      <c r="O151" s="15"/>
      <c r="P151" s="15"/>
    </row>
    <row r="152" spans="1:16" s="3" customFormat="1" x14ac:dyDescent="0.25">
      <c r="A152" s="11"/>
      <c r="B152" s="2"/>
      <c r="C152" s="2"/>
      <c r="E152" s="12"/>
      <c r="H152" s="65"/>
      <c r="N152" s="15"/>
      <c r="O152" s="15"/>
      <c r="P152" s="15"/>
    </row>
    <row r="153" spans="1:16" s="3" customFormat="1" x14ac:dyDescent="0.25">
      <c r="A153" s="11"/>
      <c r="B153" s="2"/>
      <c r="C153" s="2"/>
      <c r="E153" s="12"/>
      <c r="H153" s="65"/>
      <c r="N153" s="15"/>
      <c r="O153" s="15"/>
      <c r="P153" s="15"/>
    </row>
    <row r="154" spans="1:16" s="3" customFormat="1" x14ac:dyDescent="0.25">
      <c r="A154" s="11"/>
      <c r="B154" s="2"/>
      <c r="C154" s="2"/>
      <c r="E154" s="12"/>
      <c r="H154" s="65"/>
      <c r="N154" s="15"/>
      <c r="O154" s="15"/>
      <c r="P154" s="15"/>
    </row>
    <row r="155" spans="1:16" s="3" customFormat="1" x14ac:dyDescent="0.25">
      <c r="A155" s="11"/>
      <c r="B155" s="2"/>
      <c r="C155" s="2"/>
      <c r="E155" s="12"/>
      <c r="H155" s="65"/>
      <c r="N155" s="15"/>
      <c r="O155" s="15"/>
      <c r="P155" s="15"/>
    </row>
    <row r="156" spans="1:16" s="3" customFormat="1" x14ac:dyDescent="0.25">
      <c r="A156" s="11"/>
      <c r="B156" s="2"/>
      <c r="C156" s="2"/>
      <c r="E156" s="12"/>
      <c r="H156" s="65"/>
      <c r="N156" s="15"/>
      <c r="O156" s="15"/>
      <c r="P156" s="15"/>
    </row>
    <row r="157" spans="1:16" s="3" customFormat="1" x14ac:dyDescent="0.25">
      <c r="A157" s="11"/>
      <c r="B157" s="2"/>
      <c r="C157" s="2"/>
      <c r="E157" s="12"/>
      <c r="H157" s="65"/>
      <c r="N157" s="15"/>
      <c r="O157" s="15"/>
      <c r="P157" s="15"/>
    </row>
  </sheetData>
  <mergeCells count="2">
    <mergeCell ref="A138:L138"/>
    <mergeCell ref="O138:P138"/>
  </mergeCells>
  <conditionalFormatting sqref="B3">
    <cfRule type="duplicateValues" dxfId="103" priority="2"/>
  </conditionalFormatting>
  <conditionalFormatting sqref="B4:B127">
    <cfRule type="duplicateValues" dxfId="102" priority="42"/>
  </conditionalFormatting>
  <conditionalFormatting sqref="B128:B137">
    <cfRule type="duplicateValues" dxfId="101" priority="4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="110" zoomScaleNormal="110" workbookViewId="0">
      <pane xSplit="3" ySplit="2" topLeftCell="D14" activePane="bottomRight" state="frozen"/>
      <selection activeCell="H118" sqref="H118"/>
      <selection pane="topRight" activeCell="H118" sqref="H118"/>
      <selection pane="bottomLeft" activeCell="H118" sqref="H118"/>
      <selection pane="bottomRight" activeCell="E18" sqref="E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4.5" customHeight="1" x14ac:dyDescent="0.2">
      <c r="A3" s="97" t="s">
        <v>2194</v>
      </c>
      <c r="B3" s="76" t="s">
        <v>1641</v>
      </c>
      <c r="C3" s="9" t="s">
        <v>1642</v>
      </c>
      <c r="D3" s="78" t="s">
        <v>50</v>
      </c>
      <c r="E3" s="13">
        <v>44437</v>
      </c>
      <c r="F3" s="78" t="s">
        <v>768</v>
      </c>
      <c r="G3" s="13">
        <v>44440</v>
      </c>
      <c r="H3" s="10" t="s">
        <v>1409</v>
      </c>
      <c r="I3" s="1">
        <v>30</v>
      </c>
      <c r="J3" s="1">
        <v>7</v>
      </c>
      <c r="K3" s="1">
        <v>7</v>
      </c>
      <c r="L3" s="1">
        <v>1</v>
      </c>
      <c r="M3" s="83">
        <v>0.36749999999999999</v>
      </c>
      <c r="N3" s="8">
        <v>1</v>
      </c>
      <c r="O3" s="66">
        <v>2530</v>
      </c>
      <c r="P3" s="67">
        <f>Table2245234678911121314151617181920212223[[#This Row],[PEMBULATAN]]*O3</f>
        <v>2530</v>
      </c>
    </row>
    <row r="4" spans="1:16" ht="34.5" customHeight="1" x14ac:dyDescent="0.2">
      <c r="A4" s="14"/>
      <c r="B4" s="77"/>
      <c r="C4" s="9" t="s">
        <v>1643</v>
      </c>
      <c r="D4" s="78" t="s">
        <v>50</v>
      </c>
      <c r="E4" s="13">
        <v>44437</v>
      </c>
      <c r="F4" s="78" t="s">
        <v>768</v>
      </c>
      <c r="G4" s="13">
        <v>44440</v>
      </c>
      <c r="H4" s="10" t="s">
        <v>1409</v>
      </c>
      <c r="I4" s="1">
        <v>60</v>
      </c>
      <c r="J4" s="1">
        <v>37</v>
      </c>
      <c r="K4" s="1">
        <v>14</v>
      </c>
      <c r="L4" s="1">
        <v>8</v>
      </c>
      <c r="M4" s="83">
        <v>7.77</v>
      </c>
      <c r="N4" s="8">
        <v>8</v>
      </c>
      <c r="O4" s="66">
        <v>2530</v>
      </c>
      <c r="P4" s="67">
        <f>Table2245234678911121314151617181920212223[[#This Row],[PEMBULATAN]]*O4</f>
        <v>20240</v>
      </c>
    </row>
    <row r="5" spans="1:16" ht="34.5" customHeight="1" x14ac:dyDescent="0.2">
      <c r="A5" s="96"/>
      <c r="B5" s="77"/>
      <c r="C5" s="75" t="s">
        <v>1644</v>
      </c>
      <c r="D5" s="80" t="s">
        <v>50</v>
      </c>
      <c r="E5" s="13">
        <v>44437</v>
      </c>
      <c r="F5" s="78" t="s">
        <v>768</v>
      </c>
      <c r="G5" s="13">
        <v>44440</v>
      </c>
      <c r="H5" s="79" t="s">
        <v>1409</v>
      </c>
      <c r="I5" s="16">
        <v>61</v>
      </c>
      <c r="J5" s="16">
        <v>41</v>
      </c>
      <c r="K5" s="16">
        <v>76</v>
      </c>
      <c r="L5" s="16">
        <v>31</v>
      </c>
      <c r="M5" s="84">
        <v>47.518999999999998</v>
      </c>
      <c r="N5" s="74">
        <v>48</v>
      </c>
      <c r="O5" s="66">
        <v>2530</v>
      </c>
      <c r="P5" s="67">
        <f>Table2245234678911121314151617181920212223[[#This Row],[PEMBULATAN]]*O5</f>
        <v>121440</v>
      </c>
    </row>
    <row r="6" spans="1:16" ht="34.5" customHeight="1" x14ac:dyDescent="0.2">
      <c r="A6" s="96"/>
      <c r="B6" s="77"/>
      <c r="C6" s="75" t="s">
        <v>1645</v>
      </c>
      <c r="D6" s="80" t="s">
        <v>50</v>
      </c>
      <c r="E6" s="13">
        <v>44437</v>
      </c>
      <c r="F6" s="78" t="s">
        <v>768</v>
      </c>
      <c r="G6" s="13">
        <v>44440</v>
      </c>
      <c r="H6" s="79" t="s">
        <v>1409</v>
      </c>
      <c r="I6" s="16">
        <v>61</v>
      </c>
      <c r="J6" s="16">
        <v>41</v>
      </c>
      <c r="K6" s="16">
        <v>76</v>
      </c>
      <c r="L6" s="16">
        <v>31</v>
      </c>
      <c r="M6" s="84">
        <v>47.518999999999998</v>
      </c>
      <c r="N6" s="74">
        <v>48</v>
      </c>
      <c r="O6" s="66">
        <v>2530</v>
      </c>
      <c r="P6" s="67">
        <f>Table2245234678911121314151617181920212223[[#This Row],[PEMBULATAN]]*O6</f>
        <v>121440</v>
      </c>
    </row>
    <row r="7" spans="1:16" ht="34.5" customHeight="1" x14ac:dyDescent="0.2">
      <c r="A7" s="96"/>
      <c r="B7" s="77"/>
      <c r="C7" s="75" t="s">
        <v>1646</v>
      </c>
      <c r="D7" s="80" t="s">
        <v>50</v>
      </c>
      <c r="E7" s="13">
        <v>44437</v>
      </c>
      <c r="F7" s="78" t="s">
        <v>768</v>
      </c>
      <c r="G7" s="13">
        <v>44440</v>
      </c>
      <c r="H7" s="79" t="s">
        <v>1409</v>
      </c>
      <c r="I7" s="16">
        <v>61</v>
      </c>
      <c r="J7" s="16">
        <v>41</v>
      </c>
      <c r="K7" s="16">
        <v>76</v>
      </c>
      <c r="L7" s="16">
        <v>31</v>
      </c>
      <c r="M7" s="84">
        <v>47.518999999999998</v>
      </c>
      <c r="N7" s="74">
        <v>48</v>
      </c>
      <c r="O7" s="66">
        <v>2530</v>
      </c>
      <c r="P7" s="67">
        <f>Table2245234678911121314151617181920212223[[#This Row],[PEMBULATAN]]*O7</f>
        <v>121440</v>
      </c>
    </row>
    <row r="8" spans="1:16" ht="34.5" customHeight="1" x14ac:dyDescent="0.2">
      <c r="A8" s="96"/>
      <c r="B8" s="77"/>
      <c r="C8" s="75" t="s">
        <v>1647</v>
      </c>
      <c r="D8" s="80" t="s">
        <v>50</v>
      </c>
      <c r="E8" s="13">
        <v>44437</v>
      </c>
      <c r="F8" s="78" t="s">
        <v>768</v>
      </c>
      <c r="G8" s="13">
        <v>44440</v>
      </c>
      <c r="H8" s="79" t="s">
        <v>1409</v>
      </c>
      <c r="I8" s="16">
        <v>61</v>
      </c>
      <c r="J8" s="16">
        <v>41</v>
      </c>
      <c r="K8" s="16">
        <v>76</v>
      </c>
      <c r="L8" s="16">
        <v>31</v>
      </c>
      <c r="M8" s="84">
        <v>47.518999999999998</v>
      </c>
      <c r="N8" s="74">
        <v>48</v>
      </c>
      <c r="O8" s="66">
        <v>2530</v>
      </c>
      <c r="P8" s="67">
        <f>Table2245234678911121314151617181920212223[[#This Row],[PEMBULATAN]]*O8</f>
        <v>121440</v>
      </c>
    </row>
    <row r="9" spans="1:16" ht="34.5" customHeight="1" x14ac:dyDescent="0.2">
      <c r="A9" s="96"/>
      <c r="B9" s="77"/>
      <c r="C9" s="75" t="s">
        <v>1648</v>
      </c>
      <c r="D9" s="80" t="s">
        <v>50</v>
      </c>
      <c r="E9" s="13">
        <v>44437</v>
      </c>
      <c r="F9" s="78" t="s">
        <v>768</v>
      </c>
      <c r="G9" s="13">
        <v>44440</v>
      </c>
      <c r="H9" s="79" t="s">
        <v>1409</v>
      </c>
      <c r="I9" s="16">
        <v>61</v>
      </c>
      <c r="J9" s="16">
        <v>41</v>
      </c>
      <c r="K9" s="16">
        <v>76</v>
      </c>
      <c r="L9" s="16">
        <v>31</v>
      </c>
      <c r="M9" s="84">
        <v>47.518999999999998</v>
      </c>
      <c r="N9" s="74">
        <v>48</v>
      </c>
      <c r="O9" s="66">
        <v>2530</v>
      </c>
      <c r="P9" s="67">
        <f>Table2245234678911121314151617181920212223[[#This Row],[PEMBULATAN]]*O9</f>
        <v>121440</v>
      </c>
    </row>
    <row r="10" spans="1:16" ht="34.5" customHeight="1" x14ac:dyDescent="0.2">
      <c r="A10" s="96"/>
      <c r="B10" s="77"/>
      <c r="C10" s="75" t="s">
        <v>1649</v>
      </c>
      <c r="D10" s="80" t="s">
        <v>50</v>
      </c>
      <c r="E10" s="13">
        <v>44437</v>
      </c>
      <c r="F10" s="78" t="s">
        <v>768</v>
      </c>
      <c r="G10" s="13">
        <v>44440</v>
      </c>
      <c r="H10" s="79" t="s">
        <v>1409</v>
      </c>
      <c r="I10" s="16">
        <v>61</v>
      </c>
      <c r="J10" s="16">
        <v>41</v>
      </c>
      <c r="K10" s="16">
        <v>76</v>
      </c>
      <c r="L10" s="16">
        <v>31</v>
      </c>
      <c r="M10" s="84">
        <v>47.518999999999998</v>
      </c>
      <c r="N10" s="74">
        <v>48</v>
      </c>
      <c r="O10" s="66">
        <v>2530</v>
      </c>
      <c r="P10" s="67">
        <f>Table2245234678911121314151617181920212223[[#This Row],[PEMBULATAN]]*O10</f>
        <v>121440</v>
      </c>
    </row>
    <row r="11" spans="1:16" ht="34.5" customHeight="1" x14ac:dyDescent="0.2">
      <c r="A11" s="96"/>
      <c r="B11" s="77"/>
      <c r="C11" s="75" t="s">
        <v>1650</v>
      </c>
      <c r="D11" s="80" t="s">
        <v>50</v>
      </c>
      <c r="E11" s="13">
        <v>44437</v>
      </c>
      <c r="F11" s="78" t="s">
        <v>768</v>
      </c>
      <c r="G11" s="13">
        <v>44440</v>
      </c>
      <c r="H11" s="79" t="s">
        <v>1409</v>
      </c>
      <c r="I11" s="16">
        <v>61</v>
      </c>
      <c r="J11" s="16">
        <v>41</v>
      </c>
      <c r="K11" s="16">
        <v>76</v>
      </c>
      <c r="L11" s="16">
        <v>31</v>
      </c>
      <c r="M11" s="84">
        <v>47.518999999999998</v>
      </c>
      <c r="N11" s="74">
        <v>48</v>
      </c>
      <c r="O11" s="66">
        <v>2530</v>
      </c>
      <c r="P11" s="67">
        <f>Table2245234678911121314151617181920212223[[#This Row],[PEMBULATAN]]*O11</f>
        <v>121440</v>
      </c>
    </row>
    <row r="12" spans="1:16" ht="34.5" customHeight="1" x14ac:dyDescent="0.2">
      <c r="A12" s="96"/>
      <c r="B12" s="77"/>
      <c r="C12" s="75" t="s">
        <v>1651</v>
      </c>
      <c r="D12" s="80" t="s">
        <v>50</v>
      </c>
      <c r="E12" s="13">
        <v>44437</v>
      </c>
      <c r="F12" s="78" t="s">
        <v>768</v>
      </c>
      <c r="G12" s="13">
        <v>44440</v>
      </c>
      <c r="H12" s="79" t="s">
        <v>1409</v>
      </c>
      <c r="I12" s="16">
        <v>61</v>
      </c>
      <c r="J12" s="16">
        <v>41</v>
      </c>
      <c r="K12" s="16">
        <v>76</v>
      </c>
      <c r="L12" s="16">
        <v>31</v>
      </c>
      <c r="M12" s="84">
        <v>47.518999999999998</v>
      </c>
      <c r="N12" s="74">
        <v>48</v>
      </c>
      <c r="O12" s="66">
        <v>2530</v>
      </c>
      <c r="P12" s="67">
        <f>Table2245234678911121314151617181920212223[[#This Row],[PEMBULATAN]]*O12</f>
        <v>121440</v>
      </c>
    </row>
    <row r="13" spans="1:16" ht="34.5" customHeight="1" x14ac:dyDescent="0.2">
      <c r="A13" s="96"/>
      <c r="B13" s="77"/>
      <c r="C13" s="75" t="s">
        <v>1652</v>
      </c>
      <c r="D13" s="80" t="s">
        <v>50</v>
      </c>
      <c r="E13" s="13">
        <v>44437</v>
      </c>
      <c r="F13" s="78" t="s">
        <v>768</v>
      </c>
      <c r="G13" s="13">
        <v>44440</v>
      </c>
      <c r="H13" s="79" t="s">
        <v>1409</v>
      </c>
      <c r="I13" s="16">
        <v>42</v>
      </c>
      <c r="J13" s="16">
        <v>32</v>
      </c>
      <c r="K13" s="16">
        <v>30</v>
      </c>
      <c r="L13" s="16">
        <v>9</v>
      </c>
      <c r="M13" s="84">
        <v>10.08</v>
      </c>
      <c r="N13" s="74">
        <v>10</v>
      </c>
      <c r="O13" s="66">
        <v>2530</v>
      </c>
      <c r="P13" s="67">
        <f>Table2245234678911121314151617181920212223[[#This Row],[PEMBULATAN]]*O13</f>
        <v>25300</v>
      </c>
    </row>
    <row r="14" spans="1:16" ht="34.5" customHeight="1" x14ac:dyDescent="0.2">
      <c r="A14" s="96"/>
      <c r="B14" s="77"/>
      <c r="C14" s="75" t="s">
        <v>1653</v>
      </c>
      <c r="D14" s="80" t="s">
        <v>50</v>
      </c>
      <c r="E14" s="13">
        <v>44437</v>
      </c>
      <c r="F14" s="78" t="s">
        <v>768</v>
      </c>
      <c r="G14" s="13">
        <v>44440</v>
      </c>
      <c r="H14" s="79" t="s">
        <v>1409</v>
      </c>
      <c r="I14" s="16">
        <v>60</v>
      </c>
      <c r="J14" s="16">
        <v>40</v>
      </c>
      <c r="K14" s="16">
        <v>10</v>
      </c>
      <c r="L14" s="16">
        <v>10</v>
      </c>
      <c r="M14" s="84">
        <v>6</v>
      </c>
      <c r="N14" s="74">
        <v>10</v>
      </c>
      <c r="O14" s="66">
        <v>2530</v>
      </c>
      <c r="P14" s="67">
        <f>Table2245234678911121314151617181920212223[[#This Row],[PEMBULATAN]]*O14</f>
        <v>25300</v>
      </c>
    </row>
    <row r="15" spans="1:16" ht="34.5" customHeight="1" x14ac:dyDescent="0.2">
      <c r="A15" s="96"/>
      <c r="B15" s="77"/>
      <c r="C15" s="75" t="s">
        <v>1654</v>
      </c>
      <c r="D15" s="80" t="s">
        <v>50</v>
      </c>
      <c r="E15" s="13">
        <v>44437</v>
      </c>
      <c r="F15" s="78" t="s">
        <v>768</v>
      </c>
      <c r="G15" s="13">
        <v>44440</v>
      </c>
      <c r="H15" s="79" t="s">
        <v>1409</v>
      </c>
      <c r="I15" s="16">
        <v>53</v>
      </c>
      <c r="J15" s="16">
        <v>35</v>
      </c>
      <c r="K15" s="16">
        <v>10</v>
      </c>
      <c r="L15" s="16">
        <v>10</v>
      </c>
      <c r="M15" s="84">
        <v>4.6375000000000002</v>
      </c>
      <c r="N15" s="74">
        <v>10</v>
      </c>
      <c r="O15" s="66">
        <v>2530</v>
      </c>
      <c r="P15" s="67">
        <f>Table2245234678911121314151617181920212223[[#This Row],[PEMBULATAN]]*O15</f>
        <v>25300</v>
      </c>
    </row>
    <row r="16" spans="1:16" ht="22.5" customHeight="1" x14ac:dyDescent="0.2">
      <c r="A16" s="119" t="s">
        <v>31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1"/>
      <c r="M16" s="81">
        <f>SUBTOTAL(109,Table2245234678911121314151617181920212223[KG VOLUME])</f>
        <v>409.00700000000001</v>
      </c>
      <c r="N16" s="70">
        <f>SUM(N3:N15)</f>
        <v>423</v>
      </c>
      <c r="O16" s="122">
        <f>SUM(P3:P15)</f>
        <v>1070190</v>
      </c>
      <c r="P16" s="123"/>
    </row>
    <row r="17" spans="1:16" ht="22.5" customHeight="1" x14ac:dyDescent="0.2">
      <c r="A17" s="85"/>
      <c r="B17" s="58" t="s">
        <v>43</v>
      </c>
      <c r="C17" s="57"/>
      <c r="D17" s="59" t="s">
        <v>44</v>
      </c>
      <c r="E17" s="85"/>
      <c r="F17" s="85"/>
      <c r="G17" s="85"/>
      <c r="H17" s="85"/>
      <c r="I17" s="85"/>
      <c r="J17" s="85"/>
      <c r="K17" s="85"/>
      <c r="L17" s="85"/>
      <c r="M17" s="86"/>
      <c r="N17" s="88" t="s">
        <v>51</v>
      </c>
      <c r="O17" s="87"/>
      <c r="P17" s="87">
        <f>O16*10%</f>
        <v>107019</v>
      </c>
    </row>
    <row r="18" spans="1:16" ht="22.5" customHeight="1" thickBot="1" x14ac:dyDescent="0.25">
      <c r="A18" s="85"/>
      <c r="B18" s="58"/>
      <c r="C18" s="57"/>
      <c r="D18" s="59"/>
      <c r="E18" s="85"/>
      <c r="F18" s="85"/>
      <c r="G18" s="85"/>
      <c r="H18" s="85"/>
      <c r="I18" s="85"/>
      <c r="J18" s="85"/>
      <c r="K18" s="85"/>
      <c r="L18" s="85"/>
      <c r="M18" s="86"/>
      <c r="N18" s="99" t="s">
        <v>53</v>
      </c>
      <c r="O18" s="100"/>
      <c r="P18" s="100">
        <f>O16-P17</f>
        <v>963171</v>
      </c>
    </row>
    <row r="19" spans="1:16" x14ac:dyDescent="0.2">
      <c r="A19" s="11"/>
      <c r="H19" s="65"/>
      <c r="N19" s="64" t="s">
        <v>32</v>
      </c>
      <c r="P19" s="71">
        <f>P18*1%</f>
        <v>9631.7100000000009</v>
      </c>
    </row>
    <row r="20" spans="1:16" ht="15.75" thickBot="1" x14ac:dyDescent="0.25">
      <c r="A20" s="11"/>
      <c r="H20" s="65"/>
      <c r="N20" s="64" t="s">
        <v>54</v>
      </c>
      <c r="P20" s="73">
        <f>P18*2%</f>
        <v>19263.420000000002</v>
      </c>
    </row>
    <row r="21" spans="1:16" x14ac:dyDescent="0.2">
      <c r="A21" s="11"/>
      <c r="H21" s="65"/>
      <c r="N21" s="68" t="s">
        <v>33</v>
      </c>
      <c r="O21" s="69"/>
      <c r="P21" s="72">
        <f>P18+P19-P20</f>
        <v>953539.28999999992</v>
      </c>
    </row>
    <row r="22" spans="1:16" x14ac:dyDescent="0.2">
      <c r="A22" s="11"/>
      <c r="H22" s="65"/>
      <c r="P22" s="73"/>
    </row>
    <row r="23" spans="1:16" x14ac:dyDescent="0.2">
      <c r="A23" s="11"/>
      <c r="H23" s="65"/>
      <c r="O23" s="60"/>
      <c r="P23" s="73"/>
    </row>
    <row r="24" spans="1:16" s="3" customFormat="1" x14ac:dyDescent="0.25">
      <c r="A24" s="11"/>
      <c r="B24" s="2"/>
      <c r="C24" s="2"/>
      <c r="E24" s="12"/>
      <c r="H24" s="6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5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5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5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5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5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5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5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5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5"/>
      <c r="N35" s="15"/>
      <c r="O35" s="15"/>
      <c r="P35" s="15"/>
    </row>
  </sheetData>
  <mergeCells count="2">
    <mergeCell ref="A16:L16"/>
    <mergeCell ref="O16:P16"/>
  </mergeCells>
  <conditionalFormatting sqref="B3">
    <cfRule type="duplicateValues" dxfId="85" priority="2"/>
  </conditionalFormatting>
  <conditionalFormatting sqref="B4:B15">
    <cfRule type="duplicateValues" dxfId="84" priority="5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6"/>
  <sheetViews>
    <sheetView zoomScale="110" zoomScaleNormal="110" workbookViewId="0">
      <pane xSplit="3" ySplit="2" topLeftCell="D73" activePane="bottomRight" state="frozen"/>
      <selection activeCell="H118" sqref="H118"/>
      <selection pane="topRight" activeCell="H118" sqref="H118"/>
      <selection pane="bottomLeft" activeCell="H118" sqref="H118"/>
      <selection pane="bottomRight" activeCell="H78" sqref="H7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26.25" customHeight="1" x14ac:dyDescent="0.2">
      <c r="A3" s="97" t="s">
        <v>2195</v>
      </c>
      <c r="B3" s="76" t="s">
        <v>1655</v>
      </c>
      <c r="C3" s="9" t="s">
        <v>1656</v>
      </c>
      <c r="D3" s="78" t="s">
        <v>50</v>
      </c>
      <c r="E3" s="13">
        <v>44438</v>
      </c>
      <c r="F3" s="78" t="s">
        <v>768</v>
      </c>
      <c r="G3" s="13">
        <v>44440</v>
      </c>
      <c r="H3" s="10" t="s">
        <v>1409</v>
      </c>
      <c r="I3" s="1">
        <v>50</v>
      </c>
      <c r="J3" s="1">
        <v>42</v>
      </c>
      <c r="K3" s="1">
        <v>20</v>
      </c>
      <c r="L3" s="1">
        <v>6</v>
      </c>
      <c r="M3" s="83">
        <v>10.5</v>
      </c>
      <c r="N3" s="8">
        <v>11</v>
      </c>
      <c r="O3" s="66">
        <v>2530</v>
      </c>
      <c r="P3" s="67">
        <f>Table224523467891112131415161718192021222324[[#This Row],[PEMBULATAN]]*O3</f>
        <v>27830</v>
      </c>
    </row>
    <row r="4" spans="1:16" ht="26.25" customHeight="1" x14ac:dyDescent="0.2">
      <c r="A4" s="98"/>
      <c r="B4" s="77"/>
      <c r="C4" s="9" t="s">
        <v>1657</v>
      </c>
      <c r="D4" s="78" t="s">
        <v>50</v>
      </c>
      <c r="E4" s="13">
        <v>44438</v>
      </c>
      <c r="F4" s="78" t="s">
        <v>768</v>
      </c>
      <c r="G4" s="13">
        <v>44440</v>
      </c>
      <c r="H4" s="10" t="s">
        <v>1409</v>
      </c>
      <c r="I4" s="1">
        <v>30</v>
      </c>
      <c r="J4" s="1">
        <v>25</v>
      </c>
      <c r="K4" s="1">
        <v>5</v>
      </c>
      <c r="L4" s="1">
        <v>1</v>
      </c>
      <c r="M4" s="83">
        <v>0.9375</v>
      </c>
      <c r="N4" s="8">
        <v>1</v>
      </c>
      <c r="O4" s="66">
        <v>2530</v>
      </c>
      <c r="P4" s="67">
        <f>Table224523467891112131415161718192021222324[[#This Row],[PEMBULATAN]]*O4</f>
        <v>2530</v>
      </c>
    </row>
    <row r="5" spans="1:16" ht="26.25" customHeight="1" x14ac:dyDescent="0.2">
      <c r="A5" s="96"/>
      <c r="B5" s="77"/>
      <c r="C5" s="75" t="s">
        <v>1658</v>
      </c>
      <c r="D5" s="80" t="s">
        <v>50</v>
      </c>
      <c r="E5" s="13">
        <v>44438</v>
      </c>
      <c r="F5" s="78" t="s">
        <v>768</v>
      </c>
      <c r="G5" s="13">
        <v>44440</v>
      </c>
      <c r="H5" s="79" t="s">
        <v>1409</v>
      </c>
      <c r="I5" s="16">
        <v>36</v>
      </c>
      <c r="J5" s="16">
        <v>28</v>
      </c>
      <c r="K5" s="16">
        <v>33</v>
      </c>
      <c r="L5" s="16">
        <v>6</v>
      </c>
      <c r="M5" s="84">
        <v>8.3160000000000007</v>
      </c>
      <c r="N5" s="74">
        <v>8</v>
      </c>
      <c r="O5" s="66">
        <v>2530</v>
      </c>
      <c r="P5" s="67">
        <f>Table224523467891112131415161718192021222324[[#This Row],[PEMBULATAN]]*O5</f>
        <v>20240</v>
      </c>
    </row>
    <row r="6" spans="1:16" ht="26.25" customHeight="1" x14ac:dyDescent="0.2">
      <c r="A6" s="96"/>
      <c r="B6" s="77"/>
      <c r="C6" s="75" t="s">
        <v>1659</v>
      </c>
      <c r="D6" s="80" t="s">
        <v>50</v>
      </c>
      <c r="E6" s="13">
        <v>44438</v>
      </c>
      <c r="F6" s="78" t="s">
        <v>768</v>
      </c>
      <c r="G6" s="13">
        <v>44440</v>
      </c>
      <c r="H6" s="79" t="s">
        <v>1409</v>
      </c>
      <c r="I6" s="16">
        <v>17</v>
      </c>
      <c r="J6" s="16">
        <v>10</v>
      </c>
      <c r="K6" s="16">
        <v>10</v>
      </c>
      <c r="L6" s="16">
        <v>1</v>
      </c>
      <c r="M6" s="84">
        <v>0.42499999999999999</v>
      </c>
      <c r="N6" s="74">
        <v>1</v>
      </c>
      <c r="O6" s="66">
        <v>2530</v>
      </c>
      <c r="P6" s="67">
        <f>Table224523467891112131415161718192021222324[[#This Row],[PEMBULATAN]]*O6</f>
        <v>2530</v>
      </c>
    </row>
    <row r="7" spans="1:16" ht="26.25" customHeight="1" x14ac:dyDescent="0.2">
      <c r="A7" s="96"/>
      <c r="B7" s="77"/>
      <c r="C7" s="75" t="s">
        <v>1660</v>
      </c>
      <c r="D7" s="80" t="s">
        <v>50</v>
      </c>
      <c r="E7" s="13">
        <v>44438</v>
      </c>
      <c r="F7" s="78" t="s">
        <v>768</v>
      </c>
      <c r="G7" s="13">
        <v>44440</v>
      </c>
      <c r="H7" s="79" t="s">
        <v>1409</v>
      </c>
      <c r="I7" s="16">
        <v>35</v>
      </c>
      <c r="J7" s="16">
        <v>25</v>
      </c>
      <c r="K7" s="16">
        <v>18</v>
      </c>
      <c r="L7" s="16">
        <v>9</v>
      </c>
      <c r="M7" s="84">
        <v>3.9375</v>
      </c>
      <c r="N7" s="74">
        <v>9</v>
      </c>
      <c r="O7" s="66">
        <v>2530</v>
      </c>
      <c r="P7" s="67">
        <f>Table224523467891112131415161718192021222324[[#This Row],[PEMBULATAN]]*O7</f>
        <v>22770</v>
      </c>
    </row>
    <row r="8" spans="1:16" ht="26.25" customHeight="1" x14ac:dyDescent="0.2">
      <c r="A8" s="96"/>
      <c r="B8" s="77"/>
      <c r="C8" s="75" t="s">
        <v>1661</v>
      </c>
      <c r="D8" s="80" t="s">
        <v>50</v>
      </c>
      <c r="E8" s="13">
        <v>44438</v>
      </c>
      <c r="F8" s="78" t="s">
        <v>768</v>
      </c>
      <c r="G8" s="13">
        <v>44440</v>
      </c>
      <c r="H8" s="79" t="s">
        <v>1409</v>
      </c>
      <c r="I8" s="16">
        <v>67</v>
      </c>
      <c r="J8" s="16">
        <v>47</v>
      </c>
      <c r="K8" s="16">
        <v>32</v>
      </c>
      <c r="L8" s="16">
        <v>18</v>
      </c>
      <c r="M8" s="84">
        <v>25.192</v>
      </c>
      <c r="N8" s="74">
        <v>25</v>
      </c>
      <c r="O8" s="66">
        <v>2530</v>
      </c>
      <c r="P8" s="67">
        <f>Table224523467891112131415161718192021222324[[#This Row],[PEMBULATAN]]*O8</f>
        <v>63250</v>
      </c>
    </row>
    <row r="9" spans="1:16" ht="26.25" customHeight="1" x14ac:dyDescent="0.2">
      <c r="A9" s="96"/>
      <c r="B9" s="77"/>
      <c r="C9" s="75" t="s">
        <v>1662</v>
      </c>
      <c r="D9" s="80" t="s">
        <v>50</v>
      </c>
      <c r="E9" s="13">
        <v>44438</v>
      </c>
      <c r="F9" s="78" t="s">
        <v>768</v>
      </c>
      <c r="G9" s="13">
        <v>44440</v>
      </c>
      <c r="H9" s="79" t="s">
        <v>1409</v>
      </c>
      <c r="I9" s="16">
        <v>67</v>
      </c>
      <c r="J9" s="16">
        <v>47</v>
      </c>
      <c r="K9" s="16">
        <v>32</v>
      </c>
      <c r="L9" s="16">
        <v>18</v>
      </c>
      <c r="M9" s="84">
        <v>25.192</v>
      </c>
      <c r="N9" s="74">
        <v>25</v>
      </c>
      <c r="O9" s="66">
        <v>2530</v>
      </c>
      <c r="P9" s="67">
        <f>Table224523467891112131415161718192021222324[[#This Row],[PEMBULATAN]]*O9</f>
        <v>63250</v>
      </c>
    </row>
    <row r="10" spans="1:16" ht="26.25" customHeight="1" x14ac:dyDescent="0.2">
      <c r="A10" s="96"/>
      <c r="B10" s="92"/>
      <c r="C10" s="75" t="s">
        <v>1663</v>
      </c>
      <c r="D10" s="80" t="s">
        <v>50</v>
      </c>
      <c r="E10" s="13">
        <v>44438</v>
      </c>
      <c r="F10" s="78" t="s">
        <v>768</v>
      </c>
      <c r="G10" s="13">
        <v>44440</v>
      </c>
      <c r="H10" s="79" t="s">
        <v>1409</v>
      </c>
      <c r="I10" s="16">
        <v>38</v>
      </c>
      <c r="J10" s="16">
        <v>32</v>
      </c>
      <c r="K10" s="16">
        <v>28</v>
      </c>
      <c r="L10" s="16">
        <v>5</v>
      </c>
      <c r="M10" s="84">
        <v>8.5120000000000005</v>
      </c>
      <c r="N10" s="74">
        <v>9</v>
      </c>
      <c r="O10" s="66">
        <v>2530</v>
      </c>
      <c r="P10" s="67">
        <f>Table224523467891112131415161718192021222324[[#This Row],[PEMBULATAN]]*O10</f>
        <v>22770</v>
      </c>
    </row>
    <row r="11" spans="1:16" ht="26.25" customHeight="1" x14ac:dyDescent="0.2">
      <c r="A11" s="96"/>
      <c r="B11" s="77" t="s">
        <v>1664</v>
      </c>
      <c r="C11" s="75" t="s">
        <v>1665</v>
      </c>
      <c r="D11" s="80" t="s">
        <v>50</v>
      </c>
      <c r="E11" s="13">
        <v>44438</v>
      </c>
      <c r="F11" s="78" t="s">
        <v>768</v>
      </c>
      <c r="G11" s="13">
        <v>44440</v>
      </c>
      <c r="H11" s="79" t="s">
        <v>1409</v>
      </c>
      <c r="I11" s="16">
        <v>60</v>
      </c>
      <c r="J11" s="16">
        <v>40</v>
      </c>
      <c r="K11" s="16">
        <v>20</v>
      </c>
      <c r="L11" s="16">
        <v>4</v>
      </c>
      <c r="M11" s="84">
        <v>12</v>
      </c>
      <c r="N11" s="74">
        <v>12</v>
      </c>
      <c r="O11" s="66">
        <v>2530</v>
      </c>
      <c r="P11" s="67">
        <f>Table224523467891112131415161718192021222324[[#This Row],[PEMBULATAN]]*O11</f>
        <v>30360</v>
      </c>
    </row>
    <row r="12" spans="1:16" ht="26.25" customHeight="1" x14ac:dyDescent="0.2">
      <c r="A12" s="96"/>
      <c r="B12" s="77"/>
      <c r="C12" s="75" t="s">
        <v>1666</v>
      </c>
      <c r="D12" s="80" t="s">
        <v>50</v>
      </c>
      <c r="E12" s="13">
        <v>44438</v>
      </c>
      <c r="F12" s="78" t="s">
        <v>768</v>
      </c>
      <c r="G12" s="13">
        <v>44440</v>
      </c>
      <c r="H12" s="79" t="s">
        <v>1409</v>
      </c>
      <c r="I12" s="16">
        <v>66</v>
      </c>
      <c r="J12" s="16">
        <v>60</v>
      </c>
      <c r="K12" s="16">
        <v>22</v>
      </c>
      <c r="L12" s="16">
        <v>3</v>
      </c>
      <c r="M12" s="84">
        <v>21.78</v>
      </c>
      <c r="N12" s="74">
        <v>22</v>
      </c>
      <c r="O12" s="66">
        <v>2530</v>
      </c>
      <c r="P12" s="67">
        <f>Table224523467891112131415161718192021222324[[#This Row],[PEMBULATAN]]*O12</f>
        <v>55660</v>
      </c>
    </row>
    <row r="13" spans="1:16" ht="26.25" customHeight="1" x14ac:dyDescent="0.2">
      <c r="A13" s="96"/>
      <c r="B13" s="77"/>
      <c r="C13" s="75" t="s">
        <v>1667</v>
      </c>
      <c r="D13" s="80" t="s">
        <v>50</v>
      </c>
      <c r="E13" s="13">
        <v>44438</v>
      </c>
      <c r="F13" s="78" t="s">
        <v>768</v>
      </c>
      <c r="G13" s="13">
        <v>44440</v>
      </c>
      <c r="H13" s="79" t="s">
        <v>1409</v>
      </c>
      <c r="I13" s="16">
        <v>60</v>
      </c>
      <c r="J13" s="16">
        <v>51</v>
      </c>
      <c r="K13" s="16">
        <v>13</v>
      </c>
      <c r="L13" s="16">
        <v>5</v>
      </c>
      <c r="M13" s="84">
        <v>9.9450000000000003</v>
      </c>
      <c r="N13" s="74">
        <v>10</v>
      </c>
      <c r="O13" s="66">
        <v>2530</v>
      </c>
      <c r="P13" s="67">
        <f>Table224523467891112131415161718192021222324[[#This Row],[PEMBULATAN]]*O13</f>
        <v>25300</v>
      </c>
    </row>
    <row r="14" spans="1:16" ht="26.25" customHeight="1" x14ac:dyDescent="0.2">
      <c r="A14" s="96"/>
      <c r="B14" s="77"/>
      <c r="C14" s="75" t="s">
        <v>1668</v>
      </c>
      <c r="D14" s="80" t="s">
        <v>50</v>
      </c>
      <c r="E14" s="13">
        <v>44438</v>
      </c>
      <c r="F14" s="78" t="s">
        <v>768</v>
      </c>
      <c r="G14" s="13">
        <v>44440</v>
      </c>
      <c r="H14" s="79" t="s">
        <v>1409</v>
      </c>
      <c r="I14" s="16">
        <v>23</v>
      </c>
      <c r="J14" s="16">
        <v>24</v>
      </c>
      <c r="K14" s="16">
        <v>18</v>
      </c>
      <c r="L14" s="16">
        <v>7</v>
      </c>
      <c r="M14" s="84">
        <v>2.484</v>
      </c>
      <c r="N14" s="74">
        <v>7</v>
      </c>
      <c r="O14" s="66">
        <v>2530</v>
      </c>
      <c r="P14" s="67">
        <f>Table224523467891112131415161718192021222324[[#This Row],[PEMBULATAN]]*O14</f>
        <v>17710</v>
      </c>
    </row>
    <row r="15" spans="1:16" ht="26.25" customHeight="1" x14ac:dyDescent="0.2">
      <c r="A15" s="96"/>
      <c r="B15" s="77"/>
      <c r="C15" s="75" t="s">
        <v>1669</v>
      </c>
      <c r="D15" s="80" t="s">
        <v>50</v>
      </c>
      <c r="E15" s="13">
        <v>44438</v>
      </c>
      <c r="F15" s="78" t="s">
        <v>768</v>
      </c>
      <c r="G15" s="13">
        <v>44440</v>
      </c>
      <c r="H15" s="79" t="s">
        <v>1409</v>
      </c>
      <c r="I15" s="16">
        <v>72</v>
      </c>
      <c r="J15" s="16">
        <v>63</v>
      </c>
      <c r="K15" s="16">
        <v>20</v>
      </c>
      <c r="L15" s="16">
        <v>7</v>
      </c>
      <c r="M15" s="84">
        <v>22.68</v>
      </c>
      <c r="N15" s="74">
        <v>23</v>
      </c>
      <c r="O15" s="66">
        <v>2530</v>
      </c>
      <c r="P15" s="67">
        <f>Table224523467891112131415161718192021222324[[#This Row],[PEMBULATAN]]*O15</f>
        <v>58190</v>
      </c>
    </row>
    <row r="16" spans="1:16" ht="26.25" customHeight="1" x14ac:dyDescent="0.2">
      <c r="A16" s="96"/>
      <c r="B16" s="77"/>
      <c r="C16" s="75" t="s">
        <v>1670</v>
      </c>
      <c r="D16" s="80" t="s">
        <v>50</v>
      </c>
      <c r="E16" s="13">
        <v>44438</v>
      </c>
      <c r="F16" s="78" t="s">
        <v>768</v>
      </c>
      <c r="G16" s="13">
        <v>44440</v>
      </c>
      <c r="H16" s="79" t="s">
        <v>1409</v>
      </c>
      <c r="I16" s="16">
        <v>75</v>
      </c>
      <c r="J16" s="16">
        <v>63</v>
      </c>
      <c r="K16" s="16">
        <v>27</v>
      </c>
      <c r="L16" s="16">
        <v>5</v>
      </c>
      <c r="M16" s="84">
        <v>31.893750000000001</v>
      </c>
      <c r="N16" s="74">
        <v>32</v>
      </c>
      <c r="O16" s="66">
        <v>2530</v>
      </c>
      <c r="P16" s="67">
        <f>Table224523467891112131415161718192021222324[[#This Row],[PEMBULATAN]]*O16</f>
        <v>80960</v>
      </c>
    </row>
    <row r="17" spans="1:16" ht="26.25" customHeight="1" x14ac:dyDescent="0.2">
      <c r="A17" s="96"/>
      <c r="B17" s="77"/>
      <c r="C17" s="75" t="s">
        <v>1671</v>
      </c>
      <c r="D17" s="80" t="s">
        <v>50</v>
      </c>
      <c r="E17" s="13">
        <v>44438</v>
      </c>
      <c r="F17" s="78" t="s">
        <v>768</v>
      </c>
      <c r="G17" s="13">
        <v>44440</v>
      </c>
      <c r="H17" s="79" t="s">
        <v>1409</v>
      </c>
      <c r="I17" s="16">
        <v>60</v>
      </c>
      <c r="J17" s="16">
        <v>63</v>
      </c>
      <c r="K17" s="16">
        <v>22</v>
      </c>
      <c r="L17" s="16">
        <v>11</v>
      </c>
      <c r="M17" s="84">
        <v>20.79</v>
      </c>
      <c r="N17" s="74">
        <v>21</v>
      </c>
      <c r="O17" s="66">
        <v>2530</v>
      </c>
      <c r="P17" s="67">
        <f>Table224523467891112131415161718192021222324[[#This Row],[PEMBULATAN]]*O17</f>
        <v>53130</v>
      </c>
    </row>
    <row r="18" spans="1:16" ht="26.25" customHeight="1" x14ac:dyDescent="0.2">
      <c r="A18" s="96"/>
      <c r="B18" s="77"/>
      <c r="C18" s="75" t="s">
        <v>1672</v>
      </c>
      <c r="D18" s="80" t="s">
        <v>50</v>
      </c>
      <c r="E18" s="13">
        <v>44438</v>
      </c>
      <c r="F18" s="78" t="s">
        <v>768</v>
      </c>
      <c r="G18" s="13">
        <v>44440</v>
      </c>
      <c r="H18" s="79" t="s">
        <v>1409</v>
      </c>
      <c r="I18" s="16">
        <v>38</v>
      </c>
      <c r="J18" s="16">
        <v>32</v>
      </c>
      <c r="K18" s="16">
        <v>16</v>
      </c>
      <c r="L18" s="16">
        <v>9</v>
      </c>
      <c r="M18" s="84">
        <v>4.8639999999999999</v>
      </c>
      <c r="N18" s="74">
        <v>9</v>
      </c>
      <c r="O18" s="66">
        <v>2530</v>
      </c>
      <c r="P18" s="67">
        <f>Table224523467891112131415161718192021222324[[#This Row],[PEMBULATAN]]*O18</f>
        <v>22770</v>
      </c>
    </row>
    <row r="19" spans="1:16" ht="26.25" customHeight="1" x14ac:dyDescent="0.2">
      <c r="A19" s="96"/>
      <c r="B19" s="77"/>
      <c r="C19" s="75" t="s">
        <v>1673</v>
      </c>
      <c r="D19" s="80" t="s">
        <v>50</v>
      </c>
      <c r="E19" s="13">
        <v>44438</v>
      </c>
      <c r="F19" s="78" t="s">
        <v>768</v>
      </c>
      <c r="G19" s="13">
        <v>44440</v>
      </c>
      <c r="H19" s="79" t="s">
        <v>1409</v>
      </c>
      <c r="I19" s="16">
        <v>30</v>
      </c>
      <c r="J19" s="16">
        <v>26</v>
      </c>
      <c r="K19" s="16">
        <v>19</v>
      </c>
      <c r="L19" s="16">
        <v>3</v>
      </c>
      <c r="M19" s="84">
        <v>3.7050000000000001</v>
      </c>
      <c r="N19" s="74">
        <v>4</v>
      </c>
      <c r="O19" s="66">
        <v>2530</v>
      </c>
      <c r="P19" s="67">
        <f>Table224523467891112131415161718192021222324[[#This Row],[PEMBULATAN]]*O19</f>
        <v>10120</v>
      </c>
    </row>
    <row r="20" spans="1:16" ht="26.25" customHeight="1" x14ac:dyDescent="0.2">
      <c r="A20" s="96"/>
      <c r="B20" s="77"/>
      <c r="C20" s="75" t="s">
        <v>1674</v>
      </c>
      <c r="D20" s="80" t="s">
        <v>50</v>
      </c>
      <c r="E20" s="13">
        <v>44438</v>
      </c>
      <c r="F20" s="78" t="s">
        <v>768</v>
      </c>
      <c r="G20" s="13">
        <v>44440</v>
      </c>
      <c r="H20" s="79" t="s">
        <v>1409</v>
      </c>
      <c r="I20" s="16">
        <v>47</v>
      </c>
      <c r="J20" s="16">
        <v>37</v>
      </c>
      <c r="K20" s="16">
        <v>27</v>
      </c>
      <c r="L20" s="16">
        <v>7</v>
      </c>
      <c r="M20" s="84">
        <v>11.738250000000001</v>
      </c>
      <c r="N20" s="74">
        <v>12</v>
      </c>
      <c r="O20" s="66">
        <v>2530</v>
      </c>
      <c r="P20" s="67">
        <f>Table224523467891112131415161718192021222324[[#This Row],[PEMBULATAN]]*O20</f>
        <v>30360</v>
      </c>
    </row>
    <row r="21" spans="1:16" ht="26.25" customHeight="1" x14ac:dyDescent="0.2">
      <c r="A21" s="96"/>
      <c r="B21" s="77"/>
      <c r="C21" s="75" t="s">
        <v>1675</v>
      </c>
      <c r="D21" s="80" t="s">
        <v>50</v>
      </c>
      <c r="E21" s="13">
        <v>44438</v>
      </c>
      <c r="F21" s="78" t="s">
        <v>768</v>
      </c>
      <c r="G21" s="13">
        <v>44440</v>
      </c>
      <c r="H21" s="79" t="s">
        <v>1409</v>
      </c>
      <c r="I21" s="16">
        <v>60</v>
      </c>
      <c r="J21" s="16">
        <v>41</v>
      </c>
      <c r="K21" s="16">
        <v>34</v>
      </c>
      <c r="L21" s="16">
        <v>9</v>
      </c>
      <c r="M21" s="84">
        <v>20.91</v>
      </c>
      <c r="N21" s="74">
        <v>21</v>
      </c>
      <c r="O21" s="66">
        <v>2530</v>
      </c>
      <c r="P21" s="67">
        <f>Table224523467891112131415161718192021222324[[#This Row],[PEMBULATAN]]*O21</f>
        <v>53130</v>
      </c>
    </row>
    <row r="22" spans="1:16" ht="26.25" customHeight="1" x14ac:dyDescent="0.2">
      <c r="A22" s="96"/>
      <c r="B22" s="77"/>
      <c r="C22" s="75" t="s">
        <v>1676</v>
      </c>
      <c r="D22" s="80" t="s">
        <v>50</v>
      </c>
      <c r="E22" s="13">
        <v>44438</v>
      </c>
      <c r="F22" s="78" t="s">
        <v>768</v>
      </c>
      <c r="G22" s="13">
        <v>44440</v>
      </c>
      <c r="H22" s="79" t="s">
        <v>1409</v>
      </c>
      <c r="I22" s="16">
        <v>63</v>
      </c>
      <c r="J22" s="16">
        <v>45</v>
      </c>
      <c r="K22" s="16">
        <v>24</v>
      </c>
      <c r="L22" s="16">
        <v>3</v>
      </c>
      <c r="M22" s="84">
        <v>17.010000000000002</v>
      </c>
      <c r="N22" s="74">
        <v>17</v>
      </c>
      <c r="O22" s="66">
        <v>2530</v>
      </c>
      <c r="P22" s="67">
        <f>Table224523467891112131415161718192021222324[[#This Row],[PEMBULATAN]]*O22</f>
        <v>43010</v>
      </c>
    </row>
    <row r="23" spans="1:16" ht="26.25" customHeight="1" x14ac:dyDescent="0.2">
      <c r="A23" s="96"/>
      <c r="B23" s="77"/>
      <c r="C23" s="75" t="s">
        <v>1677</v>
      </c>
      <c r="D23" s="80" t="s">
        <v>50</v>
      </c>
      <c r="E23" s="13">
        <v>44438</v>
      </c>
      <c r="F23" s="78" t="s">
        <v>768</v>
      </c>
      <c r="G23" s="13">
        <v>44440</v>
      </c>
      <c r="H23" s="79" t="s">
        <v>1409</v>
      </c>
      <c r="I23" s="16">
        <v>31</v>
      </c>
      <c r="J23" s="16">
        <v>27</v>
      </c>
      <c r="K23" s="16">
        <v>27</v>
      </c>
      <c r="L23" s="16">
        <v>1</v>
      </c>
      <c r="M23" s="84">
        <v>5.64975</v>
      </c>
      <c r="N23" s="74">
        <v>6</v>
      </c>
      <c r="O23" s="66">
        <v>2530</v>
      </c>
      <c r="P23" s="67">
        <f>Table224523467891112131415161718192021222324[[#This Row],[PEMBULATAN]]*O23</f>
        <v>15180</v>
      </c>
    </row>
    <row r="24" spans="1:16" ht="26.25" customHeight="1" x14ac:dyDescent="0.2">
      <c r="A24" s="96"/>
      <c r="B24" s="77"/>
      <c r="C24" s="75" t="s">
        <v>1678</v>
      </c>
      <c r="D24" s="80" t="s">
        <v>50</v>
      </c>
      <c r="E24" s="13">
        <v>44438</v>
      </c>
      <c r="F24" s="78" t="s">
        <v>768</v>
      </c>
      <c r="G24" s="13">
        <v>44440</v>
      </c>
      <c r="H24" s="79" t="s">
        <v>1409</v>
      </c>
      <c r="I24" s="16">
        <v>35</v>
      </c>
      <c r="J24" s="16">
        <v>32</v>
      </c>
      <c r="K24" s="16">
        <v>30</v>
      </c>
      <c r="L24" s="16">
        <v>4</v>
      </c>
      <c r="M24" s="84">
        <v>8.4</v>
      </c>
      <c r="N24" s="74">
        <v>8</v>
      </c>
      <c r="O24" s="66">
        <v>2530</v>
      </c>
      <c r="P24" s="67">
        <f>Table224523467891112131415161718192021222324[[#This Row],[PEMBULATAN]]*O24</f>
        <v>20240</v>
      </c>
    </row>
    <row r="25" spans="1:16" ht="26.25" customHeight="1" x14ac:dyDescent="0.2">
      <c r="A25" s="96"/>
      <c r="B25" s="77"/>
      <c r="C25" s="75" t="s">
        <v>1679</v>
      </c>
      <c r="D25" s="80" t="s">
        <v>50</v>
      </c>
      <c r="E25" s="13">
        <v>44438</v>
      </c>
      <c r="F25" s="78" t="s">
        <v>768</v>
      </c>
      <c r="G25" s="13">
        <v>44440</v>
      </c>
      <c r="H25" s="79" t="s">
        <v>1409</v>
      </c>
      <c r="I25" s="16">
        <v>44</v>
      </c>
      <c r="J25" s="16">
        <v>35</v>
      </c>
      <c r="K25" s="16">
        <v>30</v>
      </c>
      <c r="L25" s="16">
        <v>3</v>
      </c>
      <c r="M25" s="84">
        <v>11.55</v>
      </c>
      <c r="N25" s="74">
        <v>12</v>
      </c>
      <c r="O25" s="66">
        <v>2530</v>
      </c>
      <c r="P25" s="67">
        <f>Table224523467891112131415161718192021222324[[#This Row],[PEMBULATAN]]*O25</f>
        <v>30360</v>
      </c>
    </row>
    <row r="26" spans="1:16" ht="26.25" customHeight="1" x14ac:dyDescent="0.2">
      <c r="A26" s="96"/>
      <c r="B26" s="77"/>
      <c r="C26" s="75" t="s">
        <v>1680</v>
      </c>
      <c r="D26" s="80" t="s">
        <v>50</v>
      </c>
      <c r="E26" s="13">
        <v>44438</v>
      </c>
      <c r="F26" s="78" t="s">
        <v>768</v>
      </c>
      <c r="G26" s="13">
        <v>44440</v>
      </c>
      <c r="H26" s="79" t="s">
        <v>1409</v>
      </c>
      <c r="I26" s="16">
        <v>40</v>
      </c>
      <c r="J26" s="16">
        <v>40</v>
      </c>
      <c r="K26" s="16">
        <v>37</v>
      </c>
      <c r="L26" s="16">
        <v>1</v>
      </c>
      <c r="M26" s="84">
        <v>14.8</v>
      </c>
      <c r="N26" s="74">
        <v>15</v>
      </c>
      <c r="O26" s="66">
        <v>2530</v>
      </c>
      <c r="P26" s="67">
        <f>Table224523467891112131415161718192021222324[[#This Row],[PEMBULATAN]]*O26</f>
        <v>37950</v>
      </c>
    </row>
    <row r="27" spans="1:16" ht="26.25" customHeight="1" x14ac:dyDescent="0.2">
      <c r="A27" s="96"/>
      <c r="B27" s="77"/>
      <c r="C27" s="75" t="s">
        <v>1681</v>
      </c>
      <c r="D27" s="80" t="s">
        <v>50</v>
      </c>
      <c r="E27" s="13">
        <v>44438</v>
      </c>
      <c r="F27" s="78" t="s">
        <v>768</v>
      </c>
      <c r="G27" s="13">
        <v>44440</v>
      </c>
      <c r="H27" s="79" t="s">
        <v>1409</v>
      </c>
      <c r="I27" s="16">
        <v>47</v>
      </c>
      <c r="J27" s="16">
        <v>41</v>
      </c>
      <c r="K27" s="16">
        <v>30</v>
      </c>
      <c r="L27" s="16">
        <v>2</v>
      </c>
      <c r="M27" s="84">
        <v>14.452500000000001</v>
      </c>
      <c r="N27" s="74">
        <v>14</v>
      </c>
      <c r="O27" s="66">
        <v>2530</v>
      </c>
      <c r="P27" s="67">
        <f>Table224523467891112131415161718192021222324[[#This Row],[PEMBULATAN]]*O27</f>
        <v>35420</v>
      </c>
    </row>
    <row r="28" spans="1:16" ht="26.25" customHeight="1" x14ac:dyDescent="0.2">
      <c r="A28" s="96"/>
      <c r="B28" s="77"/>
      <c r="C28" s="75" t="s">
        <v>1682</v>
      </c>
      <c r="D28" s="80" t="s">
        <v>50</v>
      </c>
      <c r="E28" s="13">
        <v>44438</v>
      </c>
      <c r="F28" s="78" t="s">
        <v>768</v>
      </c>
      <c r="G28" s="13">
        <v>44440</v>
      </c>
      <c r="H28" s="79" t="s">
        <v>1409</v>
      </c>
      <c r="I28" s="16">
        <v>45</v>
      </c>
      <c r="J28" s="16">
        <v>45</v>
      </c>
      <c r="K28" s="16">
        <v>32</v>
      </c>
      <c r="L28" s="16">
        <v>2</v>
      </c>
      <c r="M28" s="84">
        <v>16.2</v>
      </c>
      <c r="N28" s="74">
        <v>16</v>
      </c>
      <c r="O28" s="66">
        <v>2530</v>
      </c>
      <c r="P28" s="67">
        <f>Table224523467891112131415161718192021222324[[#This Row],[PEMBULATAN]]*O28</f>
        <v>40480</v>
      </c>
    </row>
    <row r="29" spans="1:16" ht="26.25" customHeight="1" x14ac:dyDescent="0.2">
      <c r="A29" s="96"/>
      <c r="B29" s="77"/>
      <c r="C29" s="75" t="s">
        <v>1683</v>
      </c>
      <c r="D29" s="80" t="s">
        <v>50</v>
      </c>
      <c r="E29" s="13">
        <v>44438</v>
      </c>
      <c r="F29" s="78" t="s">
        <v>768</v>
      </c>
      <c r="G29" s="13">
        <v>44440</v>
      </c>
      <c r="H29" s="79" t="s">
        <v>1409</v>
      </c>
      <c r="I29" s="16">
        <v>47</v>
      </c>
      <c r="J29" s="16">
        <v>47</v>
      </c>
      <c r="K29" s="16">
        <v>32</v>
      </c>
      <c r="L29" s="16">
        <v>1</v>
      </c>
      <c r="M29" s="84">
        <v>17.672000000000001</v>
      </c>
      <c r="N29" s="74">
        <v>18</v>
      </c>
      <c r="O29" s="66">
        <v>2530</v>
      </c>
      <c r="P29" s="67">
        <f>Table224523467891112131415161718192021222324[[#This Row],[PEMBULATAN]]*O29</f>
        <v>45540</v>
      </c>
    </row>
    <row r="30" spans="1:16" ht="26.25" customHeight="1" x14ac:dyDescent="0.2">
      <c r="A30" s="96"/>
      <c r="B30" s="77"/>
      <c r="C30" s="75" t="s">
        <v>1684</v>
      </c>
      <c r="D30" s="80" t="s">
        <v>50</v>
      </c>
      <c r="E30" s="13">
        <v>44438</v>
      </c>
      <c r="F30" s="78" t="s">
        <v>768</v>
      </c>
      <c r="G30" s="13">
        <v>44440</v>
      </c>
      <c r="H30" s="79" t="s">
        <v>1409</v>
      </c>
      <c r="I30" s="16">
        <v>52</v>
      </c>
      <c r="J30" s="16">
        <v>25</v>
      </c>
      <c r="K30" s="16">
        <v>12</v>
      </c>
      <c r="L30" s="16">
        <v>2</v>
      </c>
      <c r="M30" s="84">
        <v>3.9</v>
      </c>
      <c r="N30" s="74">
        <v>4</v>
      </c>
      <c r="O30" s="66">
        <v>2530</v>
      </c>
      <c r="P30" s="67">
        <f>Table224523467891112131415161718192021222324[[#This Row],[PEMBULATAN]]*O30</f>
        <v>10120</v>
      </c>
    </row>
    <row r="31" spans="1:16" ht="26.25" customHeight="1" x14ac:dyDescent="0.2">
      <c r="A31" s="96"/>
      <c r="B31" s="77"/>
      <c r="C31" s="75" t="s">
        <v>1685</v>
      </c>
      <c r="D31" s="80" t="s">
        <v>50</v>
      </c>
      <c r="E31" s="13">
        <v>44438</v>
      </c>
      <c r="F31" s="78" t="s">
        <v>768</v>
      </c>
      <c r="G31" s="13">
        <v>44440</v>
      </c>
      <c r="H31" s="79" t="s">
        <v>1409</v>
      </c>
      <c r="I31" s="16">
        <v>53</v>
      </c>
      <c r="J31" s="16">
        <v>60</v>
      </c>
      <c r="K31" s="16">
        <v>14</v>
      </c>
      <c r="L31" s="16">
        <v>5</v>
      </c>
      <c r="M31" s="84">
        <v>11.13</v>
      </c>
      <c r="N31" s="74">
        <v>11</v>
      </c>
      <c r="O31" s="66">
        <v>2530</v>
      </c>
      <c r="P31" s="67">
        <f>Table224523467891112131415161718192021222324[[#This Row],[PEMBULATAN]]*O31</f>
        <v>27830</v>
      </c>
    </row>
    <row r="32" spans="1:16" ht="26.25" customHeight="1" x14ac:dyDescent="0.2">
      <c r="A32" s="96"/>
      <c r="B32" s="77"/>
      <c r="C32" s="75" t="s">
        <v>1686</v>
      </c>
      <c r="D32" s="80" t="s">
        <v>50</v>
      </c>
      <c r="E32" s="13">
        <v>44438</v>
      </c>
      <c r="F32" s="78" t="s">
        <v>768</v>
      </c>
      <c r="G32" s="13">
        <v>44440</v>
      </c>
      <c r="H32" s="79" t="s">
        <v>1409</v>
      </c>
      <c r="I32" s="16">
        <v>15</v>
      </c>
      <c r="J32" s="16">
        <v>13</v>
      </c>
      <c r="K32" s="16">
        <v>5</v>
      </c>
      <c r="L32" s="16">
        <v>1</v>
      </c>
      <c r="M32" s="84">
        <v>0.24374999999999999</v>
      </c>
      <c r="N32" s="74">
        <v>1</v>
      </c>
      <c r="O32" s="66">
        <v>2530</v>
      </c>
      <c r="P32" s="67">
        <f>Table224523467891112131415161718192021222324[[#This Row],[PEMBULATAN]]*O32</f>
        <v>2530</v>
      </c>
    </row>
    <row r="33" spans="1:16" ht="26.25" customHeight="1" x14ac:dyDescent="0.2">
      <c r="A33" s="96"/>
      <c r="B33" s="77"/>
      <c r="C33" s="75" t="s">
        <v>1687</v>
      </c>
      <c r="D33" s="80" t="s">
        <v>50</v>
      </c>
      <c r="E33" s="13">
        <v>44438</v>
      </c>
      <c r="F33" s="78" t="s">
        <v>768</v>
      </c>
      <c r="G33" s="13">
        <v>44440</v>
      </c>
      <c r="H33" s="79" t="s">
        <v>1409</v>
      </c>
      <c r="I33" s="16">
        <v>108</v>
      </c>
      <c r="J33" s="16">
        <v>68</v>
      </c>
      <c r="K33" s="16">
        <v>27</v>
      </c>
      <c r="L33" s="16">
        <v>11</v>
      </c>
      <c r="M33" s="84">
        <v>49.572000000000003</v>
      </c>
      <c r="N33" s="74">
        <v>50</v>
      </c>
      <c r="O33" s="66">
        <v>2530</v>
      </c>
      <c r="P33" s="67">
        <f>Table224523467891112131415161718192021222324[[#This Row],[PEMBULATAN]]*O33</f>
        <v>126500</v>
      </c>
    </row>
    <row r="34" spans="1:16" ht="26.25" customHeight="1" x14ac:dyDescent="0.2">
      <c r="A34" s="96"/>
      <c r="B34" s="77"/>
      <c r="C34" s="75" t="s">
        <v>1688</v>
      </c>
      <c r="D34" s="80" t="s">
        <v>50</v>
      </c>
      <c r="E34" s="13">
        <v>44438</v>
      </c>
      <c r="F34" s="78" t="s">
        <v>768</v>
      </c>
      <c r="G34" s="13">
        <v>44440</v>
      </c>
      <c r="H34" s="79" t="s">
        <v>1409</v>
      </c>
      <c r="I34" s="16">
        <v>62</v>
      </c>
      <c r="J34" s="16">
        <v>52</v>
      </c>
      <c r="K34" s="16">
        <v>25</v>
      </c>
      <c r="L34" s="16">
        <v>9</v>
      </c>
      <c r="M34" s="84">
        <v>20.149999999999999</v>
      </c>
      <c r="N34" s="74">
        <v>20</v>
      </c>
      <c r="O34" s="66">
        <v>2530</v>
      </c>
      <c r="P34" s="67">
        <f>Table224523467891112131415161718192021222324[[#This Row],[PEMBULATAN]]*O34</f>
        <v>50600</v>
      </c>
    </row>
    <row r="35" spans="1:16" ht="26.25" customHeight="1" x14ac:dyDescent="0.2">
      <c r="A35" s="96"/>
      <c r="B35" s="77"/>
      <c r="C35" s="75" t="s">
        <v>1689</v>
      </c>
      <c r="D35" s="80" t="s">
        <v>50</v>
      </c>
      <c r="E35" s="13">
        <v>44438</v>
      </c>
      <c r="F35" s="78" t="s">
        <v>768</v>
      </c>
      <c r="G35" s="13">
        <v>44440</v>
      </c>
      <c r="H35" s="79" t="s">
        <v>1409</v>
      </c>
      <c r="I35" s="16">
        <v>48</v>
      </c>
      <c r="J35" s="16">
        <v>38</v>
      </c>
      <c r="K35" s="16">
        <v>25</v>
      </c>
      <c r="L35" s="16">
        <v>9</v>
      </c>
      <c r="M35" s="84">
        <v>11.4</v>
      </c>
      <c r="N35" s="74">
        <v>11</v>
      </c>
      <c r="O35" s="66">
        <v>2530</v>
      </c>
      <c r="P35" s="67">
        <f>Table224523467891112131415161718192021222324[[#This Row],[PEMBULATAN]]*O35</f>
        <v>27830</v>
      </c>
    </row>
    <row r="36" spans="1:16" ht="26.25" customHeight="1" x14ac:dyDescent="0.2">
      <c r="A36" s="96"/>
      <c r="B36" s="77"/>
      <c r="C36" s="75" t="s">
        <v>1690</v>
      </c>
      <c r="D36" s="80" t="s">
        <v>50</v>
      </c>
      <c r="E36" s="13">
        <v>44438</v>
      </c>
      <c r="F36" s="78" t="s">
        <v>768</v>
      </c>
      <c r="G36" s="13">
        <v>44440</v>
      </c>
      <c r="H36" s="79" t="s">
        <v>1409</v>
      </c>
      <c r="I36" s="16">
        <v>93</v>
      </c>
      <c r="J36" s="16">
        <v>62</v>
      </c>
      <c r="K36" s="16">
        <v>26</v>
      </c>
      <c r="L36" s="16">
        <v>23</v>
      </c>
      <c r="M36" s="84">
        <v>37.478999999999999</v>
      </c>
      <c r="N36" s="74">
        <v>37</v>
      </c>
      <c r="O36" s="66">
        <v>2530</v>
      </c>
      <c r="P36" s="67">
        <f>Table224523467891112131415161718192021222324[[#This Row],[PEMBULATAN]]*O36</f>
        <v>93610</v>
      </c>
    </row>
    <row r="37" spans="1:16" ht="26.25" customHeight="1" x14ac:dyDescent="0.2">
      <c r="A37" s="96"/>
      <c r="B37" s="77"/>
      <c r="C37" s="75" t="s">
        <v>1691</v>
      </c>
      <c r="D37" s="80" t="s">
        <v>50</v>
      </c>
      <c r="E37" s="13">
        <v>44438</v>
      </c>
      <c r="F37" s="78" t="s">
        <v>768</v>
      </c>
      <c r="G37" s="13">
        <v>44440</v>
      </c>
      <c r="H37" s="79" t="s">
        <v>1409</v>
      </c>
      <c r="I37" s="16">
        <v>60</v>
      </c>
      <c r="J37" s="16">
        <v>38</v>
      </c>
      <c r="K37" s="16">
        <v>15</v>
      </c>
      <c r="L37" s="16">
        <v>2</v>
      </c>
      <c r="M37" s="84">
        <v>8.5500000000000007</v>
      </c>
      <c r="N37" s="74">
        <v>9</v>
      </c>
      <c r="O37" s="66">
        <v>2530</v>
      </c>
      <c r="P37" s="67">
        <f>Table224523467891112131415161718192021222324[[#This Row],[PEMBULATAN]]*O37</f>
        <v>22770</v>
      </c>
    </row>
    <row r="38" spans="1:16" ht="26.25" customHeight="1" x14ac:dyDescent="0.2">
      <c r="A38" s="96"/>
      <c r="B38" s="77"/>
      <c r="C38" s="75" t="s">
        <v>1692</v>
      </c>
      <c r="D38" s="80" t="s">
        <v>50</v>
      </c>
      <c r="E38" s="13">
        <v>44438</v>
      </c>
      <c r="F38" s="78" t="s">
        <v>768</v>
      </c>
      <c r="G38" s="13">
        <v>44440</v>
      </c>
      <c r="H38" s="79" t="s">
        <v>1409</v>
      </c>
      <c r="I38" s="16">
        <v>34</v>
      </c>
      <c r="J38" s="16">
        <v>20</v>
      </c>
      <c r="K38" s="16">
        <v>8</v>
      </c>
      <c r="L38" s="16">
        <v>1</v>
      </c>
      <c r="M38" s="84">
        <v>1.36</v>
      </c>
      <c r="N38" s="74">
        <v>1</v>
      </c>
      <c r="O38" s="66">
        <v>2530</v>
      </c>
      <c r="P38" s="67">
        <f>Table224523467891112131415161718192021222324[[#This Row],[PEMBULATAN]]*O38</f>
        <v>2530</v>
      </c>
    </row>
    <row r="39" spans="1:16" ht="26.25" customHeight="1" x14ac:dyDescent="0.2">
      <c r="A39" s="96"/>
      <c r="B39" s="77"/>
      <c r="C39" s="75" t="s">
        <v>1693</v>
      </c>
      <c r="D39" s="80" t="s">
        <v>50</v>
      </c>
      <c r="E39" s="13">
        <v>44438</v>
      </c>
      <c r="F39" s="78" t="s">
        <v>768</v>
      </c>
      <c r="G39" s="13">
        <v>44440</v>
      </c>
      <c r="H39" s="79" t="s">
        <v>1409</v>
      </c>
      <c r="I39" s="16">
        <v>95</v>
      </c>
      <c r="J39" s="16">
        <v>50</v>
      </c>
      <c r="K39" s="16">
        <v>32</v>
      </c>
      <c r="L39" s="16">
        <v>25</v>
      </c>
      <c r="M39" s="84">
        <v>38</v>
      </c>
      <c r="N39" s="74">
        <v>38</v>
      </c>
      <c r="O39" s="66">
        <v>2530</v>
      </c>
      <c r="P39" s="67">
        <f>Table224523467891112131415161718192021222324[[#This Row],[PEMBULATAN]]*O39</f>
        <v>96140</v>
      </c>
    </row>
    <row r="40" spans="1:16" ht="26.25" customHeight="1" x14ac:dyDescent="0.2">
      <c r="A40" s="96"/>
      <c r="B40" s="77"/>
      <c r="C40" s="75" t="s">
        <v>1694</v>
      </c>
      <c r="D40" s="80" t="s">
        <v>50</v>
      </c>
      <c r="E40" s="13">
        <v>44438</v>
      </c>
      <c r="F40" s="78" t="s">
        <v>768</v>
      </c>
      <c r="G40" s="13">
        <v>44440</v>
      </c>
      <c r="H40" s="79" t="s">
        <v>1409</v>
      </c>
      <c r="I40" s="16">
        <v>80</v>
      </c>
      <c r="J40" s="16">
        <v>50</v>
      </c>
      <c r="K40" s="16">
        <v>30</v>
      </c>
      <c r="L40" s="16">
        <v>25</v>
      </c>
      <c r="M40" s="84">
        <v>30</v>
      </c>
      <c r="N40" s="74">
        <v>30</v>
      </c>
      <c r="O40" s="66">
        <v>2530</v>
      </c>
      <c r="P40" s="67">
        <f>Table224523467891112131415161718192021222324[[#This Row],[PEMBULATAN]]*O40</f>
        <v>75900</v>
      </c>
    </row>
    <row r="41" spans="1:16" ht="26.25" customHeight="1" x14ac:dyDescent="0.2">
      <c r="A41" s="96"/>
      <c r="B41" s="77"/>
      <c r="C41" s="75" t="s">
        <v>1695</v>
      </c>
      <c r="D41" s="80" t="s">
        <v>50</v>
      </c>
      <c r="E41" s="13">
        <v>44438</v>
      </c>
      <c r="F41" s="78" t="s">
        <v>768</v>
      </c>
      <c r="G41" s="13">
        <v>44440</v>
      </c>
      <c r="H41" s="79" t="s">
        <v>1409</v>
      </c>
      <c r="I41" s="16">
        <v>35</v>
      </c>
      <c r="J41" s="16">
        <v>30</v>
      </c>
      <c r="K41" s="16">
        <v>10</v>
      </c>
      <c r="L41" s="16">
        <v>1</v>
      </c>
      <c r="M41" s="84">
        <v>2.625</v>
      </c>
      <c r="N41" s="74">
        <v>3</v>
      </c>
      <c r="O41" s="66">
        <v>2530</v>
      </c>
      <c r="P41" s="67">
        <f>Table224523467891112131415161718192021222324[[#This Row],[PEMBULATAN]]*O41</f>
        <v>7590</v>
      </c>
    </row>
    <row r="42" spans="1:16" ht="26.25" customHeight="1" x14ac:dyDescent="0.2">
      <c r="A42" s="96"/>
      <c r="B42" s="77"/>
      <c r="C42" s="75" t="s">
        <v>1696</v>
      </c>
      <c r="D42" s="80" t="s">
        <v>50</v>
      </c>
      <c r="E42" s="13">
        <v>44438</v>
      </c>
      <c r="F42" s="78" t="s">
        <v>768</v>
      </c>
      <c r="G42" s="13">
        <v>44440</v>
      </c>
      <c r="H42" s="79" t="s">
        <v>1409</v>
      </c>
      <c r="I42" s="16">
        <v>90</v>
      </c>
      <c r="J42" s="16">
        <v>56</v>
      </c>
      <c r="K42" s="16">
        <v>29</v>
      </c>
      <c r="L42" s="16">
        <v>12</v>
      </c>
      <c r="M42" s="84">
        <v>36.54</v>
      </c>
      <c r="N42" s="74">
        <v>37</v>
      </c>
      <c r="O42" s="66">
        <v>2530</v>
      </c>
      <c r="P42" s="67">
        <f>Table224523467891112131415161718192021222324[[#This Row],[PEMBULATAN]]*O42</f>
        <v>93610</v>
      </c>
    </row>
    <row r="43" spans="1:16" ht="26.25" customHeight="1" x14ac:dyDescent="0.2">
      <c r="A43" s="96"/>
      <c r="B43" s="77"/>
      <c r="C43" s="75" t="s">
        <v>1697</v>
      </c>
      <c r="D43" s="80" t="s">
        <v>50</v>
      </c>
      <c r="E43" s="13">
        <v>44438</v>
      </c>
      <c r="F43" s="78" t="s">
        <v>768</v>
      </c>
      <c r="G43" s="13">
        <v>44440</v>
      </c>
      <c r="H43" s="79" t="s">
        <v>1409</v>
      </c>
      <c r="I43" s="16">
        <v>100</v>
      </c>
      <c r="J43" s="16">
        <v>5</v>
      </c>
      <c r="K43" s="16">
        <v>5</v>
      </c>
      <c r="L43" s="16">
        <v>1</v>
      </c>
      <c r="M43" s="84">
        <v>0.625</v>
      </c>
      <c r="N43" s="74">
        <v>1</v>
      </c>
      <c r="O43" s="66">
        <v>2530</v>
      </c>
      <c r="P43" s="67">
        <f>Table224523467891112131415161718192021222324[[#This Row],[PEMBULATAN]]*O43</f>
        <v>2530</v>
      </c>
    </row>
    <row r="44" spans="1:16" ht="26.25" customHeight="1" x14ac:dyDescent="0.2">
      <c r="A44" s="96"/>
      <c r="B44" s="77"/>
      <c r="C44" s="75" t="s">
        <v>1698</v>
      </c>
      <c r="D44" s="80" t="s">
        <v>50</v>
      </c>
      <c r="E44" s="13">
        <v>44438</v>
      </c>
      <c r="F44" s="78" t="s">
        <v>768</v>
      </c>
      <c r="G44" s="13">
        <v>44440</v>
      </c>
      <c r="H44" s="79" t="s">
        <v>1409</v>
      </c>
      <c r="I44" s="16">
        <v>70</v>
      </c>
      <c r="J44" s="16">
        <v>58</v>
      </c>
      <c r="K44" s="16">
        <v>25</v>
      </c>
      <c r="L44" s="16">
        <v>5</v>
      </c>
      <c r="M44" s="84">
        <v>25.375</v>
      </c>
      <c r="N44" s="74">
        <v>25</v>
      </c>
      <c r="O44" s="66">
        <v>2530</v>
      </c>
      <c r="P44" s="67">
        <f>Table224523467891112131415161718192021222324[[#This Row],[PEMBULATAN]]*O44</f>
        <v>63250</v>
      </c>
    </row>
    <row r="45" spans="1:16" ht="26.25" customHeight="1" x14ac:dyDescent="0.2">
      <c r="A45" s="96"/>
      <c r="B45" s="77"/>
      <c r="C45" s="75" t="s">
        <v>1699</v>
      </c>
      <c r="D45" s="80" t="s">
        <v>50</v>
      </c>
      <c r="E45" s="13">
        <v>44438</v>
      </c>
      <c r="F45" s="78" t="s">
        <v>768</v>
      </c>
      <c r="G45" s="13">
        <v>44440</v>
      </c>
      <c r="H45" s="79" t="s">
        <v>1409</v>
      </c>
      <c r="I45" s="16">
        <v>100</v>
      </c>
      <c r="J45" s="16">
        <v>60</v>
      </c>
      <c r="K45" s="16">
        <v>20</v>
      </c>
      <c r="L45" s="16">
        <v>27</v>
      </c>
      <c r="M45" s="84">
        <v>30</v>
      </c>
      <c r="N45" s="74">
        <v>30</v>
      </c>
      <c r="O45" s="66">
        <v>2530</v>
      </c>
      <c r="P45" s="67">
        <f>Table224523467891112131415161718192021222324[[#This Row],[PEMBULATAN]]*O45</f>
        <v>75900</v>
      </c>
    </row>
    <row r="46" spans="1:16" ht="26.25" customHeight="1" x14ac:dyDescent="0.2">
      <c r="A46" s="96"/>
      <c r="B46" s="77"/>
      <c r="C46" s="75" t="s">
        <v>1700</v>
      </c>
      <c r="D46" s="80" t="s">
        <v>50</v>
      </c>
      <c r="E46" s="13">
        <v>44438</v>
      </c>
      <c r="F46" s="78" t="s">
        <v>768</v>
      </c>
      <c r="G46" s="13">
        <v>44440</v>
      </c>
      <c r="H46" s="79" t="s">
        <v>1409</v>
      </c>
      <c r="I46" s="16">
        <v>53</v>
      </c>
      <c r="J46" s="16">
        <v>50</v>
      </c>
      <c r="K46" s="16">
        <v>35</v>
      </c>
      <c r="L46" s="16">
        <v>10</v>
      </c>
      <c r="M46" s="84">
        <v>23.1875</v>
      </c>
      <c r="N46" s="74">
        <v>23</v>
      </c>
      <c r="O46" s="66">
        <v>2530</v>
      </c>
      <c r="P46" s="67">
        <f>Table224523467891112131415161718192021222324[[#This Row],[PEMBULATAN]]*O46</f>
        <v>58190</v>
      </c>
    </row>
    <row r="47" spans="1:16" ht="26.25" customHeight="1" x14ac:dyDescent="0.2">
      <c r="A47" s="96"/>
      <c r="B47" s="77"/>
      <c r="C47" s="75" t="s">
        <v>1701</v>
      </c>
      <c r="D47" s="80" t="s">
        <v>50</v>
      </c>
      <c r="E47" s="13">
        <v>44438</v>
      </c>
      <c r="F47" s="78" t="s">
        <v>768</v>
      </c>
      <c r="G47" s="13">
        <v>44440</v>
      </c>
      <c r="H47" s="79" t="s">
        <v>1409</v>
      </c>
      <c r="I47" s="16">
        <v>106</v>
      </c>
      <c r="J47" s="16">
        <v>57</v>
      </c>
      <c r="K47" s="16">
        <v>30</v>
      </c>
      <c r="L47" s="16">
        <v>27</v>
      </c>
      <c r="M47" s="84">
        <v>45.314999999999998</v>
      </c>
      <c r="N47" s="74">
        <v>45</v>
      </c>
      <c r="O47" s="66">
        <v>2530</v>
      </c>
      <c r="P47" s="67">
        <f>Table224523467891112131415161718192021222324[[#This Row],[PEMBULATAN]]*O47</f>
        <v>113850</v>
      </c>
    </row>
    <row r="48" spans="1:16" ht="26.25" customHeight="1" x14ac:dyDescent="0.2">
      <c r="A48" s="96"/>
      <c r="B48" s="77"/>
      <c r="C48" s="75" t="s">
        <v>1702</v>
      </c>
      <c r="D48" s="80" t="s">
        <v>50</v>
      </c>
      <c r="E48" s="13">
        <v>44438</v>
      </c>
      <c r="F48" s="78" t="s">
        <v>768</v>
      </c>
      <c r="G48" s="13">
        <v>44440</v>
      </c>
      <c r="H48" s="79" t="s">
        <v>1409</v>
      </c>
      <c r="I48" s="16">
        <v>60</v>
      </c>
      <c r="J48" s="16">
        <v>30</v>
      </c>
      <c r="K48" s="16">
        <v>30</v>
      </c>
      <c r="L48" s="16">
        <v>3</v>
      </c>
      <c r="M48" s="84">
        <v>13.5</v>
      </c>
      <c r="N48" s="74">
        <v>14</v>
      </c>
      <c r="O48" s="66">
        <v>2530</v>
      </c>
      <c r="P48" s="67">
        <f>Table224523467891112131415161718192021222324[[#This Row],[PEMBULATAN]]*O48</f>
        <v>35420</v>
      </c>
    </row>
    <row r="49" spans="1:16" ht="26.25" customHeight="1" x14ac:dyDescent="0.2">
      <c r="A49" s="96"/>
      <c r="B49" s="77"/>
      <c r="C49" s="75" t="s">
        <v>1703</v>
      </c>
      <c r="D49" s="80" t="s">
        <v>50</v>
      </c>
      <c r="E49" s="13">
        <v>44438</v>
      </c>
      <c r="F49" s="78" t="s">
        <v>768</v>
      </c>
      <c r="G49" s="13">
        <v>44440</v>
      </c>
      <c r="H49" s="79" t="s">
        <v>1409</v>
      </c>
      <c r="I49" s="16">
        <v>93</v>
      </c>
      <c r="J49" s="16">
        <v>50</v>
      </c>
      <c r="K49" s="16">
        <v>22</v>
      </c>
      <c r="L49" s="16">
        <v>18</v>
      </c>
      <c r="M49" s="84">
        <v>25.574999999999999</v>
      </c>
      <c r="N49" s="74">
        <v>26</v>
      </c>
      <c r="O49" s="66">
        <v>2530</v>
      </c>
      <c r="P49" s="67">
        <f>Table224523467891112131415161718192021222324[[#This Row],[PEMBULATAN]]*O49</f>
        <v>65780</v>
      </c>
    </row>
    <row r="50" spans="1:16" ht="26.25" customHeight="1" x14ac:dyDescent="0.2">
      <c r="A50" s="96"/>
      <c r="B50" s="77"/>
      <c r="C50" s="75" t="s">
        <v>1704</v>
      </c>
      <c r="D50" s="80" t="s">
        <v>50</v>
      </c>
      <c r="E50" s="13">
        <v>44438</v>
      </c>
      <c r="F50" s="78" t="s">
        <v>768</v>
      </c>
      <c r="G50" s="13">
        <v>44440</v>
      </c>
      <c r="H50" s="79" t="s">
        <v>1409</v>
      </c>
      <c r="I50" s="16">
        <v>64</v>
      </c>
      <c r="J50" s="16">
        <v>38</v>
      </c>
      <c r="K50" s="16">
        <v>20</v>
      </c>
      <c r="L50" s="16">
        <v>12</v>
      </c>
      <c r="M50" s="84">
        <v>12.16</v>
      </c>
      <c r="N50" s="74">
        <v>12</v>
      </c>
      <c r="O50" s="66">
        <v>2530</v>
      </c>
      <c r="P50" s="67">
        <f>Table224523467891112131415161718192021222324[[#This Row],[PEMBULATAN]]*O50</f>
        <v>30360</v>
      </c>
    </row>
    <row r="51" spans="1:16" ht="26.25" customHeight="1" x14ac:dyDescent="0.2">
      <c r="A51" s="96"/>
      <c r="B51" s="77"/>
      <c r="C51" s="75" t="s">
        <v>1705</v>
      </c>
      <c r="D51" s="80" t="s">
        <v>50</v>
      </c>
      <c r="E51" s="13">
        <v>44438</v>
      </c>
      <c r="F51" s="78" t="s">
        <v>768</v>
      </c>
      <c r="G51" s="13">
        <v>44440</v>
      </c>
      <c r="H51" s="79" t="s">
        <v>1409</v>
      </c>
      <c r="I51" s="16">
        <v>40</v>
      </c>
      <c r="J51" s="16">
        <v>45</v>
      </c>
      <c r="K51" s="16">
        <v>30</v>
      </c>
      <c r="L51" s="16">
        <v>7</v>
      </c>
      <c r="M51" s="84">
        <v>13.5</v>
      </c>
      <c r="N51" s="74">
        <v>14</v>
      </c>
      <c r="O51" s="66">
        <v>2530</v>
      </c>
      <c r="P51" s="67">
        <f>Table224523467891112131415161718192021222324[[#This Row],[PEMBULATAN]]*O51</f>
        <v>35420</v>
      </c>
    </row>
    <row r="52" spans="1:16" ht="26.25" customHeight="1" x14ac:dyDescent="0.2">
      <c r="A52" s="96"/>
      <c r="B52" s="77"/>
      <c r="C52" s="75" t="s">
        <v>1706</v>
      </c>
      <c r="D52" s="80" t="s">
        <v>50</v>
      </c>
      <c r="E52" s="13">
        <v>44438</v>
      </c>
      <c r="F52" s="78" t="s">
        <v>768</v>
      </c>
      <c r="G52" s="13">
        <v>44440</v>
      </c>
      <c r="H52" s="79" t="s">
        <v>1409</v>
      </c>
      <c r="I52" s="16">
        <v>53</v>
      </c>
      <c r="J52" s="16">
        <v>42</v>
      </c>
      <c r="K52" s="16">
        <v>52</v>
      </c>
      <c r="L52" s="16">
        <v>2</v>
      </c>
      <c r="M52" s="84">
        <v>28.937999999999999</v>
      </c>
      <c r="N52" s="74">
        <v>29</v>
      </c>
      <c r="O52" s="66">
        <v>2530</v>
      </c>
      <c r="P52" s="67">
        <f>Table224523467891112131415161718192021222324[[#This Row],[PEMBULATAN]]*O52</f>
        <v>73370</v>
      </c>
    </row>
    <row r="53" spans="1:16" ht="26.25" customHeight="1" x14ac:dyDescent="0.2">
      <c r="A53" s="96"/>
      <c r="B53" s="77"/>
      <c r="C53" s="75" t="s">
        <v>1707</v>
      </c>
      <c r="D53" s="80" t="s">
        <v>50</v>
      </c>
      <c r="E53" s="13">
        <v>44438</v>
      </c>
      <c r="F53" s="78" t="s">
        <v>768</v>
      </c>
      <c r="G53" s="13">
        <v>44440</v>
      </c>
      <c r="H53" s="79" t="s">
        <v>1409</v>
      </c>
      <c r="I53" s="16">
        <v>76</v>
      </c>
      <c r="J53" s="16">
        <v>36</v>
      </c>
      <c r="K53" s="16">
        <v>40</v>
      </c>
      <c r="L53" s="16">
        <v>12</v>
      </c>
      <c r="M53" s="84">
        <v>27.36</v>
      </c>
      <c r="N53" s="74">
        <v>27</v>
      </c>
      <c r="O53" s="66">
        <v>2530</v>
      </c>
      <c r="P53" s="67">
        <f>Table224523467891112131415161718192021222324[[#This Row],[PEMBULATAN]]*O53</f>
        <v>68310</v>
      </c>
    </row>
    <row r="54" spans="1:16" ht="26.25" customHeight="1" x14ac:dyDescent="0.2">
      <c r="A54" s="96"/>
      <c r="B54" s="77"/>
      <c r="C54" s="75" t="s">
        <v>1708</v>
      </c>
      <c r="D54" s="80" t="s">
        <v>50</v>
      </c>
      <c r="E54" s="13">
        <v>44438</v>
      </c>
      <c r="F54" s="78" t="s">
        <v>768</v>
      </c>
      <c r="G54" s="13">
        <v>44440</v>
      </c>
      <c r="H54" s="79" t="s">
        <v>1409</v>
      </c>
      <c r="I54" s="16">
        <v>97</v>
      </c>
      <c r="J54" s="16">
        <v>55</v>
      </c>
      <c r="K54" s="16">
        <v>28</v>
      </c>
      <c r="L54" s="16">
        <v>12</v>
      </c>
      <c r="M54" s="84">
        <v>37.344999999999999</v>
      </c>
      <c r="N54" s="74">
        <v>37</v>
      </c>
      <c r="O54" s="66">
        <v>2530</v>
      </c>
      <c r="P54" s="67">
        <f>Table224523467891112131415161718192021222324[[#This Row],[PEMBULATAN]]*O54</f>
        <v>93610</v>
      </c>
    </row>
    <row r="55" spans="1:16" ht="26.25" customHeight="1" x14ac:dyDescent="0.2">
      <c r="A55" s="96"/>
      <c r="B55" s="77"/>
      <c r="C55" s="75" t="s">
        <v>1709</v>
      </c>
      <c r="D55" s="80" t="s">
        <v>50</v>
      </c>
      <c r="E55" s="13">
        <v>44438</v>
      </c>
      <c r="F55" s="78" t="s">
        <v>768</v>
      </c>
      <c r="G55" s="13">
        <v>44440</v>
      </c>
      <c r="H55" s="79" t="s">
        <v>1409</v>
      </c>
      <c r="I55" s="16">
        <v>69</v>
      </c>
      <c r="J55" s="16">
        <v>41</v>
      </c>
      <c r="K55" s="16">
        <v>24</v>
      </c>
      <c r="L55" s="16">
        <v>3</v>
      </c>
      <c r="M55" s="84">
        <v>16.974</v>
      </c>
      <c r="N55" s="74">
        <v>17</v>
      </c>
      <c r="O55" s="66">
        <v>2530</v>
      </c>
      <c r="P55" s="67">
        <f>Table224523467891112131415161718192021222324[[#This Row],[PEMBULATAN]]*O55</f>
        <v>43010</v>
      </c>
    </row>
    <row r="56" spans="1:16" ht="26.25" customHeight="1" x14ac:dyDescent="0.2">
      <c r="A56" s="96"/>
      <c r="B56" s="77"/>
      <c r="C56" s="75" t="s">
        <v>1710</v>
      </c>
      <c r="D56" s="80" t="s">
        <v>50</v>
      </c>
      <c r="E56" s="13">
        <v>44438</v>
      </c>
      <c r="F56" s="78" t="s">
        <v>768</v>
      </c>
      <c r="G56" s="13">
        <v>44440</v>
      </c>
      <c r="H56" s="79" t="s">
        <v>1409</v>
      </c>
      <c r="I56" s="16">
        <v>57</v>
      </c>
      <c r="J56" s="16">
        <v>46</v>
      </c>
      <c r="K56" s="16">
        <v>40</v>
      </c>
      <c r="L56" s="16">
        <v>6</v>
      </c>
      <c r="M56" s="84">
        <v>26.22</v>
      </c>
      <c r="N56" s="74">
        <v>26</v>
      </c>
      <c r="O56" s="66">
        <v>2530</v>
      </c>
      <c r="P56" s="67">
        <f>Table224523467891112131415161718192021222324[[#This Row],[PEMBULATAN]]*O56</f>
        <v>65780</v>
      </c>
    </row>
    <row r="57" spans="1:16" ht="26.25" customHeight="1" x14ac:dyDescent="0.2">
      <c r="A57" s="96"/>
      <c r="B57" s="77"/>
      <c r="C57" s="75" t="s">
        <v>1711</v>
      </c>
      <c r="D57" s="80" t="s">
        <v>50</v>
      </c>
      <c r="E57" s="13">
        <v>44438</v>
      </c>
      <c r="F57" s="78" t="s">
        <v>768</v>
      </c>
      <c r="G57" s="13">
        <v>44440</v>
      </c>
      <c r="H57" s="79" t="s">
        <v>1409</v>
      </c>
      <c r="I57" s="16">
        <v>42</v>
      </c>
      <c r="J57" s="16">
        <v>33</v>
      </c>
      <c r="K57" s="16">
        <v>26</v>
      </c>
      <c r="L57" s="16">
        <v>4</v>
      </c>
      <c r="M57" s="84">
        <v>9.0090000000000003</v>
      </c>
      <c r="N57" s="74">
        <v>9</v>
      </c>
      <c r="O57" s="66">
        <v>2530</v>
      </c>
      <c r="P57" s="67">
        <f>Table224523467891112131415161718192021222324[[#This Row],[PEMBULATAN]]*O57</f>
        <v>22770</v>
      </c>
    </row>
    <row r="58" spans="1:16" ht="26.25" customHeight="1" x14ac:dyDescent="0.2">
      <c r="A58" s="96"/>
      <c r="B58" s="77"/>
      <c r="C58" s="75" t="s">
        <v>1712</v>
      </c>
      <c r="D58" s="80" t="s">
        <v>50</v>
      </c>
      <c r="E58" s="13">
        <v>44438</v>
      </c>
      <c r="F58" s="78" t="s">
        <v>768</v>
      </c>
      <c r="G58" s="13">
        <v>44440</v>
      </c>
      <c r="H58" s="79" t="s">
        <v>1409</v>
      </c>
      <c r="I58" s="16">
        <v>47</v>
      </c>
      <c r="J58" s="16">
        <v>42</v>
      </c>
      <c r="K58" s="16">
        <v>23</v>
      </c>
      <c r="L58" s="16">
        <v>10</v>
      </c>
      <c r="M58" s="84">
        <v>11.3505</v>
      </c>
      <c r="N58" s="74">
        <v>11</v>
      </c>
      <c r="O58" s="66">
        <v>2530</v>
      </c>
      <c r="P58" s="67">
        <f>Table224523467891112131415161718192021222324[[#This Row],[PEMBULATAN]]*O58</f>
        <v>27830</v>
      </c>
    </row>
    <row r="59" spans="1:16" ht="26.25" customHeight="1" x14ac:dyDescent="0.2">
      <c r="A59" s="96"/>
      <c r="B59" s="77"/>
      <c r="C59" s="75" t="s">
        <v>1713</v>
      </c>
      <c r="D59" s="80" t="s">
        <v>50</v>
      </c>
      <c r="E59" s="13">
        <v>44438</v>
      </c>
      <c r="F59" s="78" t="s">
        <v>768</v>
      </c>
      <c r="G59" s="13">
        <v>44440</v>
      </c>
      <c r="H59" s="79" t="s">
        <v>1409</v>
      </c>
      <c r="I59" s="16">
        <v>40</v>
      </c>
      <c r="J59" s="16">
        <v>35</v>
      </c>
      <c r="K59" s="16">
        <v>10</v>
      </c>
      <c r="L59" s="16">
        <v>2</v>
      </c>
      <c r="M59" s="84">
        <v>3.5</v>
      </c>
      <c r="N59" s="74">
        <v>4</v>
      </c>
      <c r="O59" s="66">
        <v>2530</v>
      </c>
      <c r="P59" s="67">
        <f>Table224523467891112131415161718192021222324[[#This Row],[PEMBULATAN]]*O59</f>
        <v>10120</v>
      </c>
    </row>
    <row r="60" spans="1:16" ht="26.25" customHeight="1" x14ac:dyDescent="0.2">
      <c r="A60" s="96"/>
      <c r="B60" s="77"/>
      <c r="C60" s="75" t="s">
        <v>1714</v>
      </c>
      <c r="D60" s="80" t="s">
        <v>50</v>
      </c>
      <c r="E60" s="13">
        <v>44438</v>
      </c>
      <c r="F60" s="78" t="s">
        <v>768</v>
      </c>
      <c r="G60" s="13">
        <v>44440</v>
      </c>
      <c r="H60" s="79" t="s">
        <v>1409</v>
      </c>
      <c r="I60" s="16">
        <v>22</v>
      </c>
      <c r="J60" s="16">
        <v>30</v>
      </c>
      <c r="K60" s="16">
        <v>20</v>
      </c>
      <c r="L60" s="16">
        <v>1</v>
      </c>
      <c r="M60" s="84">
        <v>3.3</v>
      </c>
      <c r="N60" s="74">
        <v>3</v>
      </c>
      <c r="O60" s="66">
        <v>2530</v>
      </c>
      <c r="P60" s="67">
        <f>Table224523467891112131415161718192021222324[[#This Row],[PEMBULATAN]]*O60</f>
        <v>7590</v>
      </c>
    </row>
    <row r="61" spans="1:16" ht="26.25" customHeight="1" x14ac:dyDescent="0.2">
      <c r="A61" s="96"/>
      <c r="B61" s="77"/>
      <c r="C61" s="75" t="s">
        <v>1715</v>
      </c>
      <c r="D61" s="80" t="s">
        <v>50</v>
      </c>
      <c r="E61" s="13">
        <v>44438</v>
      </c>
      <c r="F61" s="78" t="s">
        <v>768</v>
      </c>
      <c r="G61" s="13">
        <v>44440</v>
      </c>
      <c r="H61" s="79" t="s">
        <v>1409</v>
      </c>
      <c r="I61" s="16">
        <v>85</v>
      </c>
      <c r="J61" s="16">
        <v>58</v>
      </c>
      <c r="K61" s="16">
        <v>27</v>
      </c>
      <c r="L61" s="16">
        <v>9</v>
      </c>
      <c r="M61" s="84">
        <v>33.277500000000003</v>
      </c>
      <c r="N61" s="74">
        <v>33</v>
      </c>
      <c r="O61" s="66">
        <v>2530</v>
      </c>
      <c r="P61" s="67">
        <f>Table224523467891112131415161718192021222324[[#This Row],[PEMBULATAN]]*O61</f>
        <v>83490</v>
      </c>
    </row>
    <row r="62" spans="1:16" ht="26.25" customHeight="1" x14ac:dyDescent="0.2">
      <c r="A62" s="96"/>
      <c r="B62" s="77"/>
      <c r="C62" s="75" t="s">
        <v>1716</v>
      </c>
      <c r="D62" s="80" t="s">
        <v>50</v>
      </c>
      <c r="E62" s="13">
        <v>44438</v>
      </c>
      <c r="F62" s="78" t="s">
        <v>768</v>
      </c>
      <c r="G62" s="13">
        <v>44440</v>
      </c>
      <c r="H62" s="79" t="s">
        <v>1409</v>
      </c>
      <c r="I62" s="16">
        <v>40</v>
      </c>
      <c r="J62" s="16">
        <v>28</v>
      </c>
      <c r="K62" s="16">
        <v>10</v>
      </c>
      <c r="L62" s="16">
        <v>1</v>
      </c>
      <c r="M62" s="84">
        <v>2.8</v>
      </c>
      <c r="N62" s="74">
        <v>3</v>
      </c>
      <c r="O62" s="66">
        <v>2530</v>
      </c>
      <c r="P62" s="67">
        <f>Table224523467891112131415161718192021222324[[#This Row],[PEMBULATAN]]*O62</f>
        <v>7590</v>
      </c>
    </row>
    <row r="63" spans="1:16" ht="26.25" customHeight="1" x14ac:dyDescent="0.2">
      <c r="A63" s="96"/>
      <c r="B63" s="77"/>
      <c r="C63" s="75" t="s">
        <v>1717</v>
      </c>
      <c r="D63" s="80" t="s">
        <v>50</v>
      </c>
      <c r="E63" s="13">
        <v>44438</v>
      </c>
      <c r="F63" s="78" t="s">
        <v>768</v>
      </c>
      <c r="G63" s="13">
        <v>44440</v>
      </c>
      <c r="H63" s="79" t="s">
        <v>1409</v>
      </c>
      <c r="I63" s="16">
        <v>10</v>
      </c>
      <c r="J63" s="16">
        <v>10</v>
      </c>
      <c r="K63" s="16">
        <v>15</v>
      </c>
      <c r="L63" s="16">
        <v>6</v>
      </c>
      <c r="M63" s="84">
        <v>0.375</v>
      </c>
      <c r="N63" s="74">
        <v>6</v>
      </c>
      <c r="O63" s="66">
        <v>2530</v>
      </c>
      <c r="P63" s="67">
        <f>Table224523467891112131415161718192021222324[[#This Row],[PEMBULATAN]]*O63</f>
        <v>15180</v>
      </c>
    </row>
    <row r="64" spans="1:16" ht="26.25" customHeight="1" x14ac:dyDescent="0.2">
      <c r="A64" s="96"/>
      <c r="B64" s="77"/>
      <c r="C64" s="75" t="s">
        <v>1718</v>
      </c>
      <c r="D64" s="80" t="s">
        <v>50</v>
      </c>
      <c r="E64" s="13">
        <v>44438</v>
      </c>
      <c r="F64" s="78" t="s">
        <v>768</v>
      </c>
      <c r="G64" s="13">
        <v>44440</v>
      </c>
      <c r="H64" s="79" t="s">
        <v>1409</v>
      </c>
      <c r="I64" s="16">
        <v>82</v>
      </c>
      <c r="J64" s="16">
        <v>40</v>
      </c>
      <c r="K64" s="16">
        <v>28</v>
      </c>
      <c r="L64" s="16">
        <v>6</v>
      </c>
      <c r="M64" s="84">
        <v>22.96</v>
      </c>
      <c r="N64" s="74">
        <v>23</v>
      </c>
      <c r="O64" s="66">
        <v>2530</v>
      </c>
      <c r="P64" s="67">
        <f>Table224523467891112131415161718192021222324[[#This Row],[PEMBULATAN]]*O64</f>
        <v>58190</v>
      </c>
    </row>
    <row r="65" spans="1:16" ht="26.25" customHeight="1" x14ac:dyDescent="0.2">
      <c r="A65" s="96"/>
      <c r="B65" s="77"/>
      <c r="C65" s="75" t="s">
        <v>1719</v>
      </c>
      <c r="D65" s="80" t="s">
        <v>50</v>
      </c>
      <c r="E65" s="13">
        <v>44438</v>
      </c>
      <c r="F65" s="78" t="s">
        <v>768</v>
      </c>
      <c r="G65" s="13">
        <v>44440</v>
      </c>
      <c r="H65" s="79" t="s">
        <v>1409</v>
      </c>
      <c r="I65" s="16">
        <v>27</v>
      </c>
      <c r="J65" s="16">
        <v>20</v>
      </c>
      <c r="K65" s="16">
        <v>5</v>
      </c>
      <c r="L65" s="16">
        <v>1</v>
      </c>
      <c r="M65" s="84">
        <v>0.67500000000000004</v>
      </c>
      <c r="N65" s="74">
        <v>1</v>
      </c>
      <c r="O65" s="66">
        <v>2530</v>
      </c>
      <c r="P65" s="67">
        <f>Table224523467891112131415161718192021222324[[#This Row],[PEMBULATAN]]*O65</f>
        <v>2530</v>
      </c>
    </row>
    <row r="66" spans="1:16" ht="26.25" customHeight="1" x14ac:dyDescent="0.2">
      <c r="A66" s="96"/>
      <c r="B66" s="77"/>
      <c r="C66" s="75" t="s">
        <v>1720</v>
      </c>
      <c r="D66" s="80" t="s">
        <v>50</v>
      </c>
      <c r="E66" s="13">
        <v>44438</v>
      </c>
      <c r="F66" s="78" t="s">
        <v>768</v>
      </c>
      <c r="G66" s="13">
        <v>44440</v>
      </c>
      <c r="H66" s="79" t="s">
        <v>1409</v>
      </c>
      <c r="I66" s="16">
        <v>43</v>
      </c>
      <c r="J66" s="16">
        <v>32</v>
      </c>
      <c r="K66" s="16">
        <v>10</v>
      </c>
      <c r="L66" s="16">
        <v>1</v>
      </c>
      <c r="M66" s="84">
        <v>3.44</v>
      </c>
      <c r="N66" s="74">
        <v>3</v>
      </c>
      <c r="O66" s="66">
        <v>2530</v>
      </c>
      <c r="P66" s="67">
        <f>Table224523467891112131415161718192021222324[[#This Row],[PEMBULATAN]]*O66</f>
        <v>7590</v>
      </c>
    </row>
    <row r="67" spans="1:16" ht="26.25" customHeight="1" x14ac:dyDescent="0.2">
      <c r="A67" s="96"/>
      <c r="B67" s="77"/>
      <c r="C67" s="75" t="s">
        <v>1721</v>
      </c>
      <c r="D67" s="80" t="s">
        <v>50</v>
      </c>
      <c r="E67" s="13">
        <v>44438</v>
      </c>
      <c r="F67" s="78" t="s">
        <v>768</v>
      </c>
      <c r="G67" s="13">
        <v>44440</v>
      </c>
      <c r="H67" s="79" t="s">
        <v>1409</v>
      </c>
      <c r="I67" s="16">
        <v>64</v>
      </c>
      <c r="J67" s="16">
        <v>45</v>
      </c>
      <c r="K67" s="16">
        <v>19</v>
      </c>
      <c r="L67" s="16">
        <v>2</v>
      </c>
      <c r="M67" s="84">
        <v>13.68</v>
      </c>
      <c r="N67" s="74">
        <v>14</v>
      </c>
      <c r="O67" s="66">
        <v>2530</v>
      </c>
      <c r="P67" s="67">
        <f>Table224523467891112131415161718192021222324[[#This Row],[PEMBULATAN]]*O67</f>
        <v>35420</v>
      </c>
    </row>
    <row r="68" spans="1:16" ht="26.25" customHeight="1" x14ac:dyDescent="0.2">
      <c r="A68" s="96"/>
      <c r="B68" s="77"/>
      <c r="C68" s="75" t="s">
        <v>1722</v>
      </c>
      <c r="D68" s="80" t="s">
        <v>50</v>
      </c>
      <c r="E68" s="13">
        <v>44438</v>
      </c>
      <c r="F68" s="78" t="s">
        <v>768</v>
      </c>
      <c r="G68" s="13">
        <v>44440</v>
      </c>
      <c r="H68" s="79" t="s">
        <v>1409</v>
      </c>
      <c r="I68" s="16">
        <v>50</v>
      </c>
      <c r="J68" s="16">
        <v>65</v>
      </c>
      <c r="K68" s="16">
        <v>15</v>
      </c>
      <c r="L68" s="16">
        <v>4</v>
      </c>
      <c r="M68" s="84">
        <v>12.1875</v>
      </c>
      <c r="N68" s="74">
        <v>12</v>
      </c>
      <c r="O68" s="66">
        <v>2530</v>
      </c>
      <c r="P68" s="67">
        <f>Table224523467891112131415161718192021222324[[#This Row],[PEMBULATAN]]*O68</f>
        <v>30360</v>
      </c>
    </row>
    <row r="69" spans="1:16" ht="26.25" customHeight="1" x14ac:dyDescent="0.2">
      <c r="A69" s="96"/>
      <c r="B69" s="77"/>
      <c r="C69" s="75" t="s">
        <v>1723</v>
      </c>
      <c r="D69" s="80" t="s">
        <v>50</v>
      </c>
      <c r="E69" s="13">
        <v>44438</v>
      </c>
      <c r="F69" s="78" t="s">
        <v>768</v>
      </c>
      <c r="G69" s="13">
        <v>44440</v>
      </c>
      <c r="H69" s="79" t="s">
        <v>1409</v>
      </c>
      <c r="I69" s="16">
        <v>22</v>
      </c>
      <c r="J69" s="16">
        <v>27</v>
      </c>
      <c r="K69" s="16">
        <v>10</v>
      </c>
      <c r="L69" s="16">
        <v>10</v>
      </c>
      <c r="M69" s="84">
        <v>1.4850000000000001</v>
      </c>
      <c r="N69" s="74">
        <v>10</v>
      </c>
      <c r="O69" s="66">
        <v>2530</v>
      </c>
      <c r="P69" s="67">
        <f>Table224523467891112131415161718192021222324[[#This Row],[PEMBULATAN]]*O69</f>
        <v>25300</v>
      </c>
    </row>
    <row r="70" spans="1:16" ht="26.25" customHeight="1" x14ac:dyDescent="0.2">
      <c r="A70" s="96"/>
      <c r="B70" s="77"/>
      <c r="C70" s="75" t="s">
        <v>1724</v>
      </c>
      <c r="D70" s="80" t="s">
        <v>50</v>
      </c>
      <c r="E70" s="13">
        <v>44438</v>
      </c>
      <c r="F70" s="78" t="s">
        <v>768</v>
      </c>
      <c r="G70" s="13">
        <v>44440</v>
      </c>
      <c r="H70" s="79" t="s">
        <v>1409</v>
      </c>
      <c r="I70" s="16">
        <v>41</v>
      </c>
      <c r="J70" s="16">
        <v>35</v>
      </c>
      <c r="K70" s="16">
        <v>10</v>
      </c>
      <c r="L70" s="16">
        <v>1</v>
      </c>
      <c r="M70" s="84">
        <v>3.5874999999999999</v>
      </c>
      <c r="N70" s="74">
        <v>4</v>
      </c>
      <c r="O70" s="66">
        <v>2530</v>
      </c>
      <c r="P70" s="67">
        <f>Table224523467891112131415161718192021222324[[#This Row],[PEMBULATAN]]*O70</f>
        <v>10120</v>
      </c>
    </row>
    <row r="71" spans="1:16" ht="26.25" customHeight="1" x14ac:dyDescent="0.2">
      <c r="A71" s="96"/>
      <c r="B71" s="77"/>
      <c r="C71" s="75" t="s">
        <v>1725</v>
      </c>
      <c r="D71" s="80" t="s">
        <v>50</v>
      </c>
      <c r="E71" s="13">
        <v>44438</v>
      </c>
      <c r="F71" s="78" t="s">
        <v>768</v>
      </c>
      <c r="G71" s="13">
        <v>44440</v>
      </c>
      <c r="H71" s="79" t="s">
        <v>1409</v>
      </c>
      <c r="I71" s="16">
        <v>40</v>
      </c>
      <c r="J71" s="16">
        <v>23</v>
      </c>
      <c r="K71" s="16">
        <v>11</v>
      </c>
      <c r="L71" s="16">
        <v>2</v>
      </c>
      <c r="M71" s="84">
        <v>2.5299999999999998</v>
      </c>
      <c r="N71" s="74">
        <v>3</v>
      </c>
      <c r="O71" s="66">
        <v>2530</v>
      </c>
      <c r="P71" s="67">
        <f>Table224523467891112131415161718192021222324[[#This Row],[PEMBULATAN]]*O71</f>
        <v>7590</v>
      </c>
    </row>
    <row r="72" spans="1:16" ht="26.25" customHeight="1" x14ac:dyDescent="0.2">
      <c r="A72" s="96"/>
      <c r="B72" s="77"/>
      <c r="C72" s="75" t="s">
        <v>1726</v>
      </c>
      <c r="D72" s="80" t="s">
        <v>50</v>
      </c>
      <c r="E72" s="13">
        <v>44438</v>
      </c>
      <c r="F72" s="78" t="s">
        <v>768</v>
      </c>
      <c r="G72" s="13">
        <v>44440</v>
      </c>
      <c r="H72" s="79" t="s">
        <v>1409</v>
      </c>
      <c r="I72" s="16">
        <v>42</v>
      </c>
      <c r="J72" s="16">
        <v>42</v>
      </c>
      <c r="K72" s="16">
        <v>20</v>
      </c>
      <c r="L72" s="16">
        <v>8</v>
      </c>
      <c r="M72" s="84">
        <v>8.82</v>
      </c>
      <c r="N72" s="74">
        <v>9</v>
      </c>
      <c r="O72" s="66">
        <v>2530</v>
      </c>
      <c r="P72" s="67">
        <f>Table224523467891112131415161718192021222324[[#This Row],[PEMBULATAN]]*O72</f>
        <v>22770</v>
      </c>
    </row>
    <row r="73" spans="1:16" ht="26.25" customHeight="1" x14ac:dyDescent="0.2">
      <c r="A73" s="96"/>
      <c r="B73" s="77"/>
      <c r="C73" s="75" t="s">
        <v>1727</v>
      </c>
      <c r="D73" s="80" t="s">
        <v>50</v>
      </c>
      <c r="E73" s="13">
        <v>44438</v>
      </c>
      <c r="F73" s="78" t="s">
        <v>768</v>
      </c>
      <c r="G73" s="13">
        <v>44440</v>
      </c>
      <c r="H73" s="79" t="s">
        <v>1409</v>
      </c>
      <c r="I73" s="16">
        <v>65</v>
      </c>
      <c r="J73" s="16">
        <v>35</v>
      </c>
      <c r="K73" s="16">
        <v>20</v>
      </c>
      <c r="L73" s="16">
        <v>3</v>
      </c>
      <c r="M73" s="84">
        <v>11.375</v>
      </c>
      <c r="N73" s="74">
        <v>11</v>
      </c>
      <c r="O73" s="66">
        <v>2530</v>
      </c>
      <c r="P73" s="67">
        <f>Table224523467891112131415161718192021222324[[#This Row],[PEMBULATAN]]*O73</f>
        <v>27830</v>
      </c>
    </row>
    <row r="74" spans="1:16" ht="26.25" customHeight="1" x14ac:dyDescent="0.2">
      <c r="A74" s="96"/>
      <c r="B74" s="77"/>
      <c r="C74" s="75" t="s">
        <v>1728</v>
      </c>
      <c r="D74" s="80" t="s">
        <v>50</v>
      </c>
      <c r="E74" s="13">
        <v>44438</v>
      </c>
      <c r="F74" s="78" t="s">
        <v>768</v>
      </c>
      <c r="G74" s="13">
        <v>44440</v>
      </c>
      <c r="H74" s="79" t="s">
        <v>1409</v>
      </c>
      <c r="I74" s="16">
        <v>24</v>
      </c>
      <c r="J74" s="16">
        <v>49</v>
      </c>
      <c r="K74" s="16">
        <v>22</v>
      </c>
      <c r="L74" s="16">
        <v>3</v>
      </c>
      <c r="M74" s="84">
        <v>6.468</v>
      </c>
      <c r="N74" s="74">
        <v>6</v>
      </c>
      <c r="O74" s="66">
        <v>2530</v>
      </c>
      <c r="P74" s="67">
        <f>Table224523467891112131415161718192021222324[[#This Row],[PEMBULATAN]]*O74</f>
        <v>15180</v>
      </c>
    </row>
    <row r="75" spans="1:16" ht="26.25" customHeight="1" x14ac:dyDescent="0.2">
      <c r="A75" s="96"/>
      <c r="B75" s="77"/>
      <c r="C75" s="75" t="s">
        <v>1729</v>
      </c>
      <c r="D75" s="80" t="s">
        <v>50</v>
      </c>
      <c r="E75" s="13">
        <v>44438</v>
      </c>
      <c r="F75" s="78" t="s">
        <v>768</v>
      </c>
      <c r="G75" s="13">
        <v>44440</v>
      </c>
      <c r="H75" s="79" t="s">
        <v>1409</v>
      </c>
      <c r="I75" s="16">
        <v>38</v>
      </c>
      <c r="J75" s="16">
        <v>31</v>
      </c>
      <c r="K75" s="16">
        <v>34</v>
      </c>
      <c r="L75" s="16">
        <v>5</v>
      </c>
      <c r="M75" s="84">
        <v>10.013</v>
      </c>
      <c r="N75" s="74">
        <v>10</v>
      </c>
      <c r="O75" s="66">
        <v>2530</v>
      </c>
      <c r="P75" s="67">
        <f>Table224523467891112131415161718192021222324[[#This Row],[PEMBULATAN]]*O75</f>
        <v>25300</v>
      </c>
    </row>
    <row r="76" spans="1:16" ht="26.25" customHeight="1" x14ac:dyDescent="0.2">
      <c r="A76" s="96"/>
      <c r="B76" s="77"/>
      <c r="C76" s="75" t="s">
        <v>1730</v>
      </c>
      <c r="D76" s="80" t="s">
        <v>50</v>
      </c>
      <c r="E76" s="13">
        <v>44438</v>
      </c>
      <c r="F76" s="78" t="s">
        <v>768</v>
      </c>
      <c r="G76" s="13">
        <v>44440</v>
      </c>
      <c r="H76" s="79" t="s">
        <v>1409</v>
      </c>
      <c r="I76" s="16">
        <v>50</v>
      </c>
      <c r="J76" s="16">
        <v>45</v>
      </c>
      <c r="K76" s="16">
        <v>37</v>
      </c>
      <c r="L76" s="16">
        <v>14</v>
      </c>
      <c r="M76" s="84">
        <v>20.8125</v>
      </c>
      <c r="N76" s="74">
        <v>21</v>
      </c>
      <c r="O76" s="66">
        <v>2530</v>
      </c>
      <c r="P76" s="67">
        <f>Table224523467891112131415161718192021222324[[#This Row],[PEMBULATAN]]*O76</f>
        <v>53130</v>
      </c>
    </row>
    <row r="77" spans="1:16" ht="22.5" customHeight="1" x14ac:dyDescent="0.2">
      <c r="A77" s="119" t="s">
        <v>31</v>
      </c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1"/>
      <c r="M77" s="81">
        <f>SUBTOTAL(109,Table224523467891112131415161718192021222324[KG VOLUME])</f>
        <v>1110.2059999999999</v>
      </c>
      <c r="N77" s="70">
        <f>SUM(N3:N76)</f>
        <v>1142</v>
      </c>
      <c r="O77" s="122">
        <f>SUM(P3:P76)</f>
        <v>2889260</v>
      </c>
      <c r="P77" s="123"/>
    </row>
    <row r="78" spans="1:16" ht="22.5" customHeight="1" x14ac:dyDescent="0.2">
      <c r="A78" s="85"/>
      <c r="B78" s="58" t="s">
        <v>43</v>
      </c>
      <c r="C78" s="57"/>
      <c r="D78" s="59" t="s">
        <v>44</v>
      </c>
      <c r="E78" s="85"/>
      <c r="F78" s="85"/>
      <c r="G78" s="85"/>
      <c r="H78" s="85"/>
      <c r="I78" s="85"/>
      <c r="J78" s="85"/>
      <c r="K78" s="85"/>
      <c r="L78" s="85"/>
      <c r="M78" s="86"/>
      <c r="N78" s="88" t="s">
        <v>51</v>
      </c>
      <c r="O78" s="87"/>
      <c r="P78" s="87">
        <f>O77*10%</f>
        <v>288926</v>
      </c>
    </row>
    <row r="79" spans="1:16" ht="22.5" customHeight="1" thickBot="1" x14ac:dyDescent="0.25">
      <c r="A79" s="85"/>
      <c r="B79" s="58"/>
      <c r="C79" s="57"/>
      <c r="D79" s="59"/>
      <c r="E79" s="85"/>
      <c r="F79" s="85"/>
      <c r="G79" s="85"/>
      <c r="H79" s="85"/>
      <c r="I79" s="85"/>
      <c r="J79" s="85"/>
      <c r="K79" s="85"/>
      <c r="L79" s="85"/>
      <c r="M79" s="86"/>
      <c r="N79" s="99" t="s">
        <v>53</v>
      </c>
      <c r="O79" s="100"/>
      <c r="P79" s="100">
        <f>O77-P78</f>
        <v>2600334</v>
      </c>
    </row>
    <row r="80" spans="1:16" x14ac:dyDescent="0.2">
      <c r="A80" s="11"/>
      <c r="H80" s="65"/>
      <c r="N80" s="64" t="s">
        <v>32</v>
      </c>
      <c r="P80" s="71">
        <f>P79*1%</f>
        <v>26003.34</v>
      </c>
    </row>
    <row r="81" spans="1:16" ht="15.75" thickBot="1" x14ac:dyDescent="0.25">
      <c r="A81" s="11"/>
      <c r="H81" s="65"/>
      <c r="N81" s="64" t="s">
        <v>54</v>
      </c>
      <c r="P81" s="73">
        <f>P79*2%</f>
        <v>52006.68</v>
      </c>
    </row>
    <row r="82" spans="1:16" x14ac:dyDescent="0.2">
      <c r="A82" s="11"/>
      <c r="H82" s="65"/>
      <c r="N82" s="68" t="s">
        <v>33</v>
      </c>
      <c r="O82" s="69"/>
      <c r="P82" s="72">
        <f>P79+P80-P81</f>
        <v>2574330.6599999997</v>
      </c>
    </row>
    <row r="83" spans="1:16" x14ac:dyDescent="0.2">
      <c r="A83" s="11"/>
      <c r="H83" s="65"/>
      <c r="P83" s="73"/>
    </row>
    <row r="84" spans="1:16" x14ac:dyDescent="0.2">
      <c r="A84" s="11"/>
      <c r="H84" s="65"/>
      <c r="O84" s="60"/>
      <c r="P84" s="73"/>
    </row>
    <row r="85" spans="1:16" s="3" customFormat="1" x14ac:dyDescent="0.25">
      <c r="A85" s="11"/>
      <c r="B85" s="2"/>
      <c r="C85" s="2"/>
      <c r="E85" s="12"/>
      <c r="H85" s="65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5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5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5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5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5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5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5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5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5"/>
      <c r="N94" s="15"/>
      <c r="O94" s="15"/>
      <c r="P94" s="15"/>
    </row>
    <row r="95" spans="1:16" s="3" customFormat="1" x14ac:dyDescent="0.25">
      <c r="A95" s="11"/>
      <c r="B95" s="2"/>
      <c r="C95" s="2"/>
      <c r="E95" s="12"/>
      <c r="H95" s="65"/>
      <c r="N95" s="15"/>
      <c r="O95" s="15"/>
      <c r="P95" s="15"/>
    </row>
    <row r="96" spans="1:16" s="3" customFormat="1" x14ac:dyDescent="0.25">
      <c r="A96" s="11"/>
      <c r="B96" s="2"/>
      <c r="C96" s="2"/>
      <c r="E96" s="12"/>
      <c r="H96" s="65"/>
      <c r="N96" s="15"/>
      <c r="O96" s="15"/>
      <c r="P96" s="15"/>
    </row>
  </sheetData>
  <mergeCells count="2">
    <mergeCell ref="A77:L77"/>
    <mergeCell ref="O77:P77"/>
  </mergeCells>
  <conditionalFormatting sqref="B3">
    <cfRule type="duplicateValues" dxfId="68" priority="2"/>
  </conditionalFormatting>
  <conditionalFormatting sqref="B4:B76">
    <cfRule type="duplicateValues" dxfId="67" priority="4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0"/>
  <sheetViews>
    <sheetView zoomScale="110" zoomScaleNormal="110" workbookViewId="0">
      <pane xSplit="3" ySplit="2" topLeftCell="D28" activePane="bottomRight" state="frozen"/>
      <selection activeCell="H118" sqref="H118"/>
      <selection pane="topRight" activeCell="H118" sqref="H118"/>
      <selection pane="bottomLeft" activeCell="H118" sqref="H118"/>
      <selection pane="bottomRight" activeCell="A3" sqref="A3:XFD3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6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5.25" customHeight="1" x14ac:dyDescent="0.2">
      <c r="A3" s="97" t="s">
        <v>2196</v>
      </c>
      <c r="B3" s="76" t="s">
        <v>1731</v>
      </c>
      <c r="C3" s="9" t="s">
        <v>1732</v>
      </c>
      <c r="D3" s="78" t="s">
        <v>50</v>
      </c>
      <c r="E3" s="13">
        <v>44439</v>
      </c>
      <c r="F3" s="78" t="s">
        <v>768</v>
      </c>
      <c r="G3" s="13">
        <v>44440</v>
      </c>
      <c r="H3" s="10" t="s">
        <v>1409</v>
      </c>
      <c r="I3" s="1">
        <v>65</v>
      </c>
      <c r="J3" s="1">
        <v>65</v>
      </c>
      <c r="K3" s="1">
        <v>14</v>
      </c>
      <c r="L3" s="1">
        <v>5</v>
      </c>
      <c r="M3" s="83">
        <v>14.7875</v>
      </c>
      <c r="N3" s="8">
        <v>15</v>
      </c>
      <c r="O3" s="66">
        <v>2530</v>
      </c>
      <c r="P3" s="67">
        <f>Table22452346789111213141516171819202122232425[[#This Row],[PEMBULATAN]]*O3</f>
        <v>37950</v>
      </c>
    </row>
    <row r="4" spans="1:16" ht="35.25" customHeight="1" x14ac:dyDescent="0.2">
      <c r="A4" s="98"/>
      <c r="B4" s="77"/>
      <c r="C4" s="9" t="s">
        <v>1733</v>
      </c>
      <c r="D4" s="78" t="s">
        <v>50</v>
      </c>
      <c r="E4" s="13">
        <v>44439</v>
      </c>
      <c r="F4" s="78" t="s">
        <v>768</v>
      </c>
      <c r="G4" s="13">
        <v>44440</v>
      </c>
      <c r="H4" s="10" t="s">
        <v>1409</v>
      </c>
      <c r="I4" s="1">
        <v>94</v>
      </c>
      <c r="J4" s="1">
        <v>60</v>
      </c>
      <c r="K4" s="1">
        <v>26</v>
      </c>
      <c r="L4" s="1">
        <v>16</v>
      </c>
      <c r="M4" s="83">
        <v>36.659999999999997</v>
      </c>
      <c r="N4" s="8">
        <v>37</v>
      </c>
      <c r="O4" s="66">
        <v>2530</v>
      </c>
      <c r="P4" s="67">
        <f>Table22452346789111213141516171819202122232425[[#This Row],[PEMBULATAN]]*O4</f>
        <v>93610</v>
      </c>
    </row>
    <row r="5" spans="1:16" ht="35.25" customHeight="1" x14ac:dyDescent="0.2">
      <c r="A5" s="96"/>
      <c r="B5" s="77"/>
      <c r="C5" s="75" t="s">
        <v>1734</v>
      </c>
      <c r="D5" s="80" t="s">
        <v>50</v>
      </c>
      <c r="E5" s="13">
        <v>44439</v>
      </c>
      <c r="F5" s="78" t="s">
        <v>768</v>
      </c>
      <c r="G5" s="13">
        <v>44440</v>
      </c>
      <c r="H5" s="79" t="s">
        <v>1409</v>
      </c>
      <c r="I5" s="16">
        <v>75</v>
      </c>
      <c r="J5" s="16">
        <v>63</v>
      </c>
      <c r="K5" s="16">
        <v>30</v>
      </c>
      <c r="L5" s="16">
        <v>7</v>
      </c>
      <c r="M5" s="84">
        <v>35.4375</v>
      </c>
      <c r="N5" s="74">
        <v>35</v>
      </c>
      <c r="O5" s="66">
        <v>2530</v>
      </c>
      <c r="P5" s="67">
        <f>Table22452346789111213141516171819202122232425[[#This Row],[PEMBULATAN]]*O5</f>
        <v>88550</v>
      </c>
    </row>
    <row r="6" spans="1:16" ht="35.25" customHeight="1" x14ac:dyDescent="0.2">
      <c r="A6" s="96"/>
      <c r="B6" s="77"/>
      <c r="C6" s="75" t="s">
        <v>1735</v>
      </c>
      <c r="D6" s="80" t="s">
        <v>50</v>
      </c>
      <c r="E6" s="13">
        <v>44439</v>
      </c>
      <c r="F6" s="78" t="s">
        <v>768</v>
      </c>
      <c r="G6" s="13">
        <v>44440</v>
      </c>
      <c r="H6" s="79" t="s">
        <v>1409</v>
      </c>
      <c r="I6" s="16">
        <v>100</v>
      </c>
      <c r="J6" s="16">
        <v>60</v>
      </c>
      <c r="K6" s="16">
        <v>30</v>
      </c>
      <c r="L6" s="16">
        <v>19</v>
      </c>
      <c r="M6" s="84">
        <v>45</v>
      </c>
      <c r="N6" s="74">
        <v>45</v>
      </c>
      <c r="O6" s="66">
        <v>2530</v>
      </c>
      <c r="P6" s="67">
        <f>Table22452346789111213141516171819202122232425[[#This Row],[PEMBULATAN]]*O6</f>
        <v>113850</v>
      </c>
    </row>
    <row r="7" spans="1:16" ht="35.25" customHeight="1" x14ac:dyDescent="0.2">
      <c r="A7" s="96"/>
      <c r="B7" s="77"/>
      <c r="C7" s="75" t="s">
        <v>1736</v>
      </c>
      <c r="D7" s="80" t="s">
        <v>50</v>
      </c>
      <c r="E7" s="13">
        <v>44439</v>
      </c>
      <c r="F7" s="78" t="s">
        <v>768</v>
      </c>
      <c r="G7" s="13">
        <v>44440</v>
      </c>
      <c r="H7" s="79" t="s">
        <v>1409</v>
      </c>
      <c r="I7" s="16">
        <v>62</v>
      </c>
      <c r="J7" s="16">
        <v>70</v>
      </c>
      <c r="K7" s="16">
        <v>20</v>
      </c>
      <c r="L7" s="16">
        <v>9</v>
      </c>
      <c r="M7" s="84">
        <v>21.7</v>
      </c>
      <c r="N7" s="74">
        <v>22</v>
      </c>
      <c r="O7" s="66">
        <v>2530</v>
      </c>
      <c r="P7" s="67">
        <f>Table22452346789111213141516171819202122232425[[#This Row],[PEMBULATAN]]*O7</f>
        <v>55660</v>
      </c>
    </row>
    <row r="8" spans="1:16" ht="35.25" customHeight="1" x14ac:dyDescent="0.2">
      <c r="A8" s="96"/>
      <c r="B8" s="77"/>
      <c r="C8" s="75" t="s">
        <v>1737</v>
      </c>
      <c r="D8" s="80" t="s">
        <v>50</v>
      </c>
      <c r="E8" s="13">
        <v>44439</v>
      </c>
      <c r="F8" s="78" t="s">
        <v>768</v>
      </c>
      <c r="G8" s="13">
        <v>44440</v>
      </c>
      <c r="H8" s="79" t="s">
        <v>1409</v>
      </c>
      <c r="I8" s="16">
        <v>96</v>
      </c>
      <c r="J8" s="16">
        <v>68</v>
      </c>
      <c r="K8" s="16">
        <v>32</v>
      </c>
      <c r="L8" s="16">
        <v>18</v>
      </c>
      <c r="M8" s="84">
        <v>52.223999999999997</v>
      </c>
      <c r="N8" s="74">
        <v>52</v>
      </c>
      <c r="O8" s="66">
        <v>2530</v>
      </c>
      <c r="P8" s="67">
        <f>Table22452346789111213141516171819202122232425[[#This Row],[PEMBULATAN]]*O8</f>
        <v>131560</v>
      </c>
    </row>
    <row r="9" spans="1:16" ht="35.25" customHeight="1" x14ac:dyDescent="0.2">
      <c r="A9" s="96"/>
      <c r="B9" s="77"/>
      <c r="C9" s="75" t="s">
        <v>1738</v>
      </c>
      <c r="D9" s="80" t="s">
        <v>50</v>
      </c>
      <c r="E9" s="13">
        <v>44439</v>
      </c>
      <c r="F9" s="78" t="s">
        <v>768</v>
      </c>
      <c r="G9" s="13">
        <v>44440</v>
      </c>
      <c r="H9" s="79" t="s">
        <v>1409</v>
      </c>
      <c r="I9" s="16">
        <v>43</v>
      </c>
      <c r="J9" s="16">
        <v>28</v>
      </c>
      <c r="K9" s="16">
        <v>28</v>
      </c>
      <c r="L9" s="16">
        <v>3</v>
      </c>
      <c r="M9" s="84">
        <v>8.4280000000000008</v>
      </c>
      <c r="N9" s="74">
        <v>8</v>
      </c>
      <c r="O9" s="66">
        <v>2530</v>
      </c>
      <c r="P9" s="67">
        <f>Table22452346789111213141516171819202122232425[[#This Row],[PEMBULATAN]]*O9</f>
        <v>20240</v>
      </c>
    </row>
    <row r="10" spans="1:16" ht="35.25" customHeight="1" x14ac:dyDescent="0.2">
      <c r="A10" s="96"/>
      <c r="B10" s="77"/>
      <c r="C10" s="75" t="s">
        <v>1739</v>
      </c>
      <c r="D10" s="80" t="s">
        <v>50</v>
      </c>
      <c r="E10" s="13">
        <v>44439</v>
      </c>
      <c r="F10" s="78" t="s">
        <v>768</v>
      </c>
      <c r="G10" s="13">
        <v>44440</v>
      </c>
      <c r="H10" s="79" t="s">
        <v>1409</v>
      </c>
      <c r="I10" s="16">
        <v>60</v>
      </c>
      <c r="J10" s="16">
        <v>13</v>
      </c>
      <c r="K10" s="16">
        <v>10</v>
      </c>
      <c r="L10" s="16">
        <v>1</v>
      </c>
      <c r="M10" s="84">
        <v>1.95</v>
      </c>
      <c r="N10" s="74">
        <v>2</v>
      </c>
      <c r="O10" s="66">
        <v>2530</v>
      </c>
      <c r="P10" s="67">
        <f>Table22452346789111213141516171819202122232425[[#This Row],[PEMBULATAN]]*O10</f>
        <v>5060</v>
      </c>
    </row>
    <row r="11" spans="1:16" ht="35.25" customHeight="1" x14ac:dyDescent="0.2">
      <c r="A11" s="96"/>
      <c r="B11" s="77"/>
      <c r="C11" s="75" t="s">
        <v>1740</v>
      </c>
      <c r="D11" s="80" t="s">
        <v>50</v>
      </c>
      <c r="E11" s="13">
        <v>44439</v>
      </c>
      <c r="F11" s="78" t="s">
        <v>768</v>
      </c>
      <c r="G11" s="13">
        <v>44440</v>
      </c>
      <c r="H11" s="79" t="s">
        <v>1409</v>
      </c>
      <c r="I11" s="16">
        <v>66</v>
      </c>
      <c r="J11" s="16">
        <v>6</v>
      </c>
      <c r="K11" s="16">
        <v>6</v>
      </c>
      <c r="L11" s="16">
        <v>1</v>
      </c>
      <c r="M11" s="84">
        <v>0.59399999999999997</v>
      </c>
      <c r="N11" s="74">
        <v>1</v>
      </c>
      <c r="O11" s="66">
        <v>2530</v>
      </c>
      <c r="P11" s="67">
        <f>Table22452346789111213141516171819202122232425[[#This Row],[PEMBULATAN]]*O11</f>
        <v>2530</v>
      </c>
    </row>
    <row r="12" spans="1:16" ht="35.25" customHeight="1" x14ac:dyDescent="0.2">
      <c r="A12" s="96"/>
      <c r="B12" s="77"/>
      <c r="C12" s="75" t="s">
        <v>1741</v>
      </c>
      <c r="D12" s="80" t="s">
        <v>50</v>
      </c>
      <c r="E12" s="13">
        <v>44439</v>
      </c>
      <c r="F12" s="78" t="s">
        <v>768</v>
      </c>
      <c r="G12" s="13">
        <v>44440</v>
      </c>
      <c r="H12" s="79" t="s">
        <v>1409</v>
      </c>
      <c r="I12" s="16">
        <v>102</v>
      </c>
      <c r="J12" s="16">
        <v>15</v>
      </c>
      <c r="K12" s="16">
        <v>5</v>
      </c>
      <c r="L12" s="16">
        <v>1</v>
      </c>
      <c r="M12" s="84">
        <v>1.9125000000000001</v>
      </c>
      <c r="N12" s="74">
        <v>2</v>
      </c>
      <c r="O12" s="66">
        <v>2530</v>
      </c>
      <c r="P12" s="67">
        <f>Table22452346789111213141516171819202122232425[[#This Row],[PEMBULATAN]]*O12</f>
        <v>5060</v>
      </c>
    </row>
    <row r="13" spans="1:16" ht="35.25" customHeight="1" x14ac:dyDescent="0.2">
      <c r="A13" s="96"/>
      <c r="B13" s="77"/>
      <c r="C13" s="75" t="s">
        <v>1742</v>
      </c>
      <c r="D13" s="80" t="s">
        <v>50</v>
      </c>
      <c r="E13" s="13">
        <v>44439</v>
      </c>
      <c r="F13" s="78" t="s">
        <v>768</v>
      </c>
      <c r="G13" s="13">
        <v>44440</v>
      </c>
      <c r="H13" s="79" t="s">
        <v>1409</v>
      </c>
      <c r="I13" s="16">
        <v>71</v>
      </c>
      <c r="J13" s="16">
        <v>67</v>
      </c>
      <c r="K13" s="16">
        <v>23</v>
      </c>
      <c r="L13" s="16">
        <v>9</v>
      </c>
      <c r="M13" s="84">
        <v>27.35275</v>
      </c>
      <c r="N13" s="74">
        <v>27</v>
      </c>
      <c r="O13" s="66">
        <v>2530</v>
      </c>
      <c r="P13" s="67">
        <f>Table22452346789111213141516171819202122232425[[#This Row],[PEMBULATAN]]*O13</f>
        <v>68310</v>
      </c>
    </row>
    <row r="14" spans="1:16" ht="35.25" customHeight="1" x14ac:dyDescent="0.2">
      <c r="A14" s="96"/>
      <c r="B14" s="77"/>
      <c r="C14" s="75" t="s">
        <v>1743</v>
      </c>
      <c r="D14" s="80" t="s">
        <v>50</v>
      </c>
      <c r="E14" s="13">
        <v>44439</v>
      </c>
      <c r="F14" s="78" t="s">
        <v>768</v>
      </c>
      <c r="G14" s="13">
        <v>44440</v>
      </c>
      <c r="H14" s="79" t="s">
        <v>1409</v>
      </c>
      <c r="I14" s="16">
        <v>33</v>
      </c>
      <c r="J14" s="16">
        <v>31</v>
      </c>
      <c r="K14" s="16">
        <v>16</v>
      </c>
      <c r="L14" s="16">
        <v>1</v>
      </c>
      <c r="M14" s="84">
        <v>4.0919999999999996</v>
      </c>
      <c r="N14" s="74">
        <v>4</v>
      </c>
      <c r="O14" s="66">
        <v>2530</v>
      </c>
      <c r="P14" s="67">
        <f>Table22452346789111213141516171819202122232425[[#This Row],[PEMBULATAN]]*O14</f>
        <v>10120</v>
      </c>
    </row>
    <row r="15" spans="1:16" ht="35.25" customHeight="1" x14ac:dyDescent="0.2">
      <c r="A15" s="96"/>
      <c r="B15" s="77"/>
      <c r="C15" s="75" t="s">
        <v>1744</v>
      </c>
      <c r="D15" s="80" t="s">
        <v>50</v>
      </c>
      <c r="E15" s="13">
        <v>44439</v>
      </c>
      <c r="F15" s="78" t="s">
        <v>768</v>
      </c>
      <c r="G15" s="13">
        <v>44440</v>
      </c>
      <c r="H15" s="79" t="s">
        <v>1409</v>
      </c>
      <c r="I15" s="16">
        <v>54</v>
      </c>
      <c r="J15" s="16">
        <v>40</v>
      </c>
      <c r="K15" s="16">
        <v>18</v>
      </c>
      <c r="L15" s="16">
        <v>2</v>
      </c>
      <c r="M15" s="84">
        <v>9.7200000000000006</v>
      </c>
      <c r="N15" s="74">
        <v>10</v>
      </c>
      <c r="O15" s="66">
        <v>2530</v>
      </c>
      <c r="P15" s="67">
        <f>Table22452346789111213141516171819202122232425[[#This Row],[PEMBULATAN]]*O15</f>
        <v>25300</v>
      </c>
    </row>
    <row r="16" spans="1:16" ht="35.25" customHeight="1" x14ac:dyDescent="0.2">
      <c r="A16" s="96"/>
      <c r="B16" s="77"/>
      <c r="C16" s="75" t="s">
        <v>1745</v>
      </c>
      <c r="D16" s="80" t="s">
        <v>50</v>
      </c>
      <c r="E16" s="13">
        <v>44439</v>
      </c>
      <c r="F16" s="78" t="s">
        <v>768</v>
      </c>
      <c r="G16" s="13">
        <v>44440</v>
      </c>
      <c r="H16" s="79" t="s">
        <v>1409</v>
      </c>
      <c r="I16" s="16">
        <v>67</v>
      </c>
      <c r="J16" s="16">
        <v>58</v>
      </c>
      <c r="K16" s="16">
        <v>19</v>
      </c>
      <c r="L16" s="16">
        <v>5</v>
      </c>
      <c r="M16" s="84">
        <v>18.458500000000001</v>
      </c>
      <c r="N16" s="74">
        <v>18</v>
      </c>
      <c r="O16" s="66">
        <v>2530</v>
      </c>
      <c r="P16" s="67">
        <f>Table22452346789111213141516171819202122232425[[#This Row],[PEMBULATAN]]*O16</f>
        <v>45540</v>
      </c>
    </row>
    <row r="17" spans="1:16" ht="35.25" customHeight="1" x14ac:dyDescent="0.2">
      <c r="A17" s="96"/>
      <c r="B17" s="77"/>
      <c r="C17" s="75" t="s">
        <v>1746</v>
      </c>
      <c r="D17" s="80" t="s">
        <v>50</v>
      </c>
      <c r="E17" s="13">
        <v>44439</v>
      </c>
      <c r="F17" s="78" t="s">
        <v>768</v>
      </c>
      <c r="G17" s="13">
        <v>44440</v>
      </c>
      <c r="H17" s="79" t="s">
        <v>1409</v>
      </c>
      <c r="I17" s="16">
        <v>40</v>
      </c>
      <c r="J17" s="16">
        <v>34</v>
      </c>
      <c r="K17" s="16">
        <v>15</v>
      </c>
      <c r="L17" s="16">
        <v>2</v>
      </c>
      <c r="M17" s="84">
        <v>5.0999999999999996</v>
      </c>
      <c r="N17" s="74">
        <v>5</v>
      </c>
      <c r="O17" s="66">
        <v>2530</v>
      </c>
      <c r="P17" s="67">
        <f>Table22452346789111213141516171819202122232425[[#This Row],[PEMBULATAN]]*O17</f>
        <v>12650</v>
      </c>
    </row>
    <row r="18" spans="1:16" ht="35.25" customHeight="1" x14ac:dyDescent="0.2">
      <c r="A18" s="96"/>
      <c r="B18" s="77"/>
      <c r="C18" s="75" t="s">
        <v>1747</v>
      </c>
      <c r="D18" s="80" t="s">
        <v>50</v>
      </c>
      <c r="E18" s="13">
        <v>44439</v>
      </c>
      <c r="F18" s="78" t="s">
        <v>768</v>
      </c>
      <c r="G18" s="13">
        <v>44440</v>
      </c>
      <c r="H18" s="79" t="s">
        <v>1409</v>
      </c>
      <c r="I18" s="16">
        <v>83</v>
      </c>
      <c r="J18" s="16">
        <v>30</v>
      </c>
      <c r="K18" s="16">
        <v>30</v>
      </c>
      <c r="L18" s="16">
        <v>7</v>
      </c>
      <c r="M18" s="84">
        <v>18.675000000000001</v>
      </c>
      <c r="N18" s="74">
        <v>19</v>
      </c>
      <c r="O18" s="66">
        <v>2530</v>
      </c>
      <c r="P18" s="67">
        <f>Table22452346789111213141516171819202122232425[[#This Row],[PEMBULATAN]]*O18</f>
        <v>48070</v>
      </c>
    </row>
    <row r="19" spans="1:16" ht="35.25" customHeight="1" x14ac:dyDescent="0.2">
      <c r="A19" s="96"/>
      <c r="B19" s="77"/>
      <c r="C19" s="75" t="s">
        <v>1748</v>
      </c>
      <c r="D19" s="80" t="s">
        <v>50</v>
      </c>
      <c r="E19" s="13">
        <v>44439</v>
      </c>
      <c r="F19" s="78" t="s">
        <v>768</v>
      </c>
      <c r="G19" s="13">
        <v>44440</v>
      </c>
      <c r="H19" s="79" t="s">
        <v>1409</v>
      </c>
      <c r="I19" s="16">
        <v>46</v>
      </c>
      <c r="J19" s="16">
        <v>38</v>
      </c>
      <c r="K19" s="16">
        <v>5</v>
      </c>
      <c r="L19" s="16">
        <v>1</v>
      </c>
      <c r="M19" s="84">
        <v>2.1850000000000001</v>
      </c>
      <c r="N19" s="74">
        <v>2</v>
      </c>
      <c r="O19" s="66">
        <v>2530</v>
      </c>
      <c r="P19" s="67">
        <f>Table22452346789111213141516171819202122232425[[#This Row],[PEMBULATAN]]*O19</f>
        <v>5060</v>
      </c>
    </row>
    <row r="20" spans="1:16" ht="35.25" customHeight="1" x14ac:dyDescent="0.2">
      <c r="A20" s="96"/>
      <c r="B20" s="77"/>
      <c r="C20" s="75" t="s">
        <v>1749</v>
      </c>
      <c r="D20" s="80" t="s">
        <v>50</v>
      </c>
      <c r="E20" s="13">
        <v>44439</v>
      </c>
      <c r="F20" s="78" t="s">
        <v>768</v>
      </c>
      <c r="G20" s="13">
        <v>44440</v>
      </c>
      <c r="H20" s="79" t="s">
        <v>1409</v>
      </c>
      <c r="I20" s="16">
        <v>84</v>
      </c>
      <c r="J20" s="16">
        <v>67</v>
      </c>
      <c r="K20" s="16">
        <v>23</v>
      </c>
      <c r="L20" s="16">
        <v>18</v>
      </c>
      <c r="M20" s="84">
        <v>32.360999999999997</v>
      </c>
      <c r="N20" s="74">
        <v>32</v>
      </c>
      <c r="O20" s="66">
        <v>2530</v>
      </c>
      <c r="P20" s="67">
        <f>Table22452346789111213141516171819202122232425[[#This Row],[PEMBULATAN]]*O20</f>
        <v>80960</v>
      </c>
    </row>
    <row r="21" spans="1:16" ht="35.25" customHeight="1" x14ac:dyDescent="0.2">
      <c r="A21" s="96"/>
      <c r="B21" s="77"/>
      <c r="C21" s="75" t="s">
        <v>1750</v>
      </c>
      <c r="D21" s="80" t="s">
        <v>50</v>
      </c>
      <c r="E21" s="13">
        <v>44439</v>
      </c>
      <c r="F21" s="78" t="s">
        <v>768</v>
      </c>
      <c r="G21" s="13">
        <v>44440</v>
      </c>
      <c r="H21" s="79" t="s">
        <v>1409</v>
      </c>
      <c r="I21" s="16">
        <v>44</v>
      </c>
      <c r="J21" s="16">
        <v>31</v>
      </c>
      <c r="K21" s="16">
        <v>38</v>
      </c>
      <c r="L21" s="16">
        <v>1</v>
      </c>
      <c r="M21" s="84">
        <v>12.958</v>
      </c>
      <c r="N21" s="74">
        <v>13</v>
      </c>
      <c r="O21" s="66">
        <v>2530</v>
      </c>
      <c r="P21" s="67">
        <f>Table22452346789111213141516171819202122232425[[#This Row],[PEMBULATAN]]*O21</f>
        <v>32890</v>
      </c>
    </row>
    <row r="22" spans="1:16" ht="35.25" customHeight="1" x14ac:dyDescent="0.2">
      <c r="A22" s="96"/>
      <c r="B22" s="77"/>
      <c r="C22" s="75" t="s">
        <v>1751</v>
      </c>
      <c r="D22" s="80" t="s">
        <v>50</v>
      </c>
      <c r="E22" s="13">
        <v>44439</v>
      </c>
      <c r="F22" s="78" t="s">
        <v>768</v>
      </c>
      <c r="G22" s="13">
        <v>44440</v>
      </c>
      <c r="H22" s="79" t="s">
        <v>1409</v>
      </c>
      <c r="I22" s="16">
        <v>82</v>
      </c>
      <c r="J22" s="16">
        <v>60</v>
      </c>
      <c r="K22" s="16">
        <v>24</v>
      </c>
      <c r="L22" s="16">
        <v>16</v>
      </c>
      <c r="M22" s="84">
        <v>29.52</v>
      </c>
      <c r="N22" s="74">
        <v>30</v>
      </c>
      <c r="O22" s="66">
        <v>2530</v>
      </c>
      <c r="P22" s="67">
        <f>Table22452346789111213141516171819202122232425[[#This Row],[PEMBULATAN]]*O22</f>
        <v>75900</v>
      </c>
    </row>
    <row r="23" spans="1:16" ht="35.25" customHeight="1" x14ac:dyDescent="0.2">
      <c r="A23" s="96"/>
      <c r="B23" s="77"/>
      <c r="C23" s="75" t="s">
        <v>1752</v>
      </c>
      <c r="D23" s="80" t="s">
        <v>50</v>
      </c>
      <c r="E23" s="13">
        <v>44439</v>
      </c>
      <c r="F23" s="78" t="s">
        <v>768</v>
      </c>
      <c r="G23" s="13">
        <v>44440</v>
      </c>
      <c r="H23" s="79" t="s">
        <v>1409</v>
      </c>
      <c r="I23" s="16">
        <v>81</v>
      </c>
      <c r="J23" s="16">
        <v>81</v>
      </c>
      <c r="K23" s="16">
        <v>16</v>
      </c>
      <c r="L23" s="16">
        <v>12</v>
      </c>
      <c r="M23" s="84">
        <v>26.244</v>
      </c>
      <c r="N23" s="74">
        <v>26</v>
      </c>
      <c r="O23" s="66">
        <v>2530</v>
      </c>
      <c r="P23" s="67">
        <f>Table22452346789111213141516171819202122232425[[#This Row],[PEMBULATAN]]*O23</f>
        <v>65780</v>
      </c>
    </row>
    <row r="24" spans="1:16" ht="35.25" customHeight="1" x14ac:dyDescent="0.2">
      <c r="A24" s="96"/>
      <c r="B24" s="77"/>
      <c r="C24" s="75" t="s">
        <v>1753</v>
      </c>
      <c r="D24" s="80" t="s">
        <v>50</v>
      </c>
      <c r="E24" s="13">
        <v>44439</v>
      </c>
      <c r="F24" s="78" t="s">
        <v>768</v>
      </c>
      <c r="G24" s="13">
        <v>44440</v>
      </c>
      <c r="H24" s="79" t="s">
        <v>1409</v>
      </c>
      <c r="I24" s="16">
        <v>95</v>
      </c>
      <c r="J24" s="16">
        <v>70</v>
      </c>
      <c r="K24" s="16">
        <v>30</v>
      </c>
      <c r="L24" s="16">
        <v>12</v>
      </c>
      <c r="M24" s="84">
        <v>49.875</v>
      </c>
      <c r="N24" s="74">
        <v>50</v>
      </c>
      <c r="O24" s="66">
        <v>2530</v>
      </c>
      <c r="P24" s="67">
        <f>Table22452346789111213141516171819202122232425[[#This Row],[PEMBULATAN]]*O24</f>
        <v>126500</v>
      </c>
    </row>
    <row r="25" spans="1:16" ht="35.25" customHeight="1" x14ac:dyDescent="0.2">
      <c r="A25" s="96"/>
      <c r="B25" s="77"/>
      <c r="C25" s="75" t="s">
        <v>1754</v>
      </c>
      <c r="D25" s="80" t="s">
        <v>50</v>
      </c>
      <c r="E25" s="13">
        <v>44439</v>
      </c>
      <c r="F25" s="78" t="s">
        <v>768</v>
      </c>
      <c r="G25" s="13">
        <v>44440</v>
      </c>
      <c r="H25" s="79" t="s">
        <v>1409</v>
      </c>
      <c r="I25" s="16">
        <v>76</v>
      </c>
      <c r="J25" s="16">
        <v>66</v>
      </c>
      <c r="K25" s="16">
        <v>34</v>
      </c>
      <c r="L25" s="16">
        <v>7</v>
      </c>
      <c r="M25" s="84">
        <v>42.636000000000003</v>
      </c>
      <c r="N25" s="74">
        <v>43</v>
      </c>
      <c r="O25" s="66">
        <v>2530</v>
      </c>
      <c r="P25" s="67">
        <f>Table22452346789111213141516171819202122232425[[#This Row],[PEMBULATAN]]*O25</f>
        <v>108790</v>
      </c>
    </row>
    <row r="26" spans="1:16" ht="35.25" customHeight="1" x14ac:dyDescent="0.2">
      <c r="A26" s="96"/>
      <c r="B26" s="77"/>
      <c r="C26" s="75" t="s">
        <v>1755</v>
      </c>
      <c r="D26" s="80" t="s">
        <v>50</v>
      </c>
      <c r="E26" s="13">
        <v>44439</v>
      </c>
      <c r="F26" s="78" t="s">
        <v>768</v>
      </c>
      <c r="G26" s="13">
        <v>44440</v>
      </c>
      <c r="H26" s="79" t="s">
        <v>1409</v>
      </c>
      <c r="I26" s="16">
        <v>80</v>
      </c>
      <c r="J26" s="16">
        <v>59</v>
      </c>
      <c r="K26" s="16">
        <v>11</v>
      </c>
      <c r="L26" s="16">
        <v>11</v>
      </c>
      <c r="M26" s="84">
        <v>12.98</v>
      </c>
      <c r="N26" s="74">
        <v>13</v>
      </c>
      <c r="O26" s="66">
        <v>2530</v>
      </c>
      <c r="P26" s="67">
        <f>Table22452346789111213141516171819202122232425[[#This Row],[PEMBULATAN]]*O26</f>
        <v>32890</v>
      </c>
    </row>
    <row r="27" spans="1:16" ht="35.25" customHeight="1" x14ac:dyDescent="0.2">
      <c r="A27" s="96"/>
      <c r="B27" s="77"/>
      <c r="C27" s="75" t="s">
        <v>1756</v>
      </c>
      <c r="D27" s="80" t="s">
        <v>50</v>
      </c>
      <c r="E27" s="13">
        <v>44439</v>
      </c>
      <c r="F27" s="78" t="s">
        <v>768</v>
      </c>
      <c r="G27" s="13">
        <v>44440</v>
      </c>
      <c r="H27" s="79" t="s">
        <v>1409</v>
      </c>
      <c r="I27" s="16">
        <v>62</v>
      </c>
      <c r="J27" s="16">
        <v>42</v>
      </c>
      <c r="K27" s="16">
        <v>18</v>
      </c>
      <c r="L27" s="16">
        <v>6</v>
      </c>
      <c r="M27" s="84">
        <v>11.718</v>
      </c>
      <c r="N27" s="74">
        <v>12</v>
      </c>
      <c r="O27" s="66">
        <v>2530</v>
      </c>
      <c r="P27" s="67">
        <f>Table22452346789111213141516171819202122232425[[#This Row],[PEMBULATAN]]*O27</f>
        <v>30360</v>
      </c>
    </row>
    <row r="28" spans="1:16" ht="35.25" customHeight="1" x14ac:dyDescent="0.2">
      <c r="A28" s="96"/>
      <c r="B28" s="77"/>
      <c r="C28" s="75" t="s">
        <v>1757</v>
      </c>
      <c r="D28" s="80" t="s">
        <v>50</v>
      </c>
      <c r="E28" s="13">
        <v>44439</v>
      </c>
      <c r="F28" s="78" t="s">
        <v>768</v>
      </c>
      <c r="G28" s="13">
        <v>44440</v>
      </c>
      <c r="H28" s="79" t="s">
        <v>1409</v>
      </c>
      <c r="I28" s="16">
        <v>65</v>
      </c>
      <c r="J28" s="16">
        <v>65</v>
      </c>
      <c r="K28" s="16">
        <v>32</v>
      </c>
      <c r="L28" s="16">
        <v>8</v>
      </c>
      <c r="M28" s="84">
        <v>33.799999999999997</v>
      </c>
      <c r="N28" s="74">
        <v>34</v>
      </c>
      <c r="O28" s="66">
        <v>2530</v>
      </c>
      <c r="P28" s="67">
        <f>Table22452346789111213141516171819202122232425[[#This Row],[PEMBULATAN]]*O28</f>
        <v>86020</v>
      </c>
    </row>
    <row r="29" spans="1:16" ht="35.25" customHeight="1" x14ac:dyDescent="0.2">
      <c r="A29" s="96"/>
      <c r="B29" s="77"/>
      <c r="C29" s="75" t="s">
        <v>1758</v>
      </c>
      <c r="D29" s="80" t="s">
        <v>50</v>
      </c>
      <c r="E29" s="13">
        <v>44439</v>
      </c>
      <c r="F29" s="78" t="s">
        <v>768</v>
      </c>
      <c r="G29" s="13">
        <v>44440</v>
      </c>
      <c r="H29" s="79" t="s">
        <v>1409</v>
      </c>
      <c r="I29" s="16">
        <v>60</v>
      </c>
      <c r="J29" s="16">
        <v>60</v>
      </c>
      <c r="K29" s="16">
        <v>24</v>
      </c>
      <c r="L29" s="16">
        <v>9</v>
      </c>
      <c r="M29" s="84">
        <v>21.6</v>
      </c>
      <c r="N29" s="74">
        <v>22</v>
      </c>
      <c r="O29" s="66">
        <v>2530</v>
      </c>
      <c r="P29" s="67">
        <f>Table22452346789111213141516171819202122232425[[#This Row],[PEMBULATAN]]*O29</f>
        <v>55660</v>
      </c>
    </row>
    <row r="30" spans="1:16" ht="35.25" customHeight="1" x14ac:dyDescent="0.2">
      <c r="A30" s="96"/>
      <c r="B30" s="77"/>
      <c r="C30" s="75" t="s">
        <v>1759</v>
      </c>
      <c r="D30" s="80" t="s">
        <v>50</v>
      </c>
      <c r="E30" s="13">
        <v>44439</v>
      </c>
      <c r="F30" s="78" t="s">
        <v>768</v>
      </c>
      <c r="G30" s="13">
        <v>44440</v>
      </c>
      <c r="H30" s="79" t="s">
        <v>1409</v>
      </c>
      <c r="I30" s="16">
        <v>74</v>
      </c>
      <c r="J30" s="16">
        <v>53</v>
      </c>
      <c r="K30" s="16">
        <v>18</v>
      </c>
      <c r="L30" s="16">
        <v>8</v>
      </c>
      <c r="M30" s="84">
        <v>17.649000000000001</v>
      </c>
      <c r="N30" s="74">
        <v>18</v>
      </c>
      <c r="O30" s="66">
        <v>2530</v>
      </c>
      <c r="P30" s="67">
        <f>Table22452346789111213141516171819202122232425[[#This Row],[PEMBULATAN]]*O30</f>
        <v>45540</v>
      </c>
    </row>
    <row r="31" spans="1:16" ht="22.5" customHeight="1" x14ac:dyDescent="0.2">
      <c r="A31" s="119" t="s">
        <v>31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1"/>
      <c r="M31" s="81">
        <f>SUBTOTAL(109,Table22452346789111213141516171819202122232425[KG VOLUME])</f>
        <v>595.61775</v>
      </c>
      <c r="N31" s="70">
        <f>SUM(N3:N30)</f>
        <v>597</v>
      </c>
      <c r="O31" s="122">
        <f>SUM(P3:P30)</f>
        <v>1510410</v>
      </c>
      <c r="P31" s="123"/>
    </row>
    <row r="32" spans="1:16" ht="22.5" customHeight="1" x14ac:dyDescent="0.2">
      <c r="A32" s="85"/>
      <c r="B32" s="58" t="s">
        <v>43</v>
      </c>
      <c r="C32" s="57"/>
      <c r="D32" s="59" t="s">
        <v>44</v>
      </c>
      <c r="E32" s="85"/>
      <c r="F32" s="85"/>
      <c r="G32" s="85"/>
      <c r="H32" s="85"/>
      <c r="I32" s="85"/>
      <c r="J32" s="85"/>
      <c r="K32" s="85"/>
      <c r="L32" s="85"/>
      <c r="M32" s="86"/>
      <c r="N32" s="88" t="s">
        <v>51</v>
      </c>
      <c r="O32" s="87"/>
      <c r="P32" s="87">
        <f>O31*10%</f>
        <v>151041</v>
      </c>
    </row>
    <row r="33" spans="1:16" ht="22.5" customHeight="1" thickBot="1" x14ac:dyDescent="0.25">
      <c r="A33" s="85"/>
      <c r="B33" s="58"/>
      <c r="C33" s="57"/>
      <c r="D33" s="59"/>
      <c r="E33" s="85"/>
      <c r="F33" s="85"/>
      <c r="G33" s="85"/>
      <c r="H33" s="85"/>
      <c r="I33" s="85"/>
      <c r="J33" s="85"/>
      <c r="K33" s="85"/>
      <c r="L33" s="85"/>
      <c r="M33" s="86"/>
      <c r="N33" s="99" t="s">
        <v>53</v>
      </c>
      <c r="O33" s="100"/>
      <c r="P33" s="100">
        <f>O31-P32</f>
        <v>1359369</v>
      </c>
    </row>
    <row r="34" spans="1:16" x14ac:dyDescent="0.2">
      <c r="A34" s="11"/>
      <c r="H34" s="65"/>
      <c r="N34" s="64" t="s">
        <v>32</v>
      </c>
      <c r="P34" s="71">
        <f>P33*1%</f>
        <v>13593.69</v>
      </c>
    </row>
    <row r="35" spans="1:16" ht="15.75" thickBot="1" x14ac:dyDescent="0.25">
      <c r="A35" s="11"/>
      <c r="H35" s="65"/>
      <c r="N35" s="64" t="s">
        <v>54</v>
      </c>
      <c r="P35" s="73">
        <f>P33*2%</f>
        <v>27187.38</v>
      </c>
    </row>
    <row r="36" spans="1:16" x14ac:dyDescent="0.2">
      <c r="A36" s="11"/>
      <c r="H36" s="65"/>
      <c r="N36" s="68" t="s">
        <v>33</v>
      </c>
      <c r="O36" s="69"/>
      <c r="P36" s="72">
        <f>P33+P34-P35</f>
        <v>1345775.31</v>
      </c>
    </row>
    <row r="37" spans="1:16" x14ac:dyDescent="0.2">
      <c r="A37" s="11"/>
      <c r="H37" s="65"/>
      <c r="P37" s="73"/>
    </row>
    <row r="38" spans="1:16" x14ac:dyDescent="0.2">
      <c r="A38" s="11"/>
      <c r="H38" s="65"/>
      <c r="O38" s="60"/>
      <c r="P38" s="73"/>
    </row>
    <row r="39" spans="1:16" s="3" customFormat="1" x14ac:dyDescent="0.25">
      <c r="A39" s="11"/>
      <c r="B39" s="2"/>
      <c r="C39" s="2"/>
      <c r="E39" s="12"/>
      <c r="H39" s="65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5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5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5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5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5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5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5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5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5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5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5"/>
      <c r="N50" s="15"/>
      <c r="O50" s="15"/>
      <c r="P50" s="15"/>
    </row>
  </sheetData>
  <mergeCells count="2">
    <mergeCell ref="A31:L31"/>
    <mergeCell ref="O31:P31"/>
  </mergeCells>
  <conditionalFormatting sqref="B3">
    <cfRule type="duplicateValues" dxfId="51" priority="2"/>
  </conditionalFormatting>
  <conditionalFormatting sqref="B4:B30">
    <cfRule type="duplicateValues" dxfId="50" priority="4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activeCell="H118" sqref="H118"/>
      <selection pane="topRight" activeCell="H118" sqref="H118"/>
      <selection pane="bottomLeft" activeCell="H118" sqref="H118"/>
      <selection pane="bottomRight" activeCell="A6" sqref="A6:L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41.25" customHeight="1" x14ac:dyDescent="0.2">
      <c r="A3" s="97" t="s">
        <v>2197</v>
      </c>
      <c r="B3" s="76" t="s">
        <v>1760</v>
      </c>
      <c r="C3" s="9" t="s">
        <v>1761</v>
      </c>
      <c r="D3" s="78" t="s">
        <v>52</v>
      </c>
      <c r="E3" s="13">
        <v>44439</v>
      </c>
      <c r="F3" s="78" t="s">
        <v>768</v>
      </c>
      <c r="G3" s="13">
        <v>44440</v>
      </c>
      <c r="H3" s="10" t="s">
        <v>1409</v>
      </c>
      <c r="I3" s="1">
        <v>33</v>
      </c>
      <c r="J3" s="1">
        <v>28</v>
      </c>
      <c r="K3" s="1">
        <v>18</v>
      </c>
      <c r="L3" s="1">
        <v>8</v>
      </c>
      <c r="M3" s="83">
        <v>4.1580000000000004</v>
      </c>
      <c r="N3" s="8">
        <v>8</v>
      </c>
      <c r="O3" s="66">
        <v>2530</v>
      </c>
      <c r="P3" s="67">
        <f>Table2245234678911121314151617181920212223242526[[#This Row],[PEMBULATAN]]*O3</f>
        <v>20240</v>
      </c>
    </row>
    <row r="4" spans="1:16" ht="41.25" customHeight="1" x14ac:dyDescent="0.2">
      <c r="A4" s="98"/>
      <c r="B4" s="77"/>
      <c r="C4" s="9" t="s">
        <v>1762</v>
      </c>
      <c r="D4" s="78" t="s">
        <v>52</v>
      </c>
      <c r="E4" s="13">
        <v>44439</v>
      </c>
      <c r="F4" s="78" t="s">
        <v>768</v>
      </c>
      <c r="G4" s="13">
        <v>44440</v>
      </c>
      <c r="H4" s="10" t="s">
        <v>1409</v>
      </c>
      <c r="I4" s="1">
        <v>33</v>
      </c>
      <c r="J4" s="1">
        <v>28</v>
      </c>
      <c r="K4" s="1">
        <v>18</v>
      </c>
      <c r="L4" s="1">
        <v>8</v>
      </c>
      <c r="M4" s="83">
        <v>4.1580000000000004</v>
      </c>
      <c r="N4" s="8">
        <v>8</v>
      </c>
      <c r="O4" s="66">
        <v>2530</v>
      </c>
      <c r="P4" s="67">
        <f>Table2245234678911121314151617181920212223242526[[#This Row],[PEMBULATAN]]*O4</f>
        <v>20240</v>
      </c>
    </row>
    <row r="5" spans="1:16" ht="41.25" customHeight="1" x14ac:dyDescent="0.2">
      <c r="A5" s="96"/>
      <c r="B5" s="77"/>
      <c r="C5" s="75" t="s">
        <v>1763</v>
      </c>
      <c r="D5" s="80" t="s">
        <v>52</v>
      </c>
      <c r="E5" s="13">
        <v>44439</v>
      </c>
      <c r="F5" s="78" t="s">
        <v>768</v>
      </c>
      <c r="G5" s="13">
        <v>44440</v>
      </c>
      <c r="H5" s="79" t="s">
        <v>1409</v>
      </c>
      <c r="I5" s="16">
        <v>45</v>
      </c>
      <c r="J5" s="16">
        <v>34</v>
      </c>
      <c r="K5" s="16">
        <v>30</v>
      </c>
      <c r="L5" s="16">
        <v>9</v>
      </c>
      <c r="M5" s="84">
        <v>11.475</v>
      </c>
      <c r="N5" s="74">
        <v>11</v>
      </c>
      <c r="O5" s="66">
        <v>2530</v>
      </c>
      <c r="P5" s="67">
        <f>Table2245234678911121314151617181920212223242526[[#This Row],[PEMBULATAN]]*O5</f>
        <v>27830</v>
      </c>
    </row>
    <row r="6" spans="1:16" ht="22.5" customHeight="1" x14ac:dyDescent="0.2">
      <c r="A6" s="119" t="s">
        <v>31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1"/>
      <c r="M6" s="81">
        <f>SUBTOTAL(109,Table2245234678911121314151617181920212223242526[KG VOLUME])</f>
        <v>19.791</v>
      </c>
      <c r="N6" s="70">
        <f>SUM(N3:N5)</f>
        <v>27</v>
      </c>
      <c r="O6" s="122">
        <f>SUM(P3:P5)</f>
        <v>68310</v>
      </c>
      <c r="P6" s="123"/>
    </row>
    <row r="7" spans="1:16" ht="22.5" customHeight="1" x14ac:dyDescent="0.2">
      <c r="A7" s="85"/>
      <c r="B7" s="58" t="s">
        <v>43</v>
      </c>
      <c r="C7" s="57"/>
      <c r="D7" s="59" t="s">
        <v>44</v>
      </c>
      <c r="E7" s="85"/>
      <c r="F7" s="85"/>
      <c r="G7" s="85"/>
      <c r="H7" s="85"/>
      <c r="I7" s="85"/>
      <c r="J7" s="85"/>
      <c r="K7" s="85"/>
      <c r="L7" s="85"/>
      <c r="M7" s="86"/>
      <c r="N7" s="88" t="s">
        <v>51</v>
      </c>
      <c r="O7" s="87"/>
      <c r="P7" s="87">
        <f>O6*10%</f>
        <v>6831</v>
      </c>
    </row>
    <row r="8" spans="1:16" ht="22.5" customHeight="1" thickBot="1" x14ac:dyDescent="0.25">
      <c r="A8" s="85"/>
      <c r="B8" s="58"/>
      <c r="C8" s="57"/>
      <c r="D8" s="59"/>
      <c r="E8" s="85"/>
      <c r="F8" s="85"/>
      <c r="G8" s="85"/>
      <c r="H8" s="85"/>
      <c r="I8" s="85"/>
      <c r="J8" s="85"/>
      <c r="K8" s="85"/>
      <c r="L8" s="85"/>
      <c r="M8" s="86"/>
      <c r="N8" s="99" t="s">
        <v>53</v>
      </c>
      <c r="O8" s="100"/>
      <c r="P8" s="100">
        <f>O6-P7</f>
        <v>61479</v>
      </c>
    </row>
    <row r="9" spans="1:16" x14ac:dyDescent="0.2">
      <c r="A9" s="11"/>
      <c r="H9" s="65"/>
      <c r="N9" s="64" t="s">
        <v>32</v>
      </c>
      <c r="P9" s="71">
        <f>P8*1%</f>
        <v>614.79</v>
      </c>
    </row>
    <row r="10" spans="1:16" ht="15.75" thickBot="1" x14ac:dyDescent="0.25">
      <c r="A10" s="11"/>
      <c r="H10" s="65"/>
      <c r="N10" s="64" t="s">
        <v>54</v>
      </c>
      <c r="P10" s="73">
        <f>P8*2%</f>
        <v>1229.58</v>
      </c>
    </row>
    <row r="11" spans="1:16" x14ac:dyDescent="0.2">
      <c r="A11" s="11"/>
      <c r="H11" s="65"/>
      <c r="N11" s="68" t="s">
        <v>33</v>
      </c>
      <c r="O11" s="69"/>
      <c r="P11" s="72">
        <f>P8+P9-P10</f>
        <v>60864.21</v>
      </c>
    </row>
    <row r="12" spans="1:16" x14ac:dyDescent="0.2">
      <c r="A12" s="11"/>
      <c r="H12" s="65"/>
      <c r="P12" s="73"/>
    </row>
    <row r="13" spans="1:16" x14ac:dyDescent="0.2">
      <c r="A13" s="11"/>
      <c r="H13" s="65"/>
      <c r="O13" s="60"/>
      <c r="P13" s="73"/>
    </row>
    <row r="14" spans="1:16" s="3" customFormat="1" x14ac:dyDescent="0.25">
      <c r="A14" s="11"/>
      <c r="B14" s="2"/>
      <c r="C14" s="2"/>
      <c r="E14" s="12"/>
      <c r="H14" s="65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5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5"/>
      <c r="N25" s="15"/>
      <c r="O25" s="15"/>
      <c r="P25" s="15"/>
    </row>
  </sheetData>
  <mergeCells count="2">
    <mergeCell ref="A6:L6"/>
    <mergeCell ref="O6:P6"/>
  </mergeCells>
  <conditionalFormatting sqref="B3">
    <cfRule type="duplicateValues" dxfId="34" priority="2"/>
  </conditionalFormatting>
  <conditionalFormatting sqref="B4:B5">
    <cfRule type="duplicateValues" dxfId="33" priority="4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3"/>
  <sheetViews>
    <sheetView zoomScale="110" zoomScaleNormal="110" workbookViewId="0">
      <pane xSplit="3" ySplit="2" topLeftCell="D238" activePane="bottomRight" state="frozen"/>
      <selection activeCell="H118" sqref="H118"/>
      <selection pane="topRight" activeCell="H118" sqref="H118"/>
      <selection pane="bottomLeft" activeCell="H118" sqref="H118"/>
      <selection pane="bottomRight" activeCell="H243" sqref="H24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2.25" customHeight="1" x14ac:dyDescent="0.2">
      <c r="A3" s="97" t="s">
        <v>2198</v>
      </c>
      <c r="B3" s="76" t="s">
        <v>1764</v>
      </c>
      <c r="C3" s="9" t="s">
        <v>1765</v>
      </c>
      <c r="D3" s="78" t="s">
        <v>52</v>
      </c>
      <c r="E3" s="13">
        <v>44439</v>
      </c>
      <c r="F3" s="78" t="s">
        <v>768</v>
      </c>
      <c r="G3" s="13">
        <v>44440</v>
      </c>
      <c r="H3" s="10" t="s">
        <v>1409</v>
      </c>
      <c r="I3" s="1">
        <v>36</v>
      </c>
      <c r="J3" s="1">
        <v>35</v>
      </c>
      <c r="K3" s="1">
        <v>16</v>
      </c>
      <c r="L3" s="1">
        <v>13</v>
      </c>
      <c r="M3" s="83">
        <v>5.04</v>
      </c>
      <c r="N3" s="8">
        <v>13</v>
      </c>
      <c r="O3" s="66">
        <v>2530</v>
      </c>
      <c r="P3" s="67">
        <f>Table224523467891112131415161718192021222324252627[[#This Row],[PEMBULATAN]]*O3</f>
        <v>32890</v>
      </c>
    </row>
    <row r="4" spans="1:16" ht="32.25" customHeight="1" x14ac:dyDescent="0.2">
      <c r="A4" s="98"/>
      <c r="B4" s="92"/>
      <c r="C4" s="9" t="s">
        <v>1766</v>
      </c>
      <c r="D4" s="78" t="s">
        <v>52</v>
      </c>
      <c r="E4" s="13">
        <v>44439</v>
      </c>
      <c r="F4" s="78" t="s">
        <v>768</v>
      </c>
      <c r="G4" s="13">
        <v>44440</v>
      </c>
      <c r="H4" s="10" t="s">
        <v>1409</v>
      </c>
      <c r="I4" s="1">
        <v>33</v>
      </c>
      <c r="J4" s="1">
        <v>28</v>
      </c>
      <c r="K4" s="1">
        <v>18</v>
      </c>
      <c r="L4" s="1">
        <v>5</v>
      </c>
      <c r="M4" s="83">
        <v>4.1580000000000004</v>
      </c>
      <c r="N4" s="8">
        <v>5</v>
      </c>
      <c r="O4" s="66">
        <v>2530</v>
      </c>
      <c r="P4" s="67">
        <f>Table224523467891112131415161718192021222324252627[[#This Row],[PEMBULATAN]]*O4</f>
        <v>12650</v>
      </c>
    </row>
    <row r="5" spans="1:16" ht="32.25" customHeight="1" x14ac:dyDescent="0.2">
      <c r="A5" s="96"/>
      <c r="B5" s="77" t="s">
        <v>1767</v>
      </c>
      <c r="C5" s="75" t="s">
        <v>1768</v>
      </c>
      <c r="D5" s="80" t="s">
        <v>50</v>
      </c>
      <c r="E5" s="13">
        <v>44439</v>
      </c>
      <c r="F5" s="78" t="s">
        <v>768</v>
      </c>
      <c r="G5" s="13">
        <v>44440</v>
      </c>
      <c r="H5" s="79" t="s">
        <v>1409</v>
      </c>
      <c r="I5" s="16">
        <v>35</v>
      </c>
      <c r="J5" s="16">
        <v>35</v>
      </c>
      <c r="K5" s="16">
        <v>17</v>
      </c>
      <c r="L5" s="16">
        <v>12</v>
      </c>
      <c r="M5" s="84">
        <v>5.2062499999999998</v>
      </c>
      <c r="N5" s="74">
        <v>12</v>
      </c>
      <c r="O5" s="66">
        <v>2530</v>
      </c>
      <c r="P5" s="67">
        <f>Table224523467891112131415161718192021222324252627[[#This Row],[PEMBULATAN]]*O5</f>
        <v>30360</v>
      </c>
    </row>
    <row r="6" spans="1:16" ht="32.25" customHeight="1" x14ac:dyDescent="0.2">
      <c r="A6" s="96"/>
      <c r="B6" s="77"/>
      <c r="C6" s="75" t="s">
        <v>1769</v>
      </c>
      <c r="D6" s="80" t="s">
        <v>50</v>
      </c>
      <c r="E6" s="13">
        <v>44439</v>
      </c>
      <c r="F6" s="78" t="s">
        <v>768</v>
      </c>
      <c r="G6" s="13">
        <v>44440</v>
      </c>
      <c r="H6" s="79" t="s">
        <v>1409</v>
      </c>
      <c r="I6" s="16">
        <v>35</v>
      </c>
      <c r="J6" s="16">
        <v>35</v>
      </c>
      <c r="K6" s="16">
        <v>17</v>
      </c>
      <c r="L6" s="16">
        <v>12</v>
      </c>
      <c r="M6" s="84">
        <v>5.2062499999999998</v>
      </c>
      <c r="N6" s="74">
        <v>12</v>
      </c>
      <c r="O6" s="66">
        <v>2530</v>
      </c>
      <c r="P6" s="67">
        <f>Table224523467891112131415161718192021222324252627[[#This Row],[PEMBULATAN]]*O6</f>
        <v>30360</v>
      </c>
    </row>
    <row r="7" spans="1:16" ht="32.25" customHeight="1" x14ac:dyDescent="0.2">
      <c r="A7" s="96"/>
      <c r="B7" s="77"/>
      <c r="C7" s="75" t="s">
        <v>1770</v>
      </c>
      <c r="D7" s="80" t="s">
        <v>50</v>
      </c>
      <c r="E7" s="13">
        <v>44439</v>
      </c>
      <c r="F7" s="78" t="s">
        <v>768</v>
      </c>
      <c r="G7" s="13">
        <v>44440</v>
      </c>
      <c r="H7" s="79" t="s">
        <v>1409</v>
      </c>
      <c r="I7" s="16">
        <v>35</v>
      </c>
      <c r="J7" s="16">
        <v>35</v>
      </c>
      <c r="K7" s="16">
        <v>17</v>
      </c>
      <c r="L7" s="16">
        <v>12</v>
      </c>
      <c r="M7" s="84">
        <v>5.2062499999999998</v>
      </c>
      <c r="N7" s="74">
        <v>12</v>
      </c>
      <c r="O7" s="66">
        <v>2530</v>
      </c>
      <c r="P7" s="67">
        <f>Table224523467891112131415161718192021222324252627[[#This Row],[PEMBULATAN]]*O7</f>
        <v>30360</v>
      </c>
    </row>
    <row r="8" spans="1:16" ht="32.25" customHeight="1" x14ac:dyDescent="0.2">
      <c r="A8" s="96"/>
      <c r="B8" s="92"/>
      <c r="C8" s="75" t="s">
        <v>1771</v>
      </c>
      <c r="D8" s="80" t="s">
        <v>50</v>
      </c>
      <c r="E8" s="13">
        <v>44439</v>
      </c>
      <c r="F8" s="78" t="s">
        <v>768</v>
      </c>
      <c r="G8" s="13">
        <v>44440</v>
      </c>
      <c r="H8" s="79" t="s">
        <v>1409</v>
      </c>
      <c r="I8" s="16">
        <v>35</v>
      </c>
      <c r="J8" s="16">
        <v>22</v>
      </c>
      <c r="K8" s="16">
        <v>20</v>
      </c>
      <c r="L8" s="16">
        <v>6</v>
      </c>
      <c r="M8" s="84">
        <v>3.85</v>
      </c>
      <c r="N8" s="74">
        <v>6</v>
      </c>
      <c r="O8" s="66">
        <v>2530</v>
      </c>
      <c r="P8" s="67">
        <f>Table224523467891112131415161718192021222324252627[[#This Row],[PEMBULATAN]]*O8</f>
        <v>15180</v>
      </c>
    </row>
    <row r="9" spans="1:16" ht="32.25" customHeight="1" x14ac:dyDescent="0.2">
      <c r="A9" s="96"/>
      <c r="B9" s="77" t="s">
        <v>1772</v>
      </c>
      <c r="C9" s="75" t="s">
        <v>1773</v>
      </c>
      <c r="D9" s="80" t="s">
        <v>50</v>
      </c>
      <c r="E9" s="13">
        <v>44439</v>
      </c>
      <c r="F9" s="78" t="s">
        <v>768</v>
      </c>
      <c r="G9" s="13">
        <v>44440</v>
      </c>
      <c r="H9" s="79" t="s">
        <v>1409</v>
      </c>
      <c r="I9" s="16">
        <v>50</v>
      </c>
      <c r="J9" s="16">
        <v>95</v>
      </c>
      <c r="K9" s="16">
        <v>17</v>
      </c>
      <c r="L9" s="16">
        <v>4</v>
      </c>
      <c r="M9" s="84">
        <v>20.1875</v>
      </c>
      <c r="N9" s="74">
        <v>20</v>
      </c>
      <c r="O9" s="66">
        <v>2530</v>
      </c>
      <c r="P9" s="67">
        <f>Table224523467891112131415161718192021222324252627[[#This Row],[PEMBULATAN]]*O9</f>
        <v>50600</v>
      </c>
    </row>
    <row r="10" spans="1:16" ht="32.25" customHeight="1" x14ac:dyDescent="0.2">
      <c r="A10" s="96"/>
      <c r="B10" s="77"/>
      <c r="C10" s="75" t="s">
        <v>1774</v>
      </c>
      <c r="D10" s="80" t="s">
        <v>50</v>
      </c>
      <c r="E10" s="13">
        <v>44439</v>
      </c>
      <c r="F10" s="78" t="s">
        <v>768</v>
      </c>
      <c r="G10" s="13">
        <v>44440</v>
      </c>
      <c r="H10" s="79" t="s">
        <v>1409</v>
      </c>
      <c r="I10" s="16">
        <v>35</v>
      </c>
      <c r="J10" s="16">
        <v>50</v>
      </c>
      <c r="K10" s="16">
        <v>25</v>
      </c>
      <c r="L10" s="16">
        <v>13</v>
      </c>
      <c r="M10" s="84">
        <v>10.9375</v>
      </c>
      <c r="N10" s="74">
        <v>13</v>
      </c>
      <c r="O10" s="66">
        <v>2530</v>
      </c>
      <c r="P10" s="67">
        <f>Table224523467891112131415161718192021222324252627[[#This Row],[PEMBULATAN]]*O10</f>
        <v>32890</v>
      </c>
    </row>
    <row r="11" spans="1:16" ht="32.25" customHeight="1" x14ac:dyDescent="0.2">
      <c r="A11" s="96"/>
      <c r="B11" s="77"/>
      <c r="C11" s="75" t="s">
        <v>1775</v>
      </c>
      <c r="D11" s="80" t="s">
        <v>50</v>
      </c>
      <c r="E11" s="13">
        <v>44439</v>
      </c>
      <c r="F11" s="78" t="s">
        <v>768</v>
      </c>
      <c r="G11" s="13">
        <v>44440</v>
      </c>
      <c r="H11" s="79" t="s">
        <v>1409</v>
      </c>
      <c r="I11" s="16">
        <v>36</v>
      </c>
      <c r="J11" s="16">
        <v>27</v>
      </c>
      <c r="K11" s="16">
        <v>23</v>
      </c>
      <c r="L11" s="16">
        <v>7</v>
      </c>
      <c r="M11" s="84">
        <v>5.5890000000000004</v>
      </c>
      <c r="N11" s="74">
        <v>7</v>
      </c>
      <c r="O11" s="66">
        <v>2530</v>
      </c>
      <c r="P11" s="67">
        <f>Table224523467891112131415161718192021222324252627[[#This Row],[PEMBULATAN]]*O11</f>
        <v>17710</v>
      </c>
    </row>
    <row r="12" spans="1:16" ht="32.25" customHeight="1" x14ac:dyDescent="0.2">
      <c r="A12" s="96"/>
      <c r="B12" s="77"/>
      <c r="C12" s="75" t="s">
        <v>1776</v>
      </c>
      <c r="D12" s="80" t="s">
        <v>50</v>
      </c>
      <c r="E12" s="13">
        <v>44439</v>
      </c>
      <c r="F12" s="78" t="s">
        <v>768</v>
      </c>
      <c r="G12" s="13">
        <v>44440</v>
      </c>
      <c r="H12" s="79" t="s">
        <v>1409</v>
      </c>
      <c r="I12" s="16">
        <v>55</v>
      </c>
      <c r="J12" s="16">
        <v>59</v>
      </c>
      <c r="K12" s="16">
        <v>15</v>
      </c>
      <c r="L12" s="16">
        <v>5</v>
      </c>
      <c r="M12" s="84">
        <v>12.168749999999999</v>
      </c>
      <c r="N12" s="74">
        <v>12</v>
      </c>
      <c r="O12" s="66">
        <v>2530</v>
      </c>
      <c r="P12" s="67">
        <f>Table224523467891112131415161718192021222324252627[[#This Row],[PEMBULATAN]]*O12</f>
        <v>30360</v>
      </c>
    </row>
    <row r="13" spans="1:16" ht="32.25" customHeight="1" x14ac:dyDescent="0.2">
      <c r="A13" s="96"/>
      <c r="B13" s="77"/>
      <c r="C13" s="75" t="s">
        <v>1777</v>
      </c>
      <c r="D13" s="80" t="s">
        <v>50</v>
      </c>
      <c r="E13" s="13">
        <v>44439</v>
      </c>
      <c r="F13" s="78" t="s">
        <v>768</v>
      </c>
      <c r="G13" s="13">
        <v>44440</v>
      </c>
      <c r="H13" s="79" t="s">
        <v>1409</v>
      </c>
      <c r="I13" s="16">
        <v>50</v>
      </c>
      <c r="J13" s="16">
        <v>40</v>
      </c>
      <c r="K13" s="16">
        <v>17</v>
      </c>
      <c r="L13" s="16">
        <v>5</v>
      </c>
      <c r="M13" s="84">
        <v>8.5</v>
      </c>
      <c r="N13" s="74">
        <v>9</v>
      </c>
      <c r="O13" s="66">
        <v>2530</v>
      </c>
      <c r="P13" s="67">
        <f>Table224523467891112131415161718192021222324252627[[#This Row],[PEMBULATAN]]*O13</f>
        <v>22770</v>
      </c>
    </row>
    <row r="14" spans="1:16" ht="32.25" customHeight="1" x14ac:dyDescent="0.2">
      <c r="A14" s="96"/>
      <c r="B14" s="77"/>
      <c r="C14" s="75" t="s">
        <v>1778</v>
      </c>
      <c r="D14" s="80" t="s">
        <v>50</v>
      </c>
      <c r="E14" s="13">
        <v>44439</v>
      </c>
      <c r="F14" s="78" t="s">
        <v>768</v>
      </c>
      <c r="G14" s="13">
        <v>44440</v>
      </c>
      <c r="H14" s="79" t="s">
        <v>1409</v>
      </c>
      <c r="I14" s="16">
        <v>45</v>
      </c>
      <c r="J14" s="16">
        <v>38</v>
      </c>
      <c r="K14" s="16">
        <v>36</v>
      </c>
      <c r="L14" s="16">
        <v>25</v>
      </c>
      <c r="M14" s="84">
        <v>15.39</v>
      </c>
      <c r="N14" s="74">
        <v>25</v>
      </c>
      <c r="O14" s="66">
        <v>2530</v>
      </c>
      <c r="P14" s="67">
        <f>Table224523467891112131415161718192021222324252627[[#This Row],[PEMBULATAN]]*O14</f>
        <v>63250</v>
      </c>
    </row>
    <row r="15" spans="1:16" ht="32.25" customHeight="1" x14ac:dyDescent="0.2">
      <c r="A15" s="96"/>
      <c r="B15" s="77"/>
      <c r="C15" s="75" t="s">
        <v>1779</v>
      </c>
      <c r="D15" s="80" t="s">
        <v>50</v>
      </c>
      <c r="E15" s="13">
        <v>44439</v>
      </c>
      <c r="F15" s="78" t="s">
        <v>768</v>
      </c>
      <c r="G15" s="13">
        <v>44440</v>
      </c>
      <c r="H15" s="79" t="s">
        <v>1409</v>
      </c>
      <c r="I15" s="16">
        <v>42</v>
      </c>
      <c r="J15" s="16">
        <v>25</v>
      </c>
      <c r="K15" s="16">
        <v>33</v>
      </c>
      <c r="L15" s="16">
        <v>40</v>
      </c>
      <c r="M15" s="84">
        <v>8.6624999999999996</v>
      </c>
      <c r="N15" s="74">
        <v>40</v>
      </c>
      <c r="O15" s="66">
        <v>2530</v>
      </c>
      <c r="P15" s="67">
        <f>Table224523467891112131415161718192021222324252627[[#This Row],[PEMBULATAN]]*O15</f>
        <v>101200</v>
      </c>
    </row>
    <row r="16" spans="1:16" ht="32.25" customHeight="1" x14ac:dyDescent="0.2">
      <c r="A16" s="96"/>
      <c r="B16" s="77"/>
      <c r="C16" s="75" t="s">
        <v>1780</v>
      </c>
      <c r="D16" s="80" t="s">
        <v>50</v>
      </c>
      <c r="E16" s="13">
        <v>44439</v>
      </c>
      <c r="F16" s="78" t="s">
        <v>768</v>
      </c>
      <c r="G16" s="13">
        <v>44440</v>
      </c>
      <c r="H16" s="79" t="s">
        <v>1409</v>
      </c>
      <c r="I16" s="16">
        <v>63</v>
      </c>
      <c r="J16" s="16">
        <v>45</v>
      </c>
      <c r="K16" s="16">
        <v>30</v>
      </c>
      <c r="L16" s="16">
        <v>19</v>
      </c>
      <c r="M16" s="84">
        <v>21.262499999999999</v>
      </c>
      <c r="N16" s="74">
        <v>21</v>
      </c>
      <c r="O16" s="66">
        <v>2530</v>
      </c>
      <c r="P16" s="67">
        <f>Table224523467891112131415161718192021222324252627[[#This Row],[PEMBULATAN]]*O16</f>
        <v>53130</v>
      </c>
    </row>
    <row r="17" spans="1:16" ht="32.25" customHeight="1" x14ac:dyDescent="0.2">
      <c r="A17" s="96"/>
      <c r="B17" s="77"/>
      <c r="C17" s="75" t="s">
        <v>1781</v>
      </c>
      <c r="D17" s="80" t="s">
        <v>50</v>
      </c>
      <c r="E17" s="13">
        <v>44439</v>
      </c>
      <c r="F17" s="78" t="s">
        <v>768</v>
      </c>
      <c r="G17" s="13">
        <v>44440</v>
      </c>
      <c r="H17" s="79" t="s">
        <v>1409</v>
      </c>
      <c r="I17" s="16">
        <v>75</v>
      </c>
      <c r="J17" s="16">
        <v>65</v>
      </c>
      <c r="K17" s="16">
        <v>38</v>
      </c>
      <c r="L17" s="16">
        <v>16</v>
      </c>
      <c r="M17" s="84">
        <v>46.3125</v>
      </c>
      <c r="N17" s="74">
        <v>46</v>
      </c>
      <c r="O17" s="66">
        <v>2530</v>
      </c>
      <c r="P17" s="67">
        <f>Table224523467891112131415161718192021222324252627[[#This Row],[PEMBULATAN]]*O17</f>
        <v>116380</v>
      </c>
    </row>
    <row r="18" spans="1:16" ht="32.25" customHeight="1" x14ac:dyDescent="0.2">
      <c r="A18" s="96"/>
      <c r="B18" s="77"/>
      <c r="C18" s="75" t="s">
        <v>1782</v>
      </c>
      <c r="D18" s="80" t="s">
        <v>50</v>
      </c>
      <c r="E18" s="13">
        <v>44439</v>
      </c>
      <c r="F18" s="78" t="s">
        <v>768</v>
      </c>
      <c r="G18" s="13">
        <v>44440</v>
      </c>
      <c r="H18" s="79" t="s">
        <v>1409</v>
      </c>
      <c r="I18" s="16">
        <v>50</v>
      </c>
      <c r="J18" s="16">
        <v>50</v>
      </c>
      <c r="K18" s="16">
        <v>15</v>
      </c>
      <c r="L18" s="16">
        <v>3</v>
      </c>
      <c r="M18" s="84">
        <v>9.375</v>
      </c>
      <c r="N18" s="74">
        <v>9</v>
      </c>
      <c r="O18" s="66">
        <v>2530</v>
      </c>
      <c r="P18" s="67">
        <f>Table224523467891112131415161718192021222324252627[[#This Row],[PEMBULATAN]]*O18</f>
        <v>22770</v>
      </c>
    </row>
    <row r="19" spans="1:16" ht="32.25" customHeight="1" x14ac:dyDescent="0.2">
      <c r="A19" s="96"/>
      <c r="B19" s="77"/>
      <c r="C19" s="75" t="s">
        <v>1783</v>
      </c>
      <c r="D19" s="80" t="s">
        <v>50</v>
      </c>
      <c r="E19" s="13">
        <v>44439</v>
      </c>
      <c r="F19" s="78" t="s">
        <v>768</v>
      </c>
      <c r="G19" s="13">
        <v>44440</v>
      </c>
      <c r="H19" s="79" t="s">
        <v>1409</v>
      </c>
      <c r="I19" s="16">
        <v>34</v>
      </c>
      <c r="J19" s="16">
        <v>25</v>
      </c>
      <c r="K19" s="16">
        <v>8</v>
      </c>
      <c r="L19" s="16">
        <v>2</v>
      </c>
      <c r="M19" s="84">
        <v>1.7</v>
      </c>
      <c r="N19" s="74">
        <v>2</v>
      </c>
      <c r="O19" s="66">
        <v>2530</v>
      </c>
      <c r="P19" s="67">
        <f>Table224523467891112131415161718192021222324252627[[#This Row],[PEMBULATAN]]*O19</f>
        <v>5060</v>
      </c>
    </row>
    <row r="20" spans="1:16" ht="32.25" customHeight="1" x14ac:dyDescent="0.2">
      <c r="A20" s="96"/>
      <c r="B20" s="77"/>
      <c r="C20" s="75" t="s">
        <v>1784</v>
      </c>
      <c r="D20" s="80" t="s">
        <v>50</v>
      </c>
      <c r="E20" s="13">
        <v>44439</v>
      </c>
      <c r="F20" s="78" t="s">
        <v>768</v>
      </c>
      <c r="G20" s="13">
        <v>44440</v>
      </c>
      <c r="H20" s="79" t="s">
        <v>1409</v>
      </c>
      <c r="I20" s="16">
        <v>86</v>
      </c>
      <c r="J20" s="16">
        <v>43</v>
      </c>
      <c r="K20" s="16">
        <v>25</v>
      </c>
      <c r="L20" s="16">
        <v>12</v>
      </c>
      <c r="M20" s="84">
        <v>23.112500000000001</v>
      </c>
      <c r="N20" s="74">
        <v>23</v>
      </c>
      <c r="O20" s="66">
        <v>2530</v>
      </c>
      <c r="P20" s="67">
        <f>Table224523467891112131415161718192021222324252627[[#This Row],[PEMBULATAN]]*O20</f>
        <v>58190</v>
      </c>
    </row>
    <row r="21" spans="1:16" ht="32.25" customHeight="1" x14ac:dyDescent="0.2">
      <c r="A21" s="96"/>
      <c r="B21" s="77"/>
      <c r="C21" s="75" t="s">
        <v>1785</v>
      </c>
      <c r="D21" s="80" t="s">
        <v>50</v>
      </c>
      <c r="E21" s="13">
        <v>44439</v>
      </c>
      <c r="F21" s="78" t="s">
        <v>768</v>
      </c>
      <c r="G21" s="13">
        <v>44440</v>
      </c>
      <c r="H21" s="79" t="s">
        <v>1409</v>
      </c>
      <c r="I21" s="16">
        <v>35</v>
      </c>
      <c r="J21" s="16">
        <v>30</v>
      </c>
      <c r="K21" s="16">
        <v>11</v>
      </c>
      <c r="L21" s="16">
        <v>2</v>
      </c>
      <c r="M21" s="84">
        <v>2.8875000000000002</v>
      </c>
      <c r="N21" s="74">
        <v>3</v>
      </c>
      <c r="O21" s="66">
        <v>2530</v>
      </c>
      <c r="P21" s="67">
        <f>Table224523467891112131415161718192021222324252627[[#This Row],[PEMBULATAN]]*O21</f>
        <v>7590</v>
      </c>
    </row>
    <row r="22" spans="1:16" ht="32.25" customHeight="1" x14ac:dyDescent="0.2">
      <c r="A22" s="96"/>
      <c r="B22" s="92"/>
      <c r="C22" s="75" t="s">
        <v>1786</v>
      </c>
      <c r="D22" s="80" t="s">
        <v>50</v>
      </c>
      <c r="E22" s="13">
        <v>44439</v>
      </c>
      <c r="F22" s="78" t="s">
        <v>768</v>
      </c>
      <c r="G22" s="13">
        <v>44440</v>
      </c>
      <c r="H22" s="79" t="s">
        <v>1409</v>
      </c>
      <c r="I22" s="16">
        <v>80</v>
      </c>
      <c r="J22" s="16">
        <v>48</v>
      </c>
      <c r="K22" s="16">
        <v>1</v>
      </c>
      <c r="L22" s="16">
        <v>23</v>
      </c>
      <c r="M22" s="84">
        <v>0.96</v>
      </c>
      <c r="N22" s="74">
        <v>23</v>
      </c>
      <c r="O22" s="66">
        <v>2530</v>
      </c>
      <c r="P22" s="67">
        <f>Table224523467891112131415161718192021222324252627[[#This Row],[PEMBULATAN]]*O22</f>
        <v>58190</v>
      </c>
    </row>
    <row r="23" spans="1:16" ht="32.25" customHeight="1" x14ac:dyDescent="0.2">
      <c r="A23" s="96"/>
      <c r="B23" s="77" t="s">
        <v>1787</v>
      </c>
      <c r="C23" s="75" t="s">
        <v>1788</v>
      </c>
      <c r="D23" s="80" t="s">
        <v>50</v>
      </c>
      <c r="E23" s="13">
        <v>44439</v>
      </c>
      <c r="F23" s="78" t="s">
        <v>768</v>
      </c>
      <c r="G23" s="13">
        <v>44440</v>
      </c>
      <c r="H23" s="79" t="s">
        <v>1409</v>
      </c>
      <c r="I23" s="16">
        <v>85</v>
      </c>
      <c r="J23" s="16">
        <v>37</v>
      </c>
      <c r="K23" s="16">
        <v>37</v>
      </c>
      <c r="L23" s="16">
        <v>20</v>
      </c>
      <c r="M23" s="84">
        <v>29.091249999999999</v>
      </c>
      <c r="N23" s="74">
        <v>29</v>
      </c>
      <c r="O23" s="66">
        <v>2530</v>
      </c>
      <c r="P23" s="67">
        <f>Table224523467891112131415161718192021222324252627[[#This Row],[PEMBULATAN]]*O23</f>
        <v>73370</v>
      </c>
    </row>
    <row r="24" spans="1:16" ht="32.25" customHeight="1" x14ac:dyDescent="0.2">
      <c r="A24" s="96"/>
      <c r="B24" s="77"/>
      <c r="C24" s="75" t="s">
        <v>1789</v>
      </c>
      <c r="D24" s="80" t="s">
        <v>50</v>
      </c>
      <c r="E24" s="13">
        <v>44439</v>
      </c>
      <c r="F24" s="78" t="s">
        <v>768</v>
      </c>
      <c r="G24" s="13">
        <v>44440</v>
      </c>
      <c r="H24" s="79" t="s">
        <v>1409</v>
      </c>
      <c r="I24" s="16">
        <v>45</v>
      </c>
      <c r="J24" s="16">
        <v>17</v>
      </c>
      <c r="K24" s="16">
        <v>16</v>
      </c>
      <c r="L24" s="16">
        <v>5</v>
      </c>
      <c r="M24" s="84">
        <v>3.06</v>
      </c>
      <c r="N24" s="74">
        <v>5</v>
      </c>
      <c r="O24" s="66">
        <v>2530</v>
      </c>
      <c r="P24" s="67">
        <f>Table224523467891112131415161718192021222324252627[[#This Row],[PEMBULATAN]]*O24</f>
        <v>12650</v>
      </c>
    </row>
    <row r="25" spans="1:16" ht="32.25" customHeight="1" x14ac:dyDescent="0.2">
      <c r="A25" s="96"/>
      <c r="B25" s="77"/>
      <c r="C25" s="75" t="s">
        <v>1790</v>
      </c>
      <c r="D25" s="80" t="s">
        <v>50</v>
      </c>
      <c r="E25" s="13">
        <v>44439</v>
      </c>
      <c r="F25" s="78" t="s">
        <v>768</v>
      </c>
      <c r="G25" s="13">
        <v>44440</v>
      </c>
      <c r="H25" s="79" t="s">
        <v>1409</v>
      </c>
      <c r="I25" s="16">
        <v>90</v>
      </c>
      <c r="J25" s="16">
        <v>60</v>
      </c>
      <c r="K25" s="16">
        <v>43</v>
      </c>
      <c r="L25" s="16">
        <v>53</v>
      </c>
      <c r="M25" s="84">
        <v>58.05</v>
      </c>
      <c r="N25" s="74">
        <v>58</v>
      </c>
      <c r="O25" s="66">
        <v>2530</v>
      </c>
      <c r="P25" s="67">
        <f>Table224523467891112131415161718192021222324252627[[#This Row],[PEMBULATAN]]*O25</f>
        <v>146740</v>
      </c>
    </row>
    <row r="26" spans="1:16" ht="32.25" customHeight="1" x14ac:dyDescent="0.2">
      <c r="A26" s="96"/>
      <c r="B26" s="77"/>
      <c r="C26" s="75" t="s">
        <v>1791</v>
      </c>
      <c r="D26" s="80" t="s">
        <v>50</v>
      </c>
      <c r="E26" s="13">
        <v>44439</v>
      </c>
      <c r="F26" s="78" t="s">
        <v>768</v>
      </c>
      <c r="G26" s="13">
        <v>44440</v>
      </c>
      <c r="H26" s="79" t="s">
        <v>1409</v>
      </c>
      <c r="I26" s="16">
        <v>65</v>
      </c>
      <c r="J26" s="16">
        <v>27</v>
      </c>
      <c r="K26" s="16">
        <v>80</v>
      </c>
      <c r="L26" s="16">
        <v>12</v>
      </c>
      <c r="M26" s="84">
        <v>35.1</v>
      </c>
      <c r="N26" s="74">
        <v>35</v>
      </c>
      <c r="O26" s="66">
        <v>2530</v>
      </c>
      <c r="P26" s="67">
        <f>Table224523467891112131415161718192021222324252627[[#This Row],[PEMBULATAN]]*O26</f>
        <v>88550</v>
      </c>
    </row>
    <row r="27" spans="1:16" ht="32.25" customHeight="1" x14ac:dyDescent="0.2">
      <c r="A27" s="96"/>
      <c r="B27" s="77"/>
      <c r="C27" s="75" t="s">
        <v>1792</v>
      </c>
      <c r="D27" s="80" t="s">
        <v>50</v>
      </c>
      <c r="E27" s="13">
        <v>44439</v>
      </c>
      <c r="F27" s="78" t="s">
        <v>768</v>
      </c>
      <c r="G27" s="13">
        <v>44440</v>
      </c>
      <c r="H27" s="79" t="s">
        <v>1409</v>
      </c>
      <c r="I27" s="16">
        <v>90</v>
      </c>
      <c r="J27" s="16">
        <v>60</v>
      </c>
      <c r="K27" s="16">
        <v>40</v>
      </c>
      <c r="L27" s="16">
        <v>33</v>
      </c>
      <c r="M27" s="84">
        <v>54</v>
      </c>
      <c r="N27" s="74">
        <v>54</v>
      </c>
      <c r="O27" s="66">
        <v>2530</v>
      </c>
      <c r="P27" s="67">
        <f>Table224523467891112131415161718192021222324252627[[#This Row],[PEMBULATAN]]*O27</f>
        <v>136620</v>
      </c>
    </row>
    <row r="28" spans="1:16" ht="32.25" customHeight="1" x14ac:dyDescent="0.2">
      <c r="A28" s="96"/>
      <c r="B28" s="77"/>
      <c r="C28" s="75" t="s">
        <v>1793</v>
      </c>
      <c r="D28" s="80" t="s">
        <v>50</v>
      </c>
      <c r="E28" s="13">
        <v>44439</v>
      </c>
      <c r="F28" s="78" t="s">
        <v>768</v>
      </c>
      <c r="G28" s="13">
        <v>44440</v>
      </c>
      <c r="H28" s="79" t="s">
        <v>1409</v>
      </c>
      <c r="I28" s="16">
        <v>118</v>
      </c>
      <c r="J28" s="16">
        <v>49</v>
      </c>
      <c r="K28" s="16">
        <v>15</v>
      </c>
      <c r="L28" s="16">
        <v>10</v>
      </c>
      <c r="M28" s="84">
        <v>21.682500000000001</v>
      </c>
      <c r="N28" s="74">
        <v>22</v>
      </c>
      <c r="O28" s="66">
        <v>2530</v>
      </c>
      <c r="P28" s="67">
        <f>Table224523467891112131415161718192021222324252627[[#This Row],[PEMBULATAN]]*O28</f>
        <v>55660</v>
      </c>
    </row>
    <row r="29" spans="1:16" ht="32.25" customHeight="1" x14ac:dyDescent="0.2">
      <c r="A29" s="96"/>
      <c r="B29" s="77"/>
      <c r="C29" s="75" t="s">
        <v>1794</v>
      </c>
      <c r="D29" s="80" t="s">
        <v>50</v>
      </c>
      <c r="E29" s="13">
        <v>44439</v>
      </c>
      <c r="F29" s="78" t="s">
        <v>768</v>
      </c>
      <c r="G29" s="13">
        <v>44440</v>
      </c>
      <c r="H29" s="79" t="s">
        <v>1409</v>
      </c>
      <c r="I29" s="16">
        <v>54</v>
      </c>
      <c r="J29" s="16">
        <v>23</v>
      </c>
      <c r="K29" s="16">
        <v>60</v>
      </c>
      <c r="L29" s="16">
        <v>8</v>
      </c>
      <c r="M29" s="84">
        <v>18.63</v>
      </c>
      <c r="N29" s="74">
        <v>19</v>
      </c>
      <c r="O29" s="66">
        <v>2530</v>
      </c>
      <c r="P29" s="67">
        <f>Table224523467891112131415161718192021222324252627[[#This Row],[PEMBULATAN]]*O29</f>
        <v>48070</v>
      </c>
    </row>
    <row r="30" spans="1:16" ht="32.25" customHeight="1" x14ac:dyDescent="0.2">
      <c r="A30" s="96"/>
      <c r="B30" s="77"/>
      <c r="C30" s="75" t="s">
        <v>1795</v>
      </c>
      <c r="D30" s="80" t="s">
        <v>50</v>
      </c>
      <c r="E30" s="13">
        <v>44439</v>
      </c>
      <c r="F30" s="78" t="s">
        <v>768</v>
      </c>
      <c r="G30" s="13">
        <v>44440</v>
      </c>
      <c r="H30" s="79" t="s">
        <v>1409</v>
      </c>
      <c r="I30" s="16">
        <v>60</v>
      </c>
      <c r="J30" s="16">
        <v>35</v>
      </c>
      <c r="K30" s="16">
        <v>18</v>
      </c>
      <c r="L30" s="16">
        <v>3</v>
      </c>
      <c r="M30" s="84">
        <v>9.4499999999999993</v>
      </c>
      <c r="N30" s="74">
        <v>9</v>
      </c>
      <c r="O30" s="66">
        <v>2530</v>
      </c>
      <c r="P30" s="67">
        <f>Table224523467891112131415161718192021222324252627[[#This Row],[PEMBULATAN]]*O30</f>
        <v>22770</v>
      </c>
    </row>
    <row r="31" spans="1:16" ht="32.25" customHeight="1" x14ac:dyDescent="0.2">
      <c r="A31" s="96"/>
      <c r="B31" s="77"/>
      <c r="C31" s="75" t="s">
        <v>1796</v>
      </c>
      <c r="D31" s="80" t="s">
        <v>50</v>
      </c>
      <c r="E31" s="13">
        <v>44439</v>
      </c>
      <c r="F31" s="78" t="s">
        <v>768</v>
      </c>
      <c r="G31" s="13">
        <v>44440</v>
      </c>
      <c r="H31" s="79" t="s">
        <v>1409</v>
      </c>
      <c r="I31" s="16">
        <v>78</v>
      </c>
      <c r="J31" s="16">
        <v>45</v>
      </c>
      <c r="K31" s="16">
        <v>23</v>
      </c>
      <c r="L31" s="16">
        <v>25</v>
      </c>
      <c r="M31" s="84">
        <v>20.182500000000001</v>
      </c>
      <c r="N31" s="74">
        <v>25</v>
      </c>
      <c r="O31" s="66">
        <v>2530</v>
      </c>
      <c r="P31" s="67">
        <f>Table224523467891112131415161718192021222324252627[[#This Row],[PEMBULATAN]]*O31</f>
        <v>63250</v>
      </c>
    </row>
    <row r="32" spans="1:16" ht="32.25" customHeight="1" x14ac:dyDescent="0.2">
      <c r="A32" s="96"/>
      <c r="B32" s="77"/>
      <c r="C32" s="75" t="s">
        <v>1797</v>
      </c>
      <c r="D32" s="80" t="s">
        <v>50</v>
      </c>
      <c r="E32" s="13">
        <v>44439</v>
      </c>
      <c r="F32" s="78" t="s">
        <v>768</v>
      </c>
      <c r="G32" s="13">
        <v>44440</v>
      </c>
      <c r="H32" s="79" t="s">
        <v>1409</v>
      </c>
      <c r="I32" s="16">
        <v>80</v>
      </c>
      <c r="J32" s="16">
        <v>74</v>
      </c>
      <c r="K32" s="16">
        <v>13</v>
      </c>
      <c r="L32" s="16">
        <v>4</v>
      </c>
      <c r="M32" s="84">
        <v>19.239999999999998</v>
      </c>
      <c r="N32" s="74">
        <v>19</v>
      </c>
      <c r="O32" s="66">
        <v>2530</v>
      </c>
      <c r="P32" s="67">
        <f>Table224523467891112131415161718192021222324252627[[#This Row],[PEMBULATAN]]*O32</f>
        <v>48070</v>
      </c>
    </row>
    <row r="33" spans="1:16" ht="32.25" customHeight="1" x14ac:dyDescent="0.2">
      <c r="A33" s="96"/>
      <c r="B33" s="77"/>
      <c r="C33" s="75" t="s">
        <v>1798</v>
      </c>
      <c r="D33" s="80" t="s">
        <v>50</v>
      </c>
      <c r="E33" s="13">
        <v>44439</v>
      </c>
      <c r="F33" s="78" t="s">
        <v>768</v>
      </c>
      <c r="G33" s="13">
        <v>44440</v>
      </c>
      <c r="H33" s="79" t="s">
        <v>1409</v>
      </c>
      <c r="I33" s="16">
        <v>50</v>
      </c>
      <c r="J33" s="16">
        <v>45</v>
      </c>
      <c r="K33" s="16">
        <v>35</v>
      </c>
      <c r="L33" s="16">
        <v>10</v>
      </c>
      <c r="M33" s="84">
        <v>19.6875</v>
      </c>
      <c r="N33" s="74">
        <v>20</v>
      </c>
      <c r="O33" s="66">
        <v>2530</v>
      </c>
      <c r="P33" s="67">
        <f>Table224523467891112131415161718192021222324252627[[#This Row],[PEMBULATAN]]*O33</f>
        <v>50600</v>
      </c>
    </row>
    <row r="34" spans="1:16" ht="32.25" customHeight="1" x14ac:dyDescent="0.2">
      <c r="A34" s="96"/>
      <c r="B34" s="77"/>
      <c r="C34" s="75" t="s">
        <v>1799</v>
      </c>
      <c r="D34" s="80" t="s">
        <v>50</v>
      </c>
      <c r="E34" s="13">
        <v>44439</v>
      </c>
      <c r="F34" s="78" t="s">
        <v>768</v>
      </c>
      <c r="G34" s="13">
        <v>44440</v>
      </c>
      <c r="H34" s="79" t="s">
        <v>1409</v>
      </c>
      <c r="I34" s="16">
        <v>37</v>
      </c>
      <c r="J34" s="16">
        <v>30</v>
      </c>
      <c r="K34" s="16">
        <v>35</v>
      </c>
      <c r="L34" s="16">
        <v>3</v>
      </c>
      <c r="M34" s="84">
        <v>9.7125000000000004</v>
      </c>
      <c r="N34" s="74">
        <v>10</v>
      </c>
      <c r="O34" s="66">
        <v>2530</v>
      </c>
      <c r="P34" s="67">
        <f>Table224523467891112131415161718192021222324252627[[#This Row],[PEMBULATAN]]*O34</f>
        <v>25300</v>
      </c>
    </row>
    <row r="35" spans="1:16" ht="32.25" customHeight="1" x14ac:dyDescent="0.2">
      <c r="A35" s="96"/>
      <c r="B35" s="77"/>
      <c r="C35" s="75" t="s">
        <v>1800</v>
      </c>
      <c r="D35" s="80" t="s">
        <v>50</v>
      </c>
      <c r="E35" s="13">
        <v>44439</v>
      </c>
      <c r="F35" s="78" t="s">
        <v>768</v>
      </c>
      <c r="G35" s="13">
        <v>44440</v>
      </c>
      <c r="H35" s="79" t="s">
        <v>1409</v>
      </c>
      <c r="I35" s="16">
        <v>73</v>
      </c>
      <c r="J35" s="16">
        <v>54</v>
      </c>
      <c r="K35" s="16">
        <v>21</v>
      </c>
      <c r="L35" s="16">
        <v>10</v>
      </c>
      <c r="M35" s="84">
        <v>20.695499999999999</v>
      </c>
      <c r="N35" s="74">
        <v>21</v>
      </c>
      <c r="O35" s="66">
        <v>2530</v>
      </c>
      <c r="P35" s="67">
        <f>Table224523467891112131415161718192021222324252627[[#This Row],[PEMBULATAN]]*O35</f>
        <v>53130</v>
      </c>
    </row>
    <row r="36" spans="1:16" ht="32.25" customHeight="1" x14ac:dyDescent="0.2">
      <c r="A36" s="96"/>
      <c r="B36" s="77"/>
      <c r="C36" s="75" t="s">
        <v>1801</v>
      </c>
      <c r="D36" s="80" t="s">
        <v>50</v>
      </c>
      <c r="E36" s="13">
        <v>44439</v>
      </c>
      <c r="F36" s="78" t="s">
        <v>768</v>
      </c>
      <c r="G36" s="13">
        <v>44440</v>
      </c>
      <c r="H36" s="79" t="s">
        <v>1409</v>
      </c>
      <c r="I36" s="16">
        <v>5</v>
      </c>
      <c r="J36" s="16">
        <v>45</v>
      </c>
      <c r="K36" s="16">
        <v>48</v>
      </c>
      <c r="L36" s="16">
        <v>7</v>
      </c>
      <c r="M36" s="84">
        <v>2.7</v>
      </c>
      <c r="N36" s="74">
        <v>7</v>
      </c>
      <c r="O36" s="66">
        <v>2530</v>
      </c>
      <c r="P36" s="67">
        <f>Table224523467891112131415161718192021222324252627[[#This Row],[PEMBULATAN]]*O36</f>
        <v>17710</v>
      </c>
    </row>
    <row r="37" spans="1:16" ht="32.25" customHeight="1" x14ac:dyDescent="0.2">
      <c r="A37" s="96"/>
      <c r="B37" s="77"/>
      <c r="C37" s="75" t="s">
        <v>1802</v>
      </c>
      <c r="D37" s="80" t="s">
        <v>50</v>
      </c>
      <c r="E37" s="13">
        <v>44439</v>
      </c>
      <c r="F37" s="78" t="s">
        <v>768</v>
      </c>
      <c r="G37" s="13">
        <v>44440</v>
      </c>
      <c r="H37" s="79" t="s">
        <v>1409</v>
      </c>
      <c r="I37" s="16">
        <v>23</v>
      </c>
      <c r="J37" s="16">
        <v>33</v>
      </c>
      <c r="K37" s="16">
        <v>34</v>
      </c>
      <c r="L37" s="16">
        <v>2</v>
      </c>
      <c r="M37" s="84">
        <v>6.4515000000000002</v>
      </c>
      <c r="N37" s="74">
        <v>6</v>
      </c>
      <c r="O37" s="66">
        <v>2530</v>
      </c>
      <c r="P37" s="67">
        <f>Table224523467891112131415161718192021222324252627[[#This Row],[PEMBULATAN]]*O37</f>
        <v>15180</v>
      </c>
    </row>
    <row r="38" spans="1:16" ht="32.25" customHeight="1" x14ac:dyDescent="0.2">
      <c r="A38" s="96"/>
      <c r="B38" s="77"/>
      <c r="C38" s="75" t="s">
        <v>1803</v>
      </c>
      <c r="D38" s="80" t="s">
        <v>50</v>
      </c>
      <c r="E38" s="13">
        <v>44439</v>
      </c>
      <c r="F38" s="78" t="s">
        <v>768</v>
      </c>
      <c r="G38" s="13">
        <v>44440</v>
      </c>
      <c r="H38" s="79" t="s">
        <v>1409</v>
      </c>
      <c r="I38" s="16">
        <v>89</v>
      </c>
      <c r="J38" s="16">
        <v>34</v>
      </c>
      <c r="K38" s="16">
        <v>31</v>
      </c>
      <c r="L38" s="16">
        <v>27</v>
      </c>
      <c r="M38" s="84">
        <v>23.451499999999999</v>
      </c>
      <c r="N38" s="74">
        <v>27</v>
      </c>
      <c r="O38" s="66">
        <v>2530</v>
      </c>
      <c r="P38" s="67">
        <f>Table224523467891112131415161718192021222324252627[[#This Row],[PEMBULATAN]]*O38</f>
        <v>68310</v>
      </c>
    </row>
    <row r="39" spans="1:16" ht="32.25" customHeight="1" x14ac:dyDescent="0.2">
      <c r="A39" s="96"/>
      <c r="B39" s="77"/>
      <c r="C39" s="75" t="s">
        <v>1804</v>
      </c>
      <c r="D39" s="80" t="s">
        <v>50</v>
      </c>
      <c r="E39" s="13">
        <v>44439</v>
      </c>
      <c r="F39" s="78" t="s">
        <v>768</v>
      </c>
      <c r="G39" s="13">
        <v>44440</v>
      </c>
      <c r="H39" s="79" t="s">
        <v>1409</v>
      </c>
      <c r="I39" s="16">
        <v>90</v>
      </c>
      <c r="J39" s="16">
        <v>60</v>
      </c>
      <c r="K39" s="16">
        <v>30</v>
      </c>
      <c r="L39" s="16">
        <v>14</v>
      </c>
      <c r="M39" s="84">
        <v>40.5</v>
      </c>
      <c r="N39" s="74">
        <v>41</v>
      </c>
      <c r="O39" s="66">
        <v>2530</v>
      </c>
      <c r="P39" s="67">
        <f>Table224523467891112131415161718192021222324252627[[#This Row],[PEMBULATAN]]*O39</f>
        <v>103730</v>
      </c>
    </row>
    <row r="40" spans="1:16" ht="32.25" customHeight="1" x14ac:dyDescent="0.2">
      <c r="A40" s="96"/>
      <c r="B40" s="77"/>
      <c r="C40" s="75" t="s">
        <v>1805</v>
      </c>
      <c r="D40" s="80" t="s">
        <v>50</v>
      </c>
      <c r="E40" s="13">
        <v>44439</v>
      </c>
      <c r="F40" s="78" t="s">
        <v>768</v>
      </c>
      <c r="G40" s="13">
        <v>44440</v>
      </c>
      <c r="H40" s="79" t="s">
        <v>1409</v>
      </c>
      <c r="I40" s="16">
        <v>90</v>
      </c>
      <c r="J40" s="16">
        <v>60</v>
      </c>
      <c r="K40" s="16">
        <v>34</v>
      </c>
      <c r="L40" s="16">
        <v>11</v>
      </c>
      <c r="M40" s="84">
        <v>45.9</v>
      </c>
      <c r="N40" s="74">
        <v>46</v>
      </c>
      <c r="O40" s="66">
        <v>2530</v>
      </c>
      <c r="P40" s="67">
        <f>Table224523467891112131415161718192021222324252627[[#This Row],[PEMBULATAN]]*O40</f>
        <v>116380</v>
      </c>
    </row>
    <row r="41" spans="1:16" ht="32.25" customHeight="1" x14ac:dyDescent="0.2">
      <c r="A41" s="96"/>
      <c r="B41" s="77"/>
      <c r="C41" s="75" t="s">
        <v>1806</v>
      </c>
      <c r="D41" s="80" t="s">
        <v>50</v>
      </c>
      <c r="E41" s="13">
        <v>44439</v>
      </c>
      <c r="F41" s="78" t="s">
        <v>768</v>
      </c>
      <c r="G41" s="13">
        <v>44440</v>
      </c>
      <c r="H41" s="79" t="s">
        <v>1409</v>
      </c>
      <c r="I41" s="16">
        <v>38</v>
      </c>
      <c r="J41" s="16">
        <v>26</v>
      </c>
      <c r="K41" s="16">
        <v>11</v>
      </c>
      <c r="L41" s="16">
        <v>938</v>
      </c>
      <c r="M41" s="84">
        <v>2.7170000000000001</v>
      </c>
      <c r="N41" s="74">
        <v>938</v>
      </c>
      <c r="O41" s="66">
        <v>2530</v>
      </c>
      <c r="P41" s="67">
        <f>Table224523467891112131415161718192021222324252627[[#This Row],[PEMBULATAN]]*O41</f>
        <v>2373140</v>
      </c>
    </row>
    <row r="42" spans="1:16" ht="32.25" customHeight="1" x14ac:dyDescent="0.2">
      <c r="A42" s="96"/>
      <c r="B42" s="77"/>
      <c r="C42" s="75" t="s">
        <v>1807</v>
      </c>
      <c r="D42" s="80" t="s">
        <v>50</v>
      </c>
      <c r="E42" s="13">
        <v>44439</v>
      </c>
      <c r="F42" s="78" t="s">
        <v>768</v>
      </c>
      <c r="G42" s="13">
        <v>44440</v>
      </c>
      <c r="H42" s="79" t="s">
        <v>1409</v>
      </c>
      <c r="I42" s="16">
        <v>70</v>
      </c>
      <c r="J42" s="16">
        <v>43</v>
      </c>
      <c r="K42" s="16">
        <v>21</v>
      </c>
      <c r="L42" s="16">
        <v>14</v>
      </c>
      <c r="M42" s="84">
        <v>15.8025</v>
      </c>
      <c r="N42" s="74">
        <v>16</v>
      </c>
      <c r="O42" s="66">
        <v>2530</v>
      </c>
      <c r="P42" s="67">
        <f>Table224523467891112131415161718192021222324252627[[#This Row],[PEMBULATAN]]*O42</f>
        <v>40480</v>
      </c>
    </row>
    <row r="43" spans="1:16" ht="32.25" customHeight="1" x14ac:dyDescent="0.2">
      <c r="A43" s="96"/>
      <c r="B43" s="77"/>
      <c r="C43" s="75" t="s">
        <v>1808</v>
      </c>
      <c r="D43" s="80" t="s">
        <v>50</v>
      </c>
      <c r="E43" s="13">
        <v>44439</v>
      </c>
      <c r="F43" s="78" t="s">
        <v>768</v>
      </c>
      <c r="G43" s="13">
        <v>44440</v>
      </c>
      <c r="H43" s="79" t="s">
        <v>1409</v>
      </c>
      <c r="I43" s="16">
        <v>87</v>
      </c>
      <c r="J43" s="16">
        <v>64</v>
      </c>
      <c r="K43" s="16">
        <v>31</v>
      </c>
      <c r="L43" s="16">
        <v>29</v>
      </c>
      <c r="M43" s="84">
        <v>43.152000000000001</v>
      </c>
      <c r="N43" s="74">
        <v>43</v>
      </c>
      <c r="O43" s="66">
        <v>2530</v>
      </c>
      <c r="P43" s="67">
        <f>Table224523467891112131415161718192021222324252627[[#This Row],[PEMBULATAN]]*O43</f>
        <v>108790</v>
      </c>
    </row>
    <row r="44" spans="1:16" ht="32.25" customHeight="1" x14ac:dyDescent="0.2">
      <c r="A44" s="96"/>
      <c r="B44" s="77"/>
      <c r="C44" s="75" t="s">
        <v>1809</v>
      </c>
      <c r="D44" s="80" t="s">
        <v>50</v>
      </c>
      <c r="E44" s="13">
        <v>44439</v>
      </c>
      <c r="F44" s="78" t="s">
        <v>768</v>
      </c>
      <c r="G44" s="13">
        <v>44440</v>
      </c>
      <c r="H44" s="79" t="s">
        <v>1409</v>
      </c>
      <c r="I44" s="16">
        <v>56</v>
      </c>
      <c r="J44" s="16">
        <v>28</v>
      </c>
      <c r="K44" s="16">
        <v>5</v>
      </c>
      <c r="L44" s="16">
        <v>2</v>
      </c>
      <c r="M44" s="84">
        <v>1.96</v>
      </c>
      <c r="N44" s="74">
        <v>2</v>
      </c>
      <c r="O44" s="66">
        <v>2530</v>
      </c>
      <c r="P44" s="67">
        <f>Table224523467891112131415161718192021222324252627[[#This Row],[PEMBULATAN]]*O44</f>
        <v>5060</v>
      </c>
    </row>
    <row r="45" spans="1:16" ht="32.25" customHeight="1" x14ac:dyDescent="0.2">
      <c r="A45" s="96"/>
      <c r="B45" s="77"/>
      <c r="C45" s="75" t="s">
        <v>1810</v>
      </c>
      <c r="D45" s="80" t="s">
        <v>50</v>
      </c>
      <c r="E45" s="13">
        <v>44439</v>
      </c>
      <c r="F45" s="78" t="s">
        <v>768</v>
      </c>
      <c r="G45" s="13">
        <v>44440</v>
      </c>
      <c r="H45" s="79" t="s">
        <v>1409</v>
      </c>
      <c r="I45" s="16">
        <v>42</v>
      </c>
      <c r="J45" s="16">
        <v>45</v>
      </c>
      <c r="K45" s="16">
        <v>50</v>
      </c>
      <c r="L45" s="16">
        <v>18</v>
      </c>
      <c r="M45" s="84">
        <v>23.625</v>
      </c>
      <c r="N45" s="74">
        <v>24</v>
      </c>
      <c r="O45" s="66">
        <v>2530</v>
      </c>
      <c r="P45" s="67">
        <f>Table224523467891112131415161718192021222324252627[[#This Row],[PEMBULATAN]]*O45</f>
        <v>60720</v>
      </c>
    </row>
    <row r="46" spans="1:16" ht="32.25" customHeight="1" x14ac:dyDescent="0.2">
      <c r="A46" s="96"/>
      <c r="B46" s="77"/>
      <c r="C46" s="75" t="s">
        <v>1811</v>
      </c>
      <c r="D46" s="80" t="s">
        <v>50</v>
      </c>
      <c r="E46" s="13">
        <v>44439</v>
      </c>
      <c r="F46" s="78" t="s">
        <v>768</v>
      </c>
      <c r="G46" s="13">
        <v>44440</v>
      </c>
      <c r="H46" s="79" t="s">
        <v>1409</v>
      </c>
      <c r="I46" s="16">
        <v>89</v>
      </c>
      <c r="J46" s="16">
        <v>47</v>
      </c>
      <c r="K46" s="16">
        <v>18</v>
      </c>
      <c r="L46" s="16">
        <v>15</v>
      </c>
      <c r="M46" s="84">
        <v>18.823499999999999</v>
      </c>
      <c r="N46" s="74">
        <v>19</v>
      </c>
      <c r="O46" s="66">
        <v>2530</v>
      </c>
      <c r="P46" s="67">
        <f>Table224523467891112131415161718192021222324252627[[#This Row],[PEMBULATAN]]*O46</f>
        <v>48070</v>
      </c>
    </row>
    <row r="47" spans="1:16" ht="32.25" customHeight="1" x14ac:dyDescent="0.2">
      <c r="A47" s="96"/>
      <c r="B47" s="77"/>
      <c r="C47" s="75" t="s">
        <v>1812</v>
      </c>
      <c r="D47" s="80" t="s">
        <v>50</v>
      </c>
      <c r="E47" s="13">
        <v>44439</v>
      </c>
      <c r="F47" s="78" t="s">
        <v>768</v>
      </c>
      <c r="G47" s="13">
        <v>44440</v>
      </c>
      <c r="H47" s="79" t="s">
        <v>1409</v>
      </c>
      <c r="I47" s="16">
        <v>103</v>
      </c>
      <c r="J47" s="16">
        <v>40</v>
      </c>
      <c r="K47" s="16">
        <v>34</v>
      </c>
      <c r="L47" s="16">
        <v>19</v>
      </c>
      <c r="M47" s="84">
        <v>35.020000000000003</v>
      </c>
      <c r="N47" s="74">
        <v>35</v>
      </c>
      <c r="O47" s="66">
        <v>2530</v>
      </c>
      <c r="P47" s="67">
        <f>Table224523467891112131415161718192021222324252627[[#This Row],[PEMBULATAN]]*O47</f>
        <v>88550</v>
      </c>
    </row>
    <row r="48" spans="1:16" ht="32.25" customHeight="1" x14ac:dyDescent="0.2">
      <c r="A48" s="96"/>
      <c r="B48" s="77"/>
      <c r="C48" s="75" t="s">
        <v>1813</v>
      </c>
      <c r="D48" s="80" t="s">
        <v>50</v>
      </c>
      <c r="E48" s="13">
        <v>44439</v>
      </c>
      <c r="F48" s="78" t="s">
        <v>768</v>
      </c>
      <c r="G48" s="13">
        <v>44440</v>
      </c>
      <c r="H48" s="79" t="s">
        <v>1409</v>
      </c>
      <c r="I48" s="16">
        <v>84</v>
      </c>
      <c r="J48" s="16">
        <v>36</v>
      </c>
      <c r="K48" s="16">
        <v>21</v>
      </c>
      <c r="L48" s="16">
        <v>17</v>
      </c>
      <c r="M48" s="84">
        <v>15.875999999999999</v>
      </c>
      <c r="N48" s="74">
        <v>17</v>
      </c>
      <c r="O48" s="66">
        <v>2530</v>
      </c>
      <c r="P48" s="67">
        <f>Table224523467891112131415161718192021222324252627[[#This Row],[PEMBULATAN]]*O48</f>
        <v>43010</v>
      </c>
    </row>
    <row r="49" spans="1:16" ht="32.25" customHeight="1" x14ac:dyDescent="0.2">
      <c r="A49" s="96"/>
      <c r="B49" s="77"/>
      <c r="C49" s="75" t="s">
        <v>1814</v>
      </c>
      <c r="D49" s="80" t="s">
        <v>50</v>
      </c>
      <c r="E49" s="13">
        <v>44439</v>
      </c>
      <c r="F49" s="78" t="s">
        <v>768</v>
      </c>
      <c r="G49" s="13">
        <v>44440</v>
      </c>
      <c r="H49" s="79" t="s">
        <v>1409</v>
      </c>
      <c r="I49" s="16">
        <v>110</v>
      </c>
      <c r="J49" s="16">
        <v>34</v>
      </c>
      <c r="K49" s="16">
        <v>21</v>
      </c>
      <c r="L49" s="16">
        <v>21</v>
      </c>
      <c r="M49" s="84">
        <v>19.635000000000002</v>
      </c>
      <c r="N49" s="74">
        <v>21</v>
      </c>
      <c r="O49" s="66">
        <v>2530</v>
      </c>
      <c r="P49" s="67">
        <f>Table224523467891112131415161718192021222324252627[[#This Row],[PEMBULATAN]]*O49</f>
        <v>53130</v>
      </c>
    </row>
    <row r="50" spans="1:16" ht="32.25" customHeight="1" x14ac:dyDescent="0.2">
      <c r="A50" s="96"/>
      <c r="B50" s="77"/>
      <c r="C50" s="75" t="s">
        <v>1815</v>
      </c>
      <c r="D50" s="80" t="s">
        <v>50</v>
      </c>
      <c r="E50" s="13">
        <v>44439</v>
      </c>
      <c r="F50" s="78" t="s">
        <v>768</v>
      </c>
      <c r="G50" s="13">
        <v>44440</v>
      </c>
      <c r="H50" s="79" t="s">
        <v>1409</v>
      </c>
      <c r="I50" s="16">
        <v>100</v>
      </c>
      <c r="J50" s="16">
        <v>63</v>
      </c>
      <c r="K50" s="16">
        <v>37</v>
      </c>
      <c r="L50" s="16">
        <v>28</v>
      </c>
      <c r="M50" s="84">
        <v>58.274999999999999</v>
      </c>
      <c r="N50" s="74">
        <v>58</v>
      </c>
      <c r="O50" s="66">
        <v>2530</v>
      </c>
      <c r="P50" s="67">
        <f>Table224523467891112131415161718192021222324252627[[#This Row],[PEMBULATAN]]*O50</f>
        <v>146740</v>
      </c>
    </row>
    <row r="51" spans="1:16" ht="32.25" customHeight="1" x14ac:dyDescent="0.2">
      <c r="A51" s="96"/>
      <c r="B51" s="77"/>
      <c r="C51" s="75" t="s">
        <v>1816</v>
      </c>
      <c r="D51" s="80" t="s">
        <v>50</v>
      </c>
      <c r="E51" s="13">
        <v>44439</v>
      </c>
      <c r="F51" s="78" t="s">
        <v>768</v>
      </c>
      <c r="G51" s="13">
        <v>44440</v>
      </c>
      <c r="H51" s="79" t="s">
        <v>1409</v>
      </c>
      <c r="I51" s="16">
        <v>35</v>
      </c>
      <c r="J51" s="16">
        <v>30</v>
      </c>
      <c r="K51" s="16">
        <v>20</v>
      </c>
      <c r="L51" s="16">
        <v>1</v>
      </c>
      <c r="M51" s="84">
        <v>5.25</v>
      </c>
      <c r="N51" s="74">
        <v>5</v>
      </c>
      <c r="O51" s="66">
        <v>2530</v>
      </c>
      <c r="P51" s="67">
        <f>Table224523467891112131415161718192021222324252627[[#This Row],[PEMBULATAN]]*O51</f>
        <v>12650</v>
      </c>
    </row>
    <row r="52" spans="1:16" ht="32.25" customHeight="1" x14ac:dyDescent="0.2">
      <c r="A52" s="96"/>
      <c r="B52" s="77"/>
      <c r="C52" s="75" t="s">
        <v>1817</v>
      </c>
      <c r="D52" s="80" t="s">
        <v>50</v>
      </c>
      <c r="E52" s="13">
        <v>44439</v>
      </c>
      <c r="F52" s="78" t="s">
        <v>768</v>
      </c>
      <c r="G52" s="13">
        <v>44440</v>
      </c>
      <c r="H52" s="79" t="s">
        <v>1409</v>
      </c>
      <c r="I52" s="16">
        <v>90</v>
      </c>
      <c r="J52" s="16">
        <v>72</v>
      </c>
      <c r="K52" s="16">
        <v>25</v>
      </c>
      <c r="L52" s="16">
        <v>16</v>
      </c>
      <c r="M52" s="84">
        <v>40.5</v>
      </c>
      <c r="N52" s="74">
        <v>41</v>
      </c>
      <c r="O52" s="66">
        <v>2530</v>
      </c>
      <c r="P52" s="67">
        <f>Table224523467891112131415161718192021222324252627[[#This Row],[PEMBULATAN]]*O52</f>
        <v>103730</v>
      </c>
    </row>
    <row r="53" spans="1:16" ht="32.25" customHeight="1" x14ac:dyDescent="0.2">
      <c r="A53" s="96"/>
      <c r="B53" s="77"/>
      <c r="C53" s="75" t="s">
        <v>1818</v>
      </c>
      <c r="D53" s="80" t="s">
        <v>50</v>
      </c>
      <c r="E53" s="13">
        <v>44439</v>
      </c>
      <c r="F53" s="78" t="s">
        <v>768</v>
      </c>
      <c r="G53" s="13">
        <v>44440</v>
      </c>
      <c r="H53" s="79" t="s">
        <v>1409</v>
      </c>
      <c r="I53" s="16">
        <v>80</v>
      </c>
      <c r="J53" s="16">
        <v>30</v>
      </c>
      <c r="K53" s="16">
        <v>30</v>
      </c>
      <c r="L53" s="16">
        <v>10</v>
      </c>
      <c r="M53" s="84">
        <v>18</v>
      </c>
      <c r="N53" s="74">
        <v>18</v>
      </c>
      <c r="O53" s="66">
        <v>2530</v>
      </c>
      <c r="P53" s="67">
        <f>Table224523467891112131415161718192021222324252627[[#This Row],[PEMBULATAN]]*O53</f>
        <v>45540</v>
      </c>
    </row>
    <row r="54" spans="1:16" ht="32.25" customHeight="1" x14ac:dyDescent="0.2">
      <c r="A54" s="96"/>
      <c r="B54" s="77"/>
      <c r="C54" s="75" t="s">
        <v>1819</v>
      </c>
      <c r="D54" s="80" t="s">
        <v>50</v>
      </c>
      <c r="E54" s="13">
        <v>44439</v>
      </c>
      <c r="F54" s="78" t="s">
        <v>768</v>
      </c>
      <c r="G54" s="13">
        <v>44440</v>
      </c>
      <c r="H54" s="79" t="s">
        <v>1409</v>
      </c>
      <c r="I54" s="16">
        <v>90</v>
      </c>
      <c r="J54" s="16">
        <v>60</v>
      </c>
      <c r="K54" s="16">
        <v>40</v>
      </c>
      <c r="L54" s="16">
        <v>18</v>
      </c>
      <c r="M54" s="84">
        <v>54</v>
      </c>
      <c r="N54" s="74">
        <v>54</v>
      </c>
      <c r="O54" s="66">
        <v>2530</v>
      </c>
      <c r="P54" s="67">
        <f>Table224523467891112131415161718192021222324252627[[#This Row],[PEMBULATAN]]*O54</f>
        <v>136620</v>
      </c>
    </row>
    <row r="55" spans="1:16" ht="32.25" customHeight="1" x14ac:dyDescent="0.2">
      <c r="A55" s="96"/>
      <c r="B55" s="77"/>
      <c r="C55" s="75" t="s">
        <v>1820</v>
      </c>
      <c r="D55" s="80" t="s">
        <v>50</v>
      </c>
      <c r="E55" s="13">
        <v>44439</v>
      </c>
      <c r="F55" s="78" t="s">
        <v>768</v>
      </c>
      <c r="G55" s="13">
        <v>44440</v>
      </c>
      <c r="H55" s="79" t="s">
        <v>1409</v>
      </c>
      <c r="I55" s="16">
        <v>103</v>
      </c>
      <c r="J55" s="16">
        <v>30</v>
      </c>
      <c r="K55" s="16">
        <v>20</v>
      </c>
      <c r="L55" s="16">
        <v>13</v>
      </c>
      <c r="M55" s="84">
        <v>15.45</v>
      </c>
      <c r="N55" s="74">
        <v>15</v>
      </c>
      <c r="O55" s="66">
        <v>2530</v>
      </c>
      <c r="P55" s="67">
        <f>Table224523467891112131415161718192021222324252627[[#This Row],[PEMBULATAN]]*O55</f>
        <v>37950</v>
      </c>
    </row>
    <row r="56" spans="1:16" ht="32.25" customHeight="1" x14ac:dyDescent="0.2">
      <c r="A56" s="96"/>
      <c r="B56" s="77"/>
      <c r="C56" s="75" t="s">
        <v>1821</v>
      </c>
      <c r="D56" s="80" t="s">
        <v>50</v>
      </c>
      <c r="E56" s="13">
        <v>44439</v>
      </c>
      <c r="F56" s="78" t="s">
        <v>768</v>
      </c>
      <c r="G56" s="13">
        <v>44440</v>
      </c>
      <c r="H56" s="79" t="s">
        <v>1409</v>
      </c>
      <c r="I56" s="16">
        <v>90</v>
      </c>
      <c r="J56" s="16">
        <v>68</v>
      </c>
      <c r="K56" s="16">
        <v>25</v>
      </c>
      <c r="L56" s="16">
        <v>13</v>
      </c>
      <c r="M56" s="84">
        <v>38.25</v>
      </c>
      <c r="N56" s="74">
        <v>38</v>
      </c>
      <c r="O56" s="66">
        <v>2530</v>
      </c>
      <c r="P56" s="67">
        <f>Table224523467891112131415161718192021222324252627[[#This Row],[PEMBULATAN]]*O56</f>
        <v>96140</v>
      </c>
    </row>
    <row r="57" spans="1:16" ht="32.25" customHeight="1" x14ac:dyDescent="0.2">
      <c r="A57" s="96"/>
      <c r="B57" s="77"/>
      <c r="C57" s="75" t="s">
        <v>1822</v>
      </c>
      <c r="D57" s="80" t="s">
        <v>50</v>
      </c>
      <c r="E57" s="13">
        <v>44439</v>
      </c>
      <c r="F57" s="78" t="s">
        <v>768</v>
      </c>
      <c r="G57" s="13">
        <v>44440</v>
      </c>
      <c r="H57" s="79" t="s">
        <v>1409</v>
      </c>
      <c r="I57" s="16">
        <v>45</v>
      </c>
      <c r="J57" s="16">
        <v>40</v>
      </c>
      <c r="K57" s="16">
        <v>17</v>
      </c>
      <c r="L57" s="16">
        <v>5</v>
      </c>
      <c r="M57" s="84">
        <v>7.65</v>
      </c>
      <c r="N57" s="74">
        <v>8</v>
      </c>
      <c r="O57" s="66">
        <v>2530</v>
      </c>
      <c r="P57" s="67">
        <f>Table224523467891112131415161718192021222324252627[[#This Row],[PEMBULATAN]]*O57</f>
        <v>20240</v>
      </c>
    </row>
    <row r="58" spans="1:16" ht="32.25" customHeight="1" x14ac:dyDescent="0.2">
      <c r="A58" s="96"/>
      <c r="B58" s="77"/>
      <c r="C58" s="75" t="s">
        <v>1823</v>
      </c>
      <c r="D58" s="80" t="s">
        <v>50</v>
      </c>
      <c r="E58" s="13">
        <v>44439</v>
      </c>
      <c r="F58" s="78" t="s">
        <v>768</v>
      </c>
      <c r="G58" s="13">
        <v>44440</v>
      </c>
      <c r="H58" s="79" t="s">
        <v>1409</v>
      </c>
      <c r="I58" s="16">
        <v>55</v>
      </c>
      <c r="J58" s="16">
        <v>36</v>
      </c>
      <c r="K58" s="16">
        <v>25</v>
      </c>
      <c r="L58" s="16">
        <v>3</v>
      </c>
      <c r="M58" s="84">
        <v>12.375</v>
      </c>
      <c r="N58" s="74">
        <v>12</v>
      </c>
      <c r="O58" s="66">
        <v>2530</v>
      </c>
      <c r="P58" s="67">
        <f>Table224523467891112131415161718192021222324252627[[#This Row],[PEMBULATAN]]*O58</f>
        <v>30360</v>
      </c>
    </row>
    <row r="59" spans="1:16" ht="32.25" customHeight="1" x14ac:dyDescent="0.2">
      <c r="A59" s="96"/>
      <c r="B59" s="77"/>
      <c r="C59" s="75" t="s">
        <v>1824</v>
      </c>
      <c r="D59" s="80" t="s">
        <v>50</v>
      </c>
      <c r="E59" s="13">
        <v>44439</v>
      </c>
      <c r="F59" s="78" t="s">
        <v>768</v>
      </c>
      <c r="G59" s="13">
        <v>44440</v>
      </c>
      <c r="H59" s="79" t="s">
        <v>1409</v>
      </c>
      <c r="I59" s="16">
        <v>104</v>
      </c>
      <c r="J59" s="16">
        <v>23</v>
      </c>
      <c r="K59" s="16">
        <v>12</v>
      </c>
      <c r="L59" s="16">
        <v>2</v>
      </c>
      <c r="M59" s="84">
        <v>7.1760000000000002</v>
      </c>
      <c r="N59" s="74">
        <v>7</v>
      </c>
      <c r="O59" s="66">
        <v>2530</v>
      </c>
      <c r="P59" s="67">
        <f>Table224523467891112131415161718192021222324252627[[#This Row],[PEMBULATAN]]*O59</f>
        <v>17710</v>
      </c>
    </row>
    <row r="60" spans="1:16" ht="32.25" customHeight="1" x14ac:dyDescent="0.2">
      <c r="A60" s="96"/>
      <c r="B60" s="77"/>
      <c r="C60" s="75" t="s">
        <v>1825</v>
      </c>
      <c r="D60" s="80" t="s">
        <v>50</v>
      </c>
      <c r="E60" s="13">
        <v>44439</v>
      </c>
      <c r="F60" s="78" t="s">
        <v>768</v>
      </c>
      <c r="G60" s="13">
        <v>44440</v>
      </c>
      <c r="H60" s="79" t="s">
        <v>1409</v>
      </c>
      <c r="I60" s="16">
        <v>88</v>
      </c>
      <c r="J60" s="16">
        <v>40</v>
      </c>
      <c r="K60" s="16">
        <v>10</v>
      </c>
      <c r="L60" s="16">
        <v>2</v>
      </c>
      <c r="M60" s="84">
        <v>8.8000000000000007</v>
      </c>
      <c r="N60" s="74">
        <v>9</v>
      </c>
      <c r="O60" s="66">
        <v>2530</v>
      </c>
      <c r="P60" s="67">
        <f>Table224523467891112131415161718192021222324252627[[#This Row],[PEMBULATAN]]*O60</f>
        <v>22770</v>
      </c>
    </row>
    <row r="61" spans="1:16" ht="32.25" customHeight="1" x14ac:dyDescent="0.2">
      <c r="A61" s="96"/>
      <c r="B61" s="77"/>
      <c r="C61" s="75" t="s">
        <v>1826</v>
      </c>
      <c r="D61" s="80" t="s">
        <v>50</v>
      </c>
      <c r="E61" s="13">
        <v>44439</v>
      </c>
      <c r="F61" s="78" t="s">
        <v>768</v>
      </c>
      <c r="G61" s="13">
        <v>44440</v>
      </c>
      <c r="H61" s="79" t="s">
        <v>1409</v>
      </c>
      <c r="I61" s="16">
        <v>96</v>
      </c>
      <c r="J61" s="16">
        <v>53</v>
      </c>
      <c r="K61" s="16">
        <v>10</v>
      </c>
      <c r="L61" s="16">
        <v>11</v>
      </c>
      <c r="M61" s="84">
        <v>12.72</v>
      </c>
      <c r="N61" s="74">
        <v>13</v>
      </c>
      <c r="O61" s="66">
        <v>2530</v>
      </c>
      <c r="P61" s="67">
        <f>Table224523467891112131415161718192021222324252627[[#This Row],[PEMBULATAN]]*O61</f>
        <v>32890</v>
      </c>
    </row>
    <row r="62" spans="1:16" ht="32.25" customHeight="1" x14ac:dyDescent="0.2">
      <c r="A62" s="96"/>
      <c r="B62" s="77"/>
      <c r="C62" s="75" t="s">
        <v>1827</v>
      </c>
      <c r="D62" s="80" t="s">
        <v>50</v>
      </c>
      <c r="E62" s="13">
        <v>44439</v>
      </c>
      <c r="F62" s="78" t="s">
        <v>768</v>
      </c>
      <c r="G62" s="13">
        <v>44440</v>
      </c>
      <c r="H62" s="79" t="s">
        <v>1409</v>
      </c>
      <c r="I62" s="16">
        <v>90</v>
      </c>
      <c r="J62" s="16">
        <v>60</v>
      </c>
      <c r="K62" s="16">
        <v>40</v>
      </c>
      <c r="L62" s="16">
        <v>33</v>
      </c>
      <c r="M62" s="84">
        <v>54</v>
      </c>
      <c r="N62" s="74">
        <v>54</v>
      </c>
      <c r="O62" s="66">
        <v>2530</v>
      </c>
      <c r="P62" s="67">
        <f>Table224523467891112131415161718192021222324252627[[#This Row],[PEMBULATAN]]*O62</f>
        <v>136620</v>
      </c>
    </row>
    <row r="63" spans="1:16" ht="32.25" customHeight="1" x14ac:dyDescent="0.2">
      <c r="A63" s="96"/>
      <c r="B63" s="77"/>
      <c r="C63" s="75" t="s">
        <v>1828</v>
      </c>
      <c r="D63" s="80" t="s">
        <v>50</v>
      </c>
      <c r="E63" s="13">
        <v>44439</v>
      </c>
      <c r="F63" s="78" t="s">
        <v>768</v>
      </c>
      <c r="G63" s="13">
        <v>44440</v>
      </c>
      <c r="H63" s="79" t="s">
        <v>1409</v>
      </c>
      <c r="I63" s="16">
        <v>100</v>
      </c>
      <c r="J63" s="16">
        <v>51</v>
      </c>
      <c r="K63" s="16">
        <v>23</v>
      </c>
      <c r="L63" s="16">
        <v>18</v>
      </c>
      <c r="M63" s="84">
        <v>29.324999999999999</v>
      </c>
      <c r="N63" s="74">
        <v>29</v>
      </c>
      <c r="O63" s="66">
        <v>2530</v>
      </c>
      <c r="P63" s="67">
        <f>Table224523467891112131415161718192021222324252627[[#This Row],[PEMBULATAN]]*O63</f>
        <v>73370</v>
      </c>
    </row>
    <row r="64" spans="1:16" ht="32.25" customHeight="1" x14ac:dyDescent="0.2">
      <c r="A64" s="96"/>
      <c r="B64" s="77"/>
      <c r="C64" s="75" t="s">
        <v>1829</v>
      </c>
      <c r="D64" s="80" t="s">
        <v>50</v>
      </c>
      <c r="E64" s="13">
        <v>44439</v>
      </c>
      <c r="F64" s="78" t="s">
        <v>768</v>
      </c>
      <c r="G64" s="13">
        <v>44440</v>
      </c>
      <c r="H64" s="79" t="s">
        <v>1409</v>
      </c>
      <c r="I64" s="16">
        <v>100</v>
      </c>
      <c r="J64" s="16">
        <v>43</v>
      </c>
      <c r="K64" s="16">
        <v>22</v>
      </c>
      <c r="L64" s="16">
        <v>20</v>
      </c>
      <c r="M64" s="84">
        <v>23.65</v>
      </c>
      <c r="N64" s="74">
        <v>24</v>
      </c>
      <c r="O64" s="66">
        <v>2530</v>
      </c>
      <c r="P64" s="67">
        <f>Table224523467891112131415161718192021222324252627[[#This Row],[PEMBULATAN]]*O64</f>
        <v>60720</v>
      </c>
    </row>
    <row r="65" spans="1:16" ht="32.25" customHeight="1" x14ac:dyDescent="0.2">
      <c r="A65" s="96"/>
      <c r="B65" s="77"/>
      <c r="C65" s="75" t="s">
        <v>1830</v>
      </c>
      <c r="D65" s="80" t="s">
        <v>50</v>
      </c>
      <c r="E65" s="13">
        <v>44439</v>
      </c>
      <c r="F65" s="78" t="s">
        <v>768</v>
      </c>
      <c r="G65" s="13">
        <v>44440</v>
      </c>
      <c r="H65" s="79" t="s">
        <v>1409</v>
      </c>
      <c r="I65" s="16">
        <v>90</v>
      </c>
      <c r="J65" s="16">
        <v>57</v>
      </c>
      <c r="K65" s="16">
        <v>27</v>
      </c>
      <c r="L65" s="16">
        <v>14</v>
      </c>
      <c r="M65" s="84">
        <v>34.627499999999998</v>
      </c>
      <c r="N65" s="74">
        <v>35</v>
      </c>
      <c r="O65" s="66">
        <v>2530</v>
      </c>
      <c r="P65" s="67">
        <f>Table224523467891112131415161718192021222324252627[[#This Row],[PEMBULATAN]]*O65</f>
        <v>88550</v>
      </c>
    </row>
    <row r="66" spans="1:16" ht="32.25" customHeight="1" x14ac:dyDescent="0.2">
      <c r="A66" s="96"/>
      <c r="B66" s="77"/>
      <c r="C66" s="75" t="s">
        <v>1831</v>
      </c>
      <c r="D66" s="80" t="s">
        <v>50</v>
      </c>
      <c r="E66" s="13">
        <v>44439</v>
      </c>
      <c r="F66" s="78" t="s">
        <v>768</v>
      </c>
      <c r="G66" s="13">
        <v>44440</v>
      </c>
      <c r="H66" s="79" t="s">
        <v>1409</v>
      </c>
      <c r="I66" s="16">
        <v>90</v>
      </c>
      <c r="J66" s="16">
        <v>54</v>
      </c>
      <c r="K66" s="16">
        <v>25</v>
      </c>
      <c r="L66" s="16">
        <v>26</v>
      </c>
      <c r="M66" s="84">
        <v>30.375</v>
      </c>
      <c r="N66" s="74">
        <v>30</v>
      </c>
      <c r="O66" s="66">
        <v>2530</v>
      </c>
      <c r="P66" s="67">
        <f>Table224523467891112131415161718192021222324252627[[#This Row],[PEMBULATAN]]*O66</f>
        <v>75900</v>
      </c>
    </row>
    <row r="67" spans="1:16" ht="32.25" customHeight="1" x14ac:dyDescent="0.2">
      <c r="A67" s="96"/>
      <c r="B67" s="77"/>
      <c r="C67" s="75" t="s">
        <v>1832</v>
      </c>
      <c r="D67" s="80" t="s">
        <v>50</v>
      </c>
      <c r="E67" s="13">
        <v>44439</v>
      </c>
      <c r="F67" s="78" t="s">
        <v>768</v>
      </c>
      <c r="G67" s="13">
        <v>44440</v>
      </c>
      <c r="H67" s="79" t="s">
        <v>1409</v>
      </c>
      <c r="I67" s="16">
        <v>70</v>
      </c>
      <c r="J67" s="16">
        <v>39</v>
      </c>
      <c r="K67" s="16">
        <v>32</v>
      </c>
      <c r="L67" s="16">
        <v>22</v>
      </c>
      <c r="M67" s="84">
        <v>21.84</v>
      </c>
      <c r="N67" s="74">
        <v>22</v>
      </c>
      <c r="O67" s="66">
        <v>2530</v>
      </c>
      <c r="P67" s="67">
        <f>Table224523467891112131415161718192021222324252627[[#This Row],[PEMBULATAN]]*O67</f>
        <v>55660</v>
      </c>
    </row>
    <row r="68" spans="1:16" ht="32.25" customHeight="1" x14ac:dyDescent="0.2">
      <c r="A68" s="96"/>
      <c r="B68" s="77"/>
      <c r="C68" s="75" t="s">
        <v>1833</v>
      </c>
      <c r="D68" s="80" t="s">
        <v>50</v>
      </c>
      <c r="E68" s="13">
        <v>44439</v>
      </c>
      <c r="F68" s="78" t="s">
        <v>768</v>
      </c>
      <c r="G68" s="13">
        <v>44440</v>
      </c>
      <c r="H68" s="79" t="s">
        <v>1409</v>
      </c>
      <c r="I68" s="16">
        <v>100</v>
      </c>
      <c r="J68" s="16">
        <v>60</v>
      </c>
      <c r="K68" s="16">
        <v>32</v>
      </c>
      <c r="L68" s="16">
        <v>33</v>
      </c>
      <c r="M68" s="84">
        <v>48</v>
      </c>
      <c r="N68" s="74">
        <v>48</v>
      </c>
      <c r="O68" s="66">
        <v>2530</v>
      </c>
      <c r="P68" s="67">
        <f>Table224523467891112131415161718192021222324252627[[#This Row],[PEMBULATAN]]*O68</f>
        <v>121440</v>
      </c>
    </row>
    <row r="69" spans="1:16" ht="32.25" customHeight="1" x14ac:dyDescent="0.2">
      <c r="A69" s="96"/>
      <c r="B69" s="77"/>
      <c r="C69" s="75" t="s">
        <v>1834</v>
      </c>
      <c r="D69" s="80" t="s">
        <v>50</v>
      </c>
      <c r="E69" s="13">
        <v>44439</v>
      </c>
      <c r="F69" s="78" t="s">
        <v>768</v>
      </c>
      <c r="G69" s="13">
        <v>44440</v>
      </c>
      <c r="H69" s="79" t="s">
        <v>1409</v>
      </c>
      <c r="I69" s="16">
        <v>95</v>
      </c>
      <c r="J69" s="16">
        <v>50</v>
      </c>
      <c r="K69" s="16">
        <v>50</v>
      </c>
      <c r="L69" s="16">
        <v>20</v>
      </c>
      <c r="M69" s="84">
        <v>59.375</v>
      </c>
      <c r="N69" s="74">
        <v>59</v>
      </c>
      <c r="O69" s="66">
        <v>2530</v>
      </c>
      <c r="P69" s="67">
        <f>Table224523467891112131415161718192021222324252627[[#This Row],[PEMBULATAN]]*O69</f>
        <v>149270</v>
      </c>
    </row>
    <row r="70" spans="1:16" ht="32.25" customHeight="1" x14ac:dyDescent="0.2">
      <c r="A70" s="96"/>
      <c r="B70" s="77"/>
      <c r="C70" s="75" t="s">
        <v>1835</v>
      </c>
      <c r="D70" s="80" t="s">
        <v>50</v>
      </c>
      <c r="E70" s="13">
        <v>44439</v>
      </c>
      <c r="F70" s="78" t="s">
        <v>768</v>
      </c>
      <c r="G70" s="13">
        <v>44440</v>
      </c>
      <c r="H70" s="79" t="s">
        <v>1409</v>
      </c>
      <c r="I70" s="16">
        <v>110</v>
      </c>
      <c r="J70" s="16">
        <v>75</v>
      </c>
      <c r="K70" s="16">
        <v>41</v>
      </c>
      <c r="L70" s="16">
        <v>22</v>
      </c>
      <c r="M70" s="84">
        <v>84.5625</v>
      </c>
      <c r="N70" s="74">
        <v>85</v>
      </c>
      <c r="O70" s="66">
        <v>2530</v>
      </c>
      <c r="P70" s="67">
        <f>Table224523467891112131415161718192021222324252627[[#This Row],[PEMBULATAN]]*O70</f>
        <v>215050</v>
      </c>
    </row>
    <row r="71" spans="1:16" ht="32.25" customHeight="1" x14ac:dyDescent="0.2">
      <c r="A71" s="96"/>
      <c r="B71" s="77"/>
      <c r="C71" s="75" t="s">
        <v>1836</v>
      </c>
      <c r="D71" s="80" t="s">
        <v>50</v>
      </c>
      <c r="E71" s="13">
        <v>44439</v>
      </c>
      <c r="F71" s="78" t="s">
        <v>768</v>
      </c>
      <c r="G71" s="13">
        <v>44440</v>
      </c>
      <c r="H71" s="79" t="s">
        <v>1409</v>
      </c>
      <c r="I71" s="16">
        <v>85</v>
      </c>
      <c r="J71" s="16">
        <v>46</v>
      </c>
      <c r="K71" s="16">
        <v>19</v>
      </c>
      <c r="L71" s="16">
        <v>17</v>
      </c>
      <c r="M71" s="84">
        <v>18.572500000000002</v>
      </c>
      <c r="N71" s="74">
        <v>19</v>
      </c>
      <c r="O71" s="66">
        <v>2530</v>
      </c>
      <c r="P71" s="67">
        <f>Table224523467891112131415161718192021222324252627[[#This Row],[PEMBULATAN]]*O71</f>
        <v>48070</v>
      </c>
    </row>
    <row r="72" spans="1:16" ht="32.25" customHeight="1" x14ac:dyDescent="0.2">
      <c r="A72" s="96"/>
      <c r="B72" s="77"/>
      <c r="C72" s="75" t="s">
        <v>1837</v>
      </c>
      <c r="D72" s="80" t="s">
        <v>50</v>
      </c>
      <c r="E72" s="13">
        <v>44439</v>
      </c>
      <c r="F72" s="78" t="s">
        <v>768</v>
      </c>
      <c r="G72" s="13">
        <v>44440</v>
      </c>
      <c r="H72" s="79" t="s">
        <v>1409</v>
      </c>
      <c r="I72" s="16">
        <v>100</v>
      </c>
      <c r="J72" s="16">
        <v>60</v>
      </c>
      <c r="K72" s="16">
        <v>23</v>
      </c>
      <c r="L72" s="16">
        <v>23</v>
      </c>
      <c r="M72" s="84">
        <v>34.5</v>
      </c>
      <c r="N72" s="74">
        <v>35</v>
      </c>
      <c r="O72" s="66">
        <v>2530</v>
      </c>
      <c r="P72" s="67">
        <f>Table224523467891112131415161718192021222324252627[[#This Row],[PEMBULATAN]]*O72</f>
        <v>88550</v>
      </c>
    </row>
    <row r="73" spans="1:16" ht="32.25" customHeight="1" x14ac:dyDescent="0.2">
      <c r="A73" s="96"/>
      <c r="B73" s="77"/>
      <c r="C73" s="75" t="s">
        <v>1838</v>
      </c>
      <c r="D73" s="80" t="s">
        <v>50</v>
      </c>
      <c r="E73" s="13">
        <v>44439</v>
      </c>
      <c r="F73" s="78" t="s">
        <v>768</v>
      </c>
      <c r="G73" s="13">
        <v>44440</v>
      </c>
      <c r="H73" s="79" t="s">
        <v>1409</v>
      </c>
      <c r="I73" s="16">
        <v>100</v>
      </c>
      <c r="J73" s="16">
        <v>53</v>
      </c>
      <c r="K73" s="16">
        <v>30</v>
      </c>
      <c r="L73" s="16">
        <v>28</v>
      </c>
      <c r="M73" s="84">
        <v>39.75</v>
      </c>
      <c r="N73" s="74">
        <v>40</v>
      </c>
      <c r="O73" s="66">
        <v>2530</v>
      </c>
      <c r="P73" s="67">
        <f>Table224523467891112131415161718192021222324252627[[#This Row],[PEMBULATAN]]*O73</f>
        <v>101200</v>
      </c>
    </row>
    <row r="74" spans="1:16" ht="32.25" customHeight="1" x14ac:dyDescent="0.2">
      <c r="A74" s="96"/>
      <c r="B74" s="77"/>
      <c r="C74" s="75" t="s">
        <v>1839</v>
      </c>
      <c r="D74" s="80" t="s">
        <v>50</v>
      </c>
      <c r="E74" s="13">
        <v>44439</v>
      </c>
      <c r="F74" s="78" t="s">
        <v>768</v>
      </c>
      <c r="G74" s="13">
        <v>44440</v>
      </c>
      <c r="H74" s="79" t="s">
        <v>1409</v>
      </c>
      <c r="I74" s="16">
        <v>40</v>
      </c>
      <c r="J74" s="16">
        <v>32</v>
      </c>
      <c r="K74" s="16">
        <v>28</v>
      </c>
      <c r="L74" s="16">
        <v>7</v>
      </c>
      <c r="M74" s="84">
        <v>8.9600000000000009</v>
      </c>
      <c r="N74" s="74">
        <v>9</v>
      </c>
      <c r="O74" s="66">
        <v>2530</v>
      </c>
      <c r="P74" s="67">
        <f>Table224523467891112131415161718192021222324252627[[#This Row],[PEMBULATAN]]*O74</f>
        <v>22770</v>
      </c>
    </row>
    <row r="75" spans="1:16" ht="32.25" customHeight="1" x14ac:dyDescent="0.2">
      <c r="A75" s="96"/>
      <c r="B75" s="77"/>
      <c r="C75" s="75" t="s">
        <v>1840</v>
      </c>
      <c r="D75" s="80" t="s">
        <v>50</v>
      </c>
      <c r="E75" s="13">
        <v>44439</v>
      </c>
      <c r="F75" s="78" t="s">
        <v>768</v>
      </c>
      <c r="G75" s="13">
        <v>44440</v>
      </c>
      <c r="H75" s="79" t="s">
        <v>1409</v>
      </c>
      <c r="I75" s="16">
        <v>53</v>
      </c>
      <c r="J75" s="16">
        <v>38</v>
      </c>
      <c r="K75" s="16">
        <v>25</v>
      </c>
      <c r="L75" s="16">
        <v>11</v>
      </c>
      <c r="M75" s="84">
        <v>12.5875</v>
      </c>
      <c r="N75" s="74">
        <v>13</v>
      </c>
      <c r="O75" s="66">
        <v>2530</v>
      </c>
      <c r="P75" s="67">
        <f>Table224523467891112131415161718192021222324252627[[#This Row],[PEMBULATAN]]*O75</f>
        <v>32890</v>
      </c>
    </row>
    <row r="76" spans="1:16" ht="32.25" customHeight="1" x14ac:dyDescent="0.2">
      <c r="A76" s="96"/>
      <c r="B76" s="77"/>
      <c r="C76" s="75" t="s">
        <v>1841</v>
      </c>
      <c r="D76" s="80" t="s">
        <v>50</v>
      </c>
      <c r="E76" s="13">
        <v>44439</v>
      </c>
      <c r="F76" s="78" t="s">
        <v>768</v>
      </c>
      <c r="G76" s="13">
        <v>44440</v>
      </c>
      <c r="H76" s="79" t="s">
        <v>1409</v>
      </c>
      <c r="I76" s="16">
        <v>32</v>
      </c>
      <c r="J76" s="16">
        <v>72</v>
      </c>
      <c r="K76" s="16">
        <v>34</v>
      </c>
      <c r="L76" s="16">
        <v>5</v>
      </c>
      <c r="M76" s="84">
        <v>19.584</v>
      </c>
      <c r="N76" s="74">
        <v>20</v>
      </c>
      <c r="O76" s="66">
        <v>2530</v>
      </c>
      <c r="P76" s="67">
        <f>Table224523467891112131415161718192021222324252627[[#This Row],[PEMBULATAN]]*O76</f>
        <v>50600</v>
      </c>
    </row>
    <row r="77" spans="1:16" ht="32.25" customHeight="1" x14ac:dyDescent="0.2">
      <c r="A77" s="96"/>
      <c r="B77" s="77"/>
      <c r="C77" s="75" t="s">
        <v>1842</v>
      </c>
      <c r="D77" s="80" t="s">
        <v>50</v>
      </c>
      <c r="E77" s="13">
        <v>44439</v>
      </c>
      <c r="F77" s="78" t="s">
        <v>768</v>
      </c>
      <c r="G77" s="13">
        <v>44440</v>
      </c>
      <c r="H77" s="79" t="s">
        <v>1409</v>
      </c>
      <c r="I77" s="16">
        <v>56</v>
      </c>
      <c r="J77" s="16">
        <v>35</v>
      </c>
      <c r="K77" s="16">
        <v>30</v>
      </c>
      <c r="L77" s="16">
        <v>5</v>
      </c>
      <c r="M77" s="84">
        <v>14.7</v>
      </c>
      <c r="N77" s="74">
        <v>15</v>
      </c>
      <c r="O77" s="66">
        <v>2530</v>
      </c>
      <c r="P77" s="67">
        <f>Table224523467891112131415161718192021222324252627[[#This Row],[PEMBULATAN]]*O77</f>
        <v>37950</v>
      </c>
    </row>
    <row r="78" spans="1:16" ht="32.25" customHeight="1" x14ac:dyDescent="0.2">
      <c r="A78" s="96"/>
      <c r="B78" s="77"/>
      <c r="C78" s="75" t="s">
        <v>1843</v>
      </c>
      <c r="D78" s="80" t="s">
        <v>50</v>
      </c>
      <c r="E78" s="13">
        <v>44439</v>
      </c>
      <c r="F78" s="78" t="s">
        <v>768</v>
      </c>
      <c r="G78" s="13">
        <v>44440</v>
      </c>
      <c r="H78" s="79" t="s">
        <v>1409</v>
      </c>
      <c r="I78" s="16">
        <v>30</v>
      </c>
      <c r="J78" s="16">
        <v>24</v>
      </c>
      <c r="K78" s="16">
        <v>8</v>
      </c>
      <c r="L78" s="16">
        <v>3</v>
      </c>
      <c r="M78" s="84">
        <v>1.44</v>
      </c>
      <c r="N78" s="74">
        <v>3</v>
      </c>
      <c r="O78" s="66">
        <v>2530</v>
      </c>
      <c r="P78" s="67">
        <f>Table224523467891112131415161718192021222324252627[[#This Row],[PEMBULATAN]]*O78</f>
        <v>7590</v>
      </c>
    </row>
    <row r="79" spans="1:16" ht="32.25" customHeight="1" x14ac:dyDescent="0.2">
      <c r="A79" s="96"/>
      <c r="B79" s="77"/>
      <c r="C79" s="75" t="s">
        <v>1844</v>
      </c>
      <c r="D79" s="80" t="s">
        <v>50</v>
      </c>
      <c r="E79" s="13">
        <v>44439</v>
      </c>
      <c r="F79" s="78" t="s">
        <v>768</v>
      </c>
      <c r="G79" s="13">
        <v>44440</v>
      </c>
      <c r="H79" s="79" t="s">
        <v>1409</v>
      </c>
      <c r="I79" s="16">
        <v>50</v>
      </c>
      <c r="J79" s="16">
        <v>25</v>
      </c>
      <c r="K79" s="16">
        <v>54</v>
      </c>
      <c r="L79" s="16">
        <v>10</v>
      </c>
      <c r="M79" s="84">
        <v>16.875</v>
      </c>
      <c r="N79" s="74">
        <v>17</v>
      </c>
      <c r="O79" s="66">
        <v>2530</v>
      </c>
      <c r="P79" s="67">
        <f>Table224523467891112131415161718192021222324252627[[#This Row],[PEMBULATAN]]*O79</f>
        <v>43010</v>
      </c>
    </row>
    <row r="80" spans="1:16" ht="32.25" customHeight="1" x14ac:dyDescent="0.2">
      <c r="A80" s="96"/>
      <c r="B80" s="77"/>
      <c r="C80" s="75" t="s">
        <v>1845</v>
      </c>
      <c r="D80" s="80" t="s">
        <v>50</v>
      </c>
      <c r="E80" s="13">
        <v>44439</v>
      </c>
      <c r="F80" s="78" t="s">
        <v>768</v>
      </c>
      <c r="G80" s="13">
        <v>44440</v>
      </c>
      <c r="H80" s="79" t="s">
        <v>1409</v>
      </c>
      <c r="I80" s="16">
        <v>86</v>
      </c>
      <c r="J80" s="16">
        <v>19</v>
      </c>
      <c r="K80" s="16">
        <v>11</v>
      </c>
      <c r="L80" s="16">
        <v>2</v>
      </c>
      <c r="M80" s="84">
        <v>4.4935</v>
      </c>
      <c r="N80" s="74">
        <v>4</v>
      </c>
      <c r="O80" s="66">
        <v>2530</v>
      </c>
      <c r="P80" s="67">
        <f>Table224523467891112131415161718192021222324252627[[#This Row],[PEMBULATAN]]*O80</f>
        <v>10120</v>
      </c>
    </row>
    <row r="81" spans="1:16" ht="32.25" customHeight="1" x14ac:dyDescent="0.2">
      <c r="A81" s="96"/>
      <c r="B81" s="77"/>
      <c r="C81" s="75" t="s">
        <v>1846</v>
      </c>
      <c r="D81" s="80" t="s">
        <v>50</v>
      </c>
      <c r="E81" s="13">
        <v>44439</v>
      </c>
      <c r="F81" s="78" t="s">
        <v>768</v>
      </c>
      <c r="G81" s="13">
        <v>44440</v>
      </c>
      <c r="H81" s="79" t="s">
        <v>1409</v>
      </c>
      <c r="I81" s="16">
        <v>110</v>
      </c>
      <c r="J81" s="16">
        <v>10</v>
      </c>
      <c r="K81" s="16">
        <v>10</v>
      </c>
      <c r="L81" s="16">
        <v>1</v>
      </c>
      <c r="M81" s="84">
        <v>2.75</v>
      </c>
      <c r="N81" s="74">
        <v>3</v>
      </c>
      <c r="O81" s="66">
        <v>2530</v>
      </c>
      <c r="P81" s="67">
        <f>Table224523467891112131415161718192021222324252627[[#This Row],[PEMBULATAN]]*O81</f>
        <v>7590</v>
      </c>
    </row>
    <row r="82" spans="1:16" ht="32.25" customHeight="1" x14ac:dyDescent="0.2">
      <c r="A82" s="96"/>
      <c r="B82" s="77"/>
      <c r="C82" s="75" t="s">
        <v>1847</v>
      </c>
      <c r="D82" s="80" t="s">
        <v>50</v>
      </c>
      <c r="E82" s="13">
        <v>44439</v>
      </c>
      <c r="F82" s="78" t="s">
        <v>768</v>
      </c>
      <c r="G82" s="13">
        <v>44440</v>
      </c>
      <c r="H82" s="79" t="s">
        <v>1409</v>
      </c>
      <c r="I82" s="16">
        <v>40</v>
      </c>
      <c r="J82" s="16">
        <v>32</v>
      </c>
      <c r="K82" s="16">
        <v>22</v>
      </c>
      <c r="L82" s="16">
        <v>2</v>
      </c>
      <c r="M82" s="84">
        <v>7.04</v>
      </c>
      <c r="N82" s="74">
        <v>7</v>
      </c>
      <c r="O82" s="66">
        <v>2530</v>
      </c>
      <c r="P82" s="67">
        <f>Table224523467891112131415161718192021222324252627[[#This Row],[PEMBULATAN]]*O82</f>
        <v>17710</v>
      </c>
    </row>
    <row r="83" spans="1:16" ht="32.25" customHeight="1" x14ac:dyDescent="0.2">
      <c r="A83" s="96"/>
      <c r="B83" s="77"/>
      <c r="C83" s="75" t="s">
        <v>1848</v>
      </c>
      <c r="D83" s="80" t="s">
        <v>50</v>
      </c>
      <c r="E83" s="13">
        <v>44439</v>
      </c>
      <c r="F83" s="78" t="s">
        <v>768</v>
      </c>
      <c r="G83" s="13">
        <v>44440</v>
      </c>
      <c r="H83" s="79" t="s">
        <v>1409</v>
      </c>
      <c r="I83" s="16">
        <v>95</v>
      </c>
      <c r="J83" s="16">
        <v>55</v>
      </c>
      <c r="K83" s="16">
        <v>28</v>
      </c>
      <c r="L83" s="16">
        <v>10</v>
      </c>
      <c r="M83" s="84">
        <v>36.575000000000003</v>
      </c>
      <c r="N83" s="74">
        <v>37</v>
      </c>
      <c r="O83" s="66">
        <v>2530</v>
      </c>
      <c r="P83" s="67">
        <f>Table224523467891112131415161718192021222324252627[[#This Row],[PEMBULATAN]]*O83</f>
        <v>93610</v>
      </c>
    </row>
    <row r="84" spans="1:16" ht="32.25" customHeight="1" x14ac:dyDescent="0.2">
      <c r="A84" s="96"/>
      <c r="B84" s="77"/>
      <c r="C84" s="75" t="s">
        <v>1849</v>
      </c>
      <c r="D84" s="80" t="s">
        <v>50</v>
      </c>
      <c r="E84" s="13">
        <v>44439</v>
      </c>
      <c r="F84" s="78" t="s">
        <v>768</v>
      </c>
      <c r="G84" s="13">
        <v>44440</v>
      </c>
      <c r="H84" s="79" t="s">
        <v>1409</v>
      </c>
      <c r="I84" s="16">
        <v>47</v>
      </c>
      <c r="J84" s="16">
        <v>27</v>
      </c>
      <c r="K84" s="16">
        <v>11</v>
      </c>
      <c r="L84" s="16">
        <v>4</v>
      </c>
      <c r="M84" s="84">
        <v>3.4897499999999999</v>
      </c>
      <c r="N84" s="74">
        <v>4</v>
      </c>
      <c r="O84" s="66">
        <v>2530</v>
      </c>
      <c r="P84" s="67">
        <f>Table224523467891112131415161718192021222324252627[[#This Row],[PEMBULATAN]]*O84</f>
        <v>10120</v>
      </c>
    </row>
    <row r="85" spans="1:16" ht="32.25" customHeight="1" x14ac:dyDescent="0.2">
      <c r="A85" s="96"/>
      <c r="B85" s="77"/>
      <c r="C85" s="75" t="s">
        <v>1850</v>
      </c>
      <c r="D85" s="80" t="s">
        <v>50</v>
      </c>
      <c r="E85" s="13">
        <v>44439</v>
      </c>
      <c r="F85" s="78" t="s">
        <v>768</v>
      </c>
      <c r="G85" s="13">
        <v>44440</v>
      </c>
      <c r="H85" s="79" t="s">
        <v>1409</v>
      </c>
      <c r="I85" s="16">
        <v>60</v>
      </c>
      <c r="J85" s="16">
        <v>25</v>
      </c>
      <c r="K85" s="16">
        <v>15</v>
      </c>
      <c r="L85" s="16">
        <v>3</v>
      </c>
      <c r="M85" s="84">
        <v>5.625</v>
      </c>
      <c r="N85" s="74">
        <v>6</v>
      </c>
      <c r="O85" s="66">
        <v>2530</v>
      </c>
      <c r="P85" s="67">
        <f>Table224523467891112131415161718192021222324252627[[#This Row],[PEMBULATAN]]*O85</f>
        <v>15180</v>
      </c>
    </row>
    <row r="86" spans="1:16" ht="32.25" customHeight="1" x14ac:dyDescent="0.2">
      <c r="A86" s="96"/>
      <c r="B86" s="77"/>
      <c r="C86" s="75" t="s">
        <v>1851</v>
      </c>
      <c r="D86" s="80" t="s">
        <v>50</v>
      </c>
      <c r="E86" s="13">
        <v>44439</v>
      </c>
      <c r="F86" s="78" t="s">
        <v>768</v>
      </c>
      <c r="G86" s="13">
        <v>44440</v>
      </c>
      <c r="H86" s="79" t="s">
        <v>1409</v>
      </c>
      <c r="I86" s="16">
        <v>67</v>
      </c>
      <c r="J86" s="16">
        <v>38</v>
      </c>
      <c r="K86" s="16">
        <v>26</v>
      </c>
      <c r="L86" s="16">
        <v>9</v>
      </c>
      <c r="M86" s="84">
        <v>16.548999999999999</v>
      </c>
      <c r="N86" s="74">
        <v>17</v>
      </c>
      <c r="O86" s="66">
        <v>2530</v>
      </c>
      <c r="P86" s="67">
        <f>Table224523467891112131415161718192021222324252627[[#This Row],[PEMBULATAN]]*O86</f>
        <v>43010</v>
      </c>
    </row>
    <row r="87" spans="1:16" ht="32.25" customHeight="1" x14ac:dyDescent="0.2">
      <c r="A87" s="96"/>
      <c r="B87" s="77"/>
      <c r="C87" s="75" t="s">
        <v>1852</v>
      </c>
      <c r="D87" s="80" t="s">
        <v>50</v>
      </c>
      <c r="E87" s="13">
        <v>44439</v>
      </c>
      <c r="F87" s="78" t="s">
        <v>768</v>
      </c>
      <c r="G87" s="13">
        <v>44440</v>
      </c>
      <c r="H87" s="79" t="s">
        <v>1409</v>
      </c>
      <c r="I87" s="16">
        <v>80</v>
      </c>
      <c r="J87" s="16">
        <v>52</v>
      </c>
      <c r="K87" s="16">
        <v>23</v>
      </c>
      <c r="L87" s="16">
        <v>18</v>
      </c>
      <c r="M87" s="84">
        <v>23.92</v>
      </c>
      <c r="N87" s="74">
        <v>24</v>
      </c>
      <c r="O87" s="66">
        <v>2530</v>
      </c>
      <c r="P87" s="67">
        <f>Table224523467891112131415161718192021222324252627[[#This Row],[PEMBULATAN]]*O87</f>
        <v>60720</v>
      </c>
    </row>
    <row r="88" spans="1:16" ht="32.25" customHeight="1" x14ac:dyDescent="0.2">
      <c r="A88" s="96"/>
      <c r="B88" s="77"/>
      <c r="C88" s="75" t="s">
        <v>1853</v>
      </c>
      <c r="D88" s="80" t="s">
        <v>50</v>
      </c>
      <c r="E88" s="13">
        <v>44439</v>
      </c>
      <c r="F88" s="78" t="s">
        <v>768</v>
      </c>
      <c r="G88" s="13">
        <v>44440</v>
      </c>
      <c r="H88" s="79" t="s">
        <v>1409</v>
      </c>
      <c r="I88" s="16">
        <v>65</v>
      </c>
      <c r="J88" s="16">
        <v>34</v>
      </c>
      <c r="K88" s="16">
        <v>28</v>
      </c>
      <c r="L88" s="16">
        <v>23</v>
      </c>
      <c r="M88" s="84">
        <v>15.47</v>
      </c>
      <c r="N88" s="74">
        <v>23</v>
      </c>
      <c r="O88" s="66">
        <v>2530</v>
      </c>
      <c r="P88" s="67">
        <f>Table224523467891112131415161718192021222324252627[[#This Row],[PEMBULATAN]]*O88</f>
        <v>58190</v>
      </c>
    </row>
    <row r="89" spans="1:16" ht="32.25" customHeight="1" x14ac:dyDescent="0.2">
      <c r="A89" s="96"/>
      <c r="B89" s="77"/>
      <c r="C89" s="75" t="s">
        <v>1854</v>
      </c>
      <c r="D89" s="80" t="s">
        <v>50</v>
      </c>
      <c r="E89" s="13">
        <v>44439</v>
      </c>
      <c r="F89" s="78" t="s">
        <v>768</v>
      </c>
      <c r="G89" s="13">
        <v>44440</v>
      </c>
      <c r="H89" s="79" t="s">
        <v>1409</v>
      </c>
      <c r="I89" s="16">
        <v>87</v>
      </c>
      <c r="J89" s="16">
        <v>43</v>
      </c>
      <c r="K89" s="16">
        <v>56</v>
      </c>
      <c r="L89" s="16">
        <v>11</v>
      </c>
      <c r="M89" s="84">
        <v>52.374000000000002</v>
      </c>
      <c r="N89" s="74">
        <v>52</v>
      </c>
      <c r="O89" s="66">
        <v>2530</v>
      </c>
      <c r="P89" s="67">
        <f>Table224523467891112131415161718192021222324252627[[#This Row],[PEMBULATAN]]*O89</f>
        <v>131560</v>
      </c>
    </row>
    <row r="90" spans="1:16" ht="32.25" customHeight="1" x14ac:dyDescent="0.2">
      <c r="A90" s="96"/>
      <c r="B90" s="77"/>
      <c r="C90" s="75" t="s">
        <v>1855</v>
      </c>
      <c r="D90" s="80" t="s">
        <v>50</v>
      </c>
      <c r="E90" s="13">
        <v>44439</v>
      </c>
      <c r="F90" s="78" t="s">
        <v>768</v>
      </c>
      <c r="G90" s="13">
        <v>44440</v>
      </c>
      <c r="H90" s="79" t="s">
        <v>1409</v>
      </c>
      <c r="I90" s="16">
        <v>60</v>
      </c>
      <c r="J90" s="16">
        <v>60</v>
      </c>
      <c r="K90" s="16">
        <v>24</v>
      </c>
      <c r="L90" s="16">
        <v>6</v>
      </c>
      <c r="M90" s="84">
        <v>21.6</v>
      </c>
      <c r="N90" s="74">
        <v>22</v>
      </c>
      <c r="O90" s="66">
        <v>2530</v>
      </c>
      <c r="P90" s="67">
        <f>Table224523467891112131415161718192021222324252627[[#This Row],[PEMBULATAN]]*O90</f>
        <v>55660</v>
      </c>
    </row>
    <row r="91" spans="1:16" ht="32.25" customHeight="1" x14ac:dyDescent="0.2">
      <c r="A91" s="96"/>
      <c r="B91" s="77"/>
      <c r="C91" s="75" t="s">
        <v>1856</v>
      </c>
      <c r="D91" s="80" t="s">
        <v>50</v>
      </c>
      <c r="E91" s="13">
        <v>44439</v>
      </c>
      <c r="F91" s="78" t="s">
        <v>768</v>
      </c>
      <c r="G91" s="13">
        <v>44440</v>
      </c>
      <c r="H91" s="79" t="s">
        <v>1409</v>
      </c>
      <c r="I91" s="16">
        <v>85</v>
      </c>
      <c r="J91" s="16">
        <v>63</v>
      </c>
      <c r="K91" s="16">
        <v>26</v>
      </c>
      <c r="L91" s="16">
        <v>14</v>
      </c>
      <c r="M91" s="84">
        <v>34.807499999999997</v>
      </c>
      <c r="N91" s="74">
        <v>35</v>
      </c>
      <c r="O91" s="66">
        <v>2530</v>
      </c>
      <c r="P91" s="67">
        <f>Table224523467891112131415161718192021222324252627[[#This Row],[PEMBULATAN]]*O91</f>
        <v>88550</v>
      </c>
    </row>
    <row r="92" spans="1:16" ht="32.25" customHeight="1" x14ac:dyDescent="0.2">
      <c r="A92" s="96"/>
      <c r="B92" s="77"/>
      <c r="C92" s="75" t="s">
        <v>1857</v>
      </c>
      <c r="D92" s="80" t="s">
        <v>50</v>
      </c>
      <c r="E92" s="13">
        <v>44439</v>
      </c>
      <c r="F92" s="78" t="s">
        <v>768</v>
      </c>
      <c r="G92" s="13">
        <v>44440</v>
      </c>
      <c r="H92" s="79" t="s">
        <v>1409</v>
      </c>
      <c r="I92" s="16">
        <v>93</v>
      </c>
      <c r="J92" s="16">
        <v>54</v>
      </c>
      <c r="K92" s="16">
        <v>20</v>
      </c>
      <c r="L92" s="16">
        <v>5</v>
      </c>
      <c r="M92" s="84">
        <v>25.11</v>
      </c>
      <c r="N92" s="74">
        <v>25</v>
      </c>
      <c r="O92" s="66">
        <v>2530</v>
      </c>
      <c r="P92" s="67">
        <f>Table224523467891112131415161718192021222324252627[[#This Row],[PEMBULATAN]]*O92</f>
        <v>63250</v>
      </c>
    </row>
    <row r="93" spans="1:16" ht="32.25" customHeight="1" x14ac:dyDescent="0.2">
      <c r="A93" s="96"/>
      <c r="B93" s="77"/>
      <c r="C93" s="75" t="s">
        <v>1858</v>
      </c>
      <c r="D93" s="80" t="s">
        <v>50</v>
      </c>
      <c r="E93" s="13">
        <v>44439</v>
      </c>
      <c r="F93" s="78" t="s">
        <v>768</v>
      </c>
      <c r="G93" s="13">
        <v>44440</v>
      </c>
      <c r="H93" s="79" t="s">
        <v>1409</v>
      </c>
      <c r="I93" s="16">
        <v>96</v>
      </c>
      <c r="J93" s="16">
        <v>60</v>
      </c>
      <c r="K93" s="16">
        <v>13</v>
      </c>
      <c r="L93" s="16">
        <v>10</v>
      </c>
      <c r="M93" s="84">
        <v>18.72</v>
      </c>
      <c r="N93" s="74">
        <v>19</v>
      </c>
      <c r="O93" s="66">
        <v>2530</v>
      </c>
      <c r="P93" s="67">
        <f>Table224523467891112131415161718192021222324252627[[#This Row],[PEMBULATAN]]*O93</f>
        <v>48070</v>
      </c>
    </row>
    <row r="94" spans="1:16" ht="32.25" customHeight="1" x14ac:dyDescent="0.2">
      <c r="A94" s="96"/>
      <c r="B94" s="77"/>
      <c r="C94" s="75" t="s">
        <v>1859</v>
      </c>
      <c r="D94" s="80" t="s">
        <v>50</v>
      </c>
      <c r="E94" s="13">
        <v>44439</v>
      </c>
      <c r="F94" s="78" t="s">
        <v>768</v>
      </c>
      <c r="G94" s="13">
        <v>44440</v>
      </c>
      <c r="H94" s="79" t="s">
        <v>1409</v>
      </c>
      <c r="I94" s="16">
        <v>50</v>
      </c>
      <c r="J94" s="16">
        <v>44</v>
      </c>
      <c r="K94" s="16">
        <v>20</v>
      </c>
      <c r="L94" s="16">
        <v>4</v>
      </c>
      <c r="M94" s="84">
        <v>11</v>
      </c>
      <c r="N94" s="74">
        <v>11</v>
      </c>
      <c r="O94" s="66">
        <v>2530</v>
      </c>
      <c r="P94" s="67">
        <f>Table224523467891112131415161718192021222324252627[[#This Row],[PEMBULATAN]]*O94</f>
        <v>27830</v>
      </c>
    </row>
    <row r="95" spans="1:16" ht="32.25" customHeight="1" x14ac:dyDescent="0.2">
      <c r="A95" s="96"/>
      <c r="B95" s="77"/>
      <c r="C95" s="75" t="s">
        <v>1860</v>
      </c>
      <c r="D95" s="80" t="s">
        <v>50</v>
      </c>
      <c r="E95" s="13">
        <v>44439</v>
      </c>
      <c r="F95" s="78" t="s">
        <v>768</v>
      </c>
      <c r="G95" s="13">
        <v>44440</v>
      </c>
      <c r="H95" s="79" t="s">
        <v>1409</v>
      </c>
      <c r="I95" s="16">
        <v>80</v>
      </c>
      <c r="J95" s="16">
        <v>45</v>
      </c>
      <c r="K95" s="16">
        <v>16</v>
      </c>
      <c r="L95" s="16">
        <v>8</v>
      </c>
      <c r="M95" s="84">
        <v>14.4</v>
      </c>
      <c r="N95" s="74">
        <v>14</v>
      </c>
      <c r="O95" s="66">
        <v>2530</v>
      </c>
      <c r="P95" s="67">
        <f>Table224523467891112131415161718192021222324252627[[#This Row],[PEMBULATAN]]*O95</f>
        <v>35420</v>
      </c>
    </row>
    <row r="96" spans="1:16" ht="32.25" customHeight="1" x14ac:dyDescent="0.2">
      <c r="A96" s="96"/>
      <c r="B96" s="77"/>
      <c r="C96" s="75" t="s">
        <v>1861</v>
      </c>
      <c r="D96" s="80" t="s">
        <v>50</v>
      </c>
      <c r="E96" s="13">
        <v>44439</v>
      </c>
      <c r="F96" s="78" t="s">
        <v>768</v>
      </c>
      <c r="G96" s="13">
        <v>44440</v>
      </c>
      <c r="H96" s="79" t="s">
        <v>1409</v>
      </c>
      <c r="I96" s="16">
        <v>60</v>
      </c>
      <c r="J96" s="16">
        <v>50</v>
      </c>
      <c r="K96" s="16">
        <v>34</v>
      </c>
      <c r="L96" s="16">
        <v>6</v>
      </c>
      <c r="M96" s="84">
        <v>25.5</v>
      </c>
      <c r="N96" s="74">
        <v>26</v>
      </c>
      <c r="O96" s="66">
        <v>2530</v>
      </c>
      <c r="P96" s="67">
        <f>Table224523467891112131415161718192021222324252627[[#This Row],[PEMBULATAN]]*O96</f>
        <v>65780</v>
      </c>
    </row>
    <row r="97" spans="1:16" ht="32.25" customHeight="1" x14ac:dyDescent="0.2">
      <c r="A97" s="96"/>
      <c r="B97" s="77"/>
      <c r="C97" s="75" t="s">
        <v>1862</v>
      </c>
      <c r="D97" s="80" t="s">
        <v>50</v>
      </c>
      <c r="E97" s="13">
        <v>44439</v>
      </c>
      <c r="F97" s="78" t="s">
        <v>768</v>
      </c>
      <c r="G97" s="13">
        <v>44440</v>
      </c>
      <c r="H97" s="79" t="s">
        <v>1409</v>
      </c>
      <c r="I97" s="16">
        <v>89</v>
      </c>
      <c r="J97" s="16">
        <v>56</v>
      </c>
      <c r="K97" s="16">
        <v>17</v>
      </c>
      <c r="L97" s="16">
        <v>15</v>
      </c>
      <c r="M97" s="84">
        <v>21.181999999999999</v>
      </c>
      <c r="N97" s="74">
        <v>21</v>
      </c>
      <c r="O97" s="66">
        <v>2530</v>
      </c>
      <c r="P97" s="67">
        <f>Table224523467891112131415161718192021222324252627[[#This Row],[PEMBULATAN]]*O97</f>
        <v>53130</v>
      </c>
    </row>
    <row r="98" spans="1:16" ht="32.25" customHeight="1" x14ac:dyDescent="0.2">
      <c r="A98" s="96"/>
      <c r="B98" s="77"/>
      <c r="C98" s="75" t="s">
        <v>1863</v>
      </c>
      <c r="D98" s="80" t="s">
        <v>50</v>
      </c>
      <c r="E98" s="13">
        <v>44439</v>
      </c>
      <c r="F98" s="78" t="s">
        <v>768</v>
      </c>
      <c r="G98" s="13">
        <v>44440</v>
      </c>
      <c r="H98" s="79" t="s">
        <v>1409</v>
      </c>
      <c r="I98" s="16">
        <v>45</v>
      </c>
      <c r="J98" s="16">
        <v>32</v>
      </c>
      <c r="K98" s="16">
        <v>18</v>
      </c>
      <c r="L98" s="16">
        <v>6</v>
      </c>
      <c r="M98" s="84">
        <v>6.48</v>
      </c>
      <c r="N98" s="74">
        <v>6</v>
      </c>
      <c r="O98" s="66">
        <v>2530</v>
      </c>
      <c r="P98" s="67">
        <f>Table224523467891112131415161718192021222324252627[[#This Row],[PEMBULATAN]]*O98</f>
        <v>15180</v>
      </c>
    </row>
    <row r="99" spans="1:16" ht="32.25" customHeight="1" x14ac:dyDescent="0.2">
      <c r="A99" s="96"/>
      <c r="B99" s="77"/>
      <c r="C99" s="75" t="s">
        <v>1864</v>
      </c>
      <c r="D99" s="80" t="s">
        <v>50</v>
      </c>
      <c r="E99" s="13">
        <v>44439</v>
      </c>
      <c r="F99" s="78" t="s">
        <v>768</v>
      </c>
      <c r="G99" s="13">
        <v>44440</v>
      </c>
      <c r="H99" s="79" t="s">
        <v>1409</v>
      </c>
      <c r="I99" s="16">
        <v>56</v>
      </c>
      <c r="J99" s="16">
        <v>32</v>
      </c>
      <c r="K99" s="16">
        <v>10</v>
      </c>
      <c r="L99" s="16">
        <v>3</v>
      </c>
      <c r="M99" s="84">
        <v>4.4800000000000004</v>
      </c>
      <c r="N99" s="74">
        <v>4</v>
      </c>
      <c r="O99" s="66">
        <v>2530</v>
      </c>
      <c r="P99" s="67">
        <f>Table224523467891112131415161718192021222324252627[[#This Row],[PEMBULATAN]]*O99</f>
        <v>10120</v>
      </c>
    </row>
    <row r="100" spans="1:16" ht="32.25" customHeight="1" x14ac:dyDescent="0.2">
      <c r="A100" s="96"/>
      <c r="B100" s="77"/>
      <c r="C100" s="75" t="s">
        <v>1865</v>
      </c>
      <c r="D100" s="80" t="s">
        <v>50</v>
      </c>
      <c r="E100" s="13">
        <v>44439</v>
      </c>
      <c r="F100" s="78" t="s">
        <v>768</v>
      </c>
      <c r="G100" s="13">
        <v>44440</v>
      </c>
      <c r="H100" s="79" t="s">
        <v>1409</v>
      </c>
      <c r="I100" s="16">
        <v>20</v>
      </c>
      <c r="J100" s="16">
        <v>20</v>
      </c>
      <c r="K100" s="16">
        <v>7</v>
      </c>
      <c r="L100" s="16">
        <v>16</v>
      </c>
      <c r="M100" s="84">
        <v>0.7</v>
      </c>
      <c r="N100" s="74">
        <v>16</v>
      </c>
      <c r="O100" s="66">
        <v>2530</v>
      </c>
      <c r="P100" s="67">
        <f>Table224523467891112131415161718192021222324252627[[#This Row],[PEMBULATAN]]*O100</f>
        <v>40480</v>
      </c>
    </row>
    <row r="101" spans="1:16" ht="32.25" customHeight="1" x14ac:dyDescent="0.2">
      <c r="A101" s="96"/>
      <c r="B101" s="77"/>
      <c r="C101" s="75" t="s">
        <v>1866</v>
      </c>
      <c r="D101" s="80" t="s">
        <v>50</v>
      </c>
      <c r="E101" s="13">
        <v>44439</v>
      </c>
      <c r="F101" s="78" t="s">
        <v>768</v>
      </c>
      <c r="G101" s="13">
        <v>44440</v>
      </c>
      <c r="H101" s="79" t="s">
        <v>1409</v>
      </c>
      <c r="I101" s="16">
        <v>50</v>
      </c>
      <c r="J101" s="16">
        <v>60</v>
      </c>
      <c r="K101" s="16">
        <v>13</v>
      </c>
      <c r="L101" s="16">
        <v>4</v>
      </c>
      <c r="M101" s="84">
        <v>9.75</v>
      </c>
      <c r="N101" s="74">
        <v>10</v>
      </c>
      <c r="O101" s="66">
        <v>2530</v>
      </c>
      <c r="P101" s="67">
        <f>Table224523467891112131415161718192021222324252627[[#This Row],[PEMBULATAN]]*O101</f>
        <v>25300</v>
      </c>
    </row>
    <row r="102" spans="1:16" ht="32.25" customHeight="1" x14ac:dyDescent="0.2">
      <c r="A102" s="96"/>
      <c r="B102" s="77"/>
      <c r="C102" s="75" t="s">
        <v>1867</v>
      </c>
      <c r="D102" s="80" t="s">
        <v>50</v>
      </c>
      <c r="E102" s="13">
        <v>44439</v>
      </c>
      <c r="F102" s="78" t="s">
        <v>768</v>
      </c>
      <c r="G102" s="13">
        <v>44440</v>
      </c>
      <c r="H102" s="79" t="s">
        <v>1409</v>
      </c>
      <c r="I102" s="16">
        <v>90</v>
      </c>
      <c r="J102" s="16">
        <v>52</v>
      </c>
      <c r="K102" s="16">
        <v>30</v>
      </c>
      <c r="L102" s="16">
        <v>18</v>
      </c>
      <c r="M102" s="84">
        <v>35.1</v>
      </c>
      <c r="N102" s="74">
        <v>35</v>
      </c>
      <c r="O102" s="66">
        <v>2530</v>
      </c>
      <c r="P102" s="67">
        <f>Table224523467891112131415161718192021222324252627[[#This Row],[PEMBULATAN]]*O102</f>
        <v>88550</v>
      </c>
    </row>
    <row r="103" spans="1:16" ht="32.25" customHeight="1" x14ac:dyDescent="0.2">
      <c r="A103" s="96"/>
      <c r="B103" s="77"/>
      <c r="C103" s="75" t="s">
        <v>1868</v>
      </c>
      <c r="D103" s="80" t="s">
        <v>50</v>
      </c>
      <c r="E103" s="13">
        <v>44439</v>
      </c>
      <c r="F103" s="78" t="s">
        <v>768</v>
      </c>
      <c r="G103" s="13">
        <v>44440</v>
      </c>
      <c r="H103" s="79" t="s">
        <v>1409</v>
      </c>
      <c r="I103" s="16">
        <v>60</v>
      </c>
      <c r="J103" s="16">
        <v>35</v>
      </c>
      <c r="K103" s="16">
        <v>25</v>
      </c>
      <c r="L103" s="16">
        <v>1</v>
      </c>
      <c r="M103" s="84">
        <v>13.125</v>
      </c>
      <c r="N103" s="74">
        <v>13</v>
      </c>
      <c r="O103" s="66">
        <v>2530</v>
      </c>
      <c r="P103" s="67">
        <f>Table224523467891112131415161718192021222324252627[[#This Row],[PEMBULATAN]]*O103</f>
        <v>32890</v>
      </c>
    </row>
    <row r="104" spans="1:16" ht="32.25" customHeight="1" x14ac:dyDescent="0.2">
      <c r="A104" s="96"/>
      <c r="B104" s="77"/>
      <c r="C104" s="75" t="s">
        <v>1869</v>
      </c>
      <c r="D104" s="80" t="s">
        <v>50</v>
      </c>
      <c r="E104" s="13">
        <v>44439</v>
      </c>
      <c r="F104" s="78" t="s">
        <v>768</v>
      </c>
      <c r="G104" s="13">
        <v>44440</v>
      </c>
      <c r="H104" s="79" t="s">
        <v>1409</v>
      </c>
      <c r="I104" s="16">
        <v>78</v>
      </c>
      <c r="J104" s="16">
        <v>54</v>
      </c>
      <c r="K104" s="16">
        <v>37</v>
      </c>
      <c r="L104" s="16">
        <v>5</v>
      </c>
      <c r="M104" s="84">
        <v>38.960999999999999</v>
      </c>
      <c r="N104" s="74">
        <v>39</v>
      </c>
      <c r="O104" s="66">
        <v>2530</v>
      </c>
      <c r="P104" s="67">
        <f>Table224523467891112131415161718192021222324252627[[#This Row],[PEMBULATAN]]*O104</f>
        <v>98670</v>
      </c>
    </row>
    <row r="105" spans="1:16" ht="32.25" customHeight="1" x14ac:dyDescent="0.2">
      <c r="A105" s="96"/>
      <c r="B105" s="77"/>
      <c r="C105" s="75" t="s">
        <v>1870</v>
      </c>
      <c r="D105" s="80" t="s">
        <v>50</v>
      </c>
      <c r="E105" s="13">
        <v>44439</v>
      </c>
      <c r="F105" s="78" t="s">
        <v>768</v>
      </c>
      <c r="G105" s="13">
        <v>44440</v>
      </c>
      <c r="H105" s="79" t="s">
        <v>1409</v>
      </c>
      <c r="I105" s="16">
        <v>60</v>
      </c>
      <c r="J105" s="16">
        <v>37</v>
      </c>
      <c r="K105" s="16">
        <v>20</v>
      </c>
      <c r="L105" s="16">
        <v>7</v>
      </c>
      <c r="M105" s="84">
        <v>11.1</v>
      </c>
      <c r="N105" s="74">
        <v>11</v>
      </c>
      <c r="O105" s="66">
        <v>2530</v>
      </c>
      <c r="P105" s="67">
        <f>Table224523467891112131415161718192021222324252627[[#This Row],[PEMBULATAN]]*O105</f>
        <v>27830</v>
      </c>
    </row>
    <row r="106" spans="1:16" ht="32.25" customHeight="1" x14ac:dyDescent="0.2">
      <c r="A106" s="96"/>
      <c r="B106" s="77"/>
      <c r="C106" s="75" t="s">
        <v>1871</v>
      </c>
      <c r="D106" s="80" t="s">
        <v>50</v>
      </c>
      <c r="E106" s="13">
        <v>44439</v>
      </c>
      <c r="F106" s="78" t="s">
        <v>768</v>
      </c>
      <c r="G106" s="13">
        <v>44440</v>
      </c>
      <c r="H106" s="79" t="s">
        <v>1409</v>
      </c>
      <c r="I106" s="16">
        <v>46</v>
      </c>
      <c r="J106" s="16">
        <v>40</v>
      </c>
      <c r="K106" s="16">
        <v>12</v>
      </c>
      <c r="L106" s="16">
        <v>3</v>
      </c>
      <c r="M106" s="84">
        <v>5.52</v>
      </c>
      <c r="N106" s="74">
        <v>6</v>
      </c>
      <c r="O106" s="66">
        <v>2530</v>
      </c>
      <c r="P106" s="67">
        <f>Table224523467891112131415161718192021222324252627[[#This Row],[PEMBULATAN]]*O106</f>
        <v>15180</v>
      </c>
    </row>
    <row r="107" spans="1:16" ht="32.25" customHeight="1" x14ac:dyDescent="0.2">
      <c r="A107" s="96"/>
      <c r="B107" s="77"/>
      <c r="C107" s="75" t="s">
        <v>1872</v>
      </c>
      <c r="D107" s="80" t="s">
        <v>50</v>
      </c>
      <c r="E107" s="13">
        <v>44439</v>
      </c>
      <c r="F107" s="78" t="s">
        <v>768</v>
      </c>
      <c r="G107" s="13">
        <v>44440</v>
      </c>
      <c r="H107" s="79" t="s">
        <v>1409</v>
      </c>
      <c r="I107" s="16">
        <v>90</v>
      </c>
      <c r="J107" s="16">
        <v>50</v>
      </c>
      <c r="K107" s="16">
        <v>23</v>
      </c>
      <c r="L107" s="16">
        <v>10</v>
      </c>
      <c r="M107" s="84">
        <v>25.875</v>
      </c>
      <c r="N107" s="74">
        <v>26</v>
      </c>
      <c r="O107" s="66">
        <v>2530</v>
      </c>
      <c r="P107" s="67">
        <f>Table224523467891112131415161718192021222324252627[[#This Row],[PEMBULATAN]]*O107</f>
        <v>65780</v>
      </c>
    </row>
    <row r="108" spans="1:16" ht="32.25" customHeight="1" x14ac:dyDescent="0.2">
      <c r="A108" s="96"/>
      <c r="B108" s="77"/>
      <c r="C108" s="75" t="s">
        <v>1873</v>
      </c>
      <c r="D108" s="80" t="s">
        <v>50</v>
      </c>
      <c r="E108" s="13">
        <v>44439</v>
      </c>
      <c r="F108" s="78" t="s">
        <v>768</v>
      </c>
      <c r="G108" s="13">
        <v>44440</v>
      </c>
      <c r="H108" s="79" t="s">
        <v>1409</v>
      </c>
      <c r="I108" s="16">
        <v>80</v>
      </c>
      <c r="J108" s="16">
        <v>65</v>
      </c>
      <c r="K108" s="16">
        <v>31</v>
      </c>
      <c r="L108" s="16">
        <v>17</v>
      </c>
      <c r="M108" s="84">
        <v>40.299999999999997</v>
      </c>
      <c r="N108" s="74">
        <v>40</v>
      </c>
      <c r="O108" s="66">
        <v>2530</v>
      </c>
      <c r="P108" s="67">
        <f>Table224523467891112131415161718192021222324252627[[#This Row],[PEMBULATAN]]*O108</f>
        <v>101200</v>
      </c>
    </row>
    <row r="109" spans="1:16" ht="32.25" customHeight="1" x14ac:dyDescent="0.2">
      <c r="A109" s="96"/>
      <c r="B109" s="77"/>
      <c r="C109" s="75" t="s">
        <v>1874</v>
      </c>
      <c r="D109" s="80" t="s">
        <v>50</v>
      </c>
      <c r="E109" s="13">
        <v>44439</v>
      </c>
      <c r="F109" s="78" t="s">
        <v>768</v>
      </c>
      <c r="G109" s="13">
        <v>44440</v>
      </c>
      <c r="H109" s="79" t="s">
        <v>1409</v>
      </c>
      <c r="I109" s="16">
        <v>65</v>
      </c>
      <c r="J109" s="16">
        <v>70</v>
      </c>
      <c r="K109" s="16">
        <v>7</v>
      </c>
      <c r="L109" s="16">
        <v>4</v>
      </c>
      <c r="M109" s="84">
        <v>7.9625000000000004</v>
      </c>
      <c r="N109" s="74">
        <v>8</v>
      </c>
      <c r="O109" s="66">
        <v>2530</v>
      </c>
      <c r="P109" s="67">
        <f>Table224523467891112131415161718192021222324252627[[#This Row],[PEMBULATAN]]*O109</f>
        <v>20240</v>
      </c>
    </row>
    <row r="110" spans="1:16" ht="32.25" customHeight="1" x14ac:dyDescent="0.2">
      <c r="A110" s="96"/>
      <c r="B110" s="77"/>
      <c r="C110" s="75" t="s">
        <v>1875</v>
      </c>
      <c r="D110" s="80" t="s">
        <v>50</v>
      </c>
      <c r="E110" s="13">
        <v>44439</v>
      </c>
      <c r="F110" s="78" t="s">
        <v>768</v>
      </c>
      <c r="G110" s="13">
        <v>44440</v>
      </c>
      <c r="H110" s="79" t="s">
        <v>1409</v>
      </c>
      <c r="I110" s="16">
        <v>90</v>
      </c>
      <c r="J110" s="16">
        <v>52</v>
      </c>
      <c r="K110" s="16">
        <v>22</v>
      </c>
      <c r="L110" s="16">
        <v>11</v>
      </c>
      <c r="M110" s="84">
        <v>25.74</v>
      </c>
      <c r="N110" s="74">
        <v>26</v>
      </c>
      <c r="O110" s="66">
        <v>2530</v>
      </c>
      <c r="P110" s="67">
        <f>Table224523467891112131415161718192021222324252627[[#This Row],[PEMBULATAN]]*O110</f>
        <v>65780</v>
      </c>
    </row>
    <row r="111" spans="1:16" ht="32.25" customHeight="1" x14ac:dyDescent="0.2">
      <c r="A111" s="96"/>
      <c r="B111" s="77"/>
      <c r="C111" s="75" t="s">
        <v>1876</v>
      </c>
      <c r="D111" s="80" t="s">
        <v>50</v>
      </c>
      <c r="E111" s="13">
        <v>44439</v>
      </c>
      <c r="F111" s="78" t="s">
        <v>768</v>
      </c>
      <c r="G111" s="13">
        <v>44440</v>
      </c>
      <c r="H111" s="79" t="s">
        <v>1409</v>
      </c>
      <c r="I111" s="16">
        <v>60</v>
      </c>
      <c r="J111" s="16">
        <v>46</v>
      </c>
      <c r="K111" s="16">
        <v>30</v>
      </c>
      <c r="L111" s="16">
        <v>6</v>
      </c>
      <c r="M111" s="84">
        <v>20.7</v>
      </c>
      <c r="N111" s="74">
        <v>21</v>
      </c>
      <c r="O111" s="66">
        <v>2530</v>
      </c>
      <c r="P111" s="67">
        <f>Table224523467891112131415161718192021222324252627[[#This Row],[PEMBULATAN]]*O111</f>
        <v>53130</v>
      </c>
    </row>
    <row r="112" spans="1:16" ht="32.25" customHeight="1" x14ac:dyDescent="0.2">
      <c r="A112" s="96"/>
      <c r="B112" s="77"/>
      <c r="C112" s="75" t="s">
        <v>1877</v>
      </c>
      <c r="D112" s="80" t="s">
        <v>50</v>
      </c>
      <c r="E112" s="13">
        <v>44439</v>
      </c>
      <c r="F112" s="78" t="s">
        <v>768</v>
      </c>
      <c r="G112" s="13">
        <v>44440</v>
      </c>
      <c r="H112" s="79" t="s">
        <v>1409</v>
      </c>
      <c r="I112" s="16">
        <v>102</v>
      </c>
      <c r="J112" s="16">
        <v>43</v>
      </c>
      <c r="K112" s="16">
        <v>22</v>
      </c>
      <c r="L112" s="16">
        <v>20</v>
      </c>
      <c r="M112" s="84">
        <v>24.123000000000001</v>
      </c>
      <c r="N112" s="74">
        <v>24</v>
      </c>
      <c r="O112" s="66">
        <v>2530</v>
      </c>
      <c r="P112" s="67">
        <f>Table224523467891112131415161718192021222324252627[[#This Row],[PEMBULATAN]]*O112</f>
        <v>60720</v>
      </c>
    </row>
    <row r="113" spans="1:16" ht="32.25" customHeight="1" x14ac:dyDescent="0.2">
      <c r="A113" s="96"/>
      <c r="B113" s="77"/>
      <c r="C113" s="75" t="s">
        <v>1878</v>
      </c>
      <c r="D113" s="80" t="s">
        <v>50</v>
      </c>
      <c r="E113" s="13">
        <v>44439</v>
      </c>
      <c r="F113" s="78" t="s">
        <v>768</v>
      </c>
      <c r="G113" s="13">
        <v>44440</v>
      </c>
      <c r="H113" s="79" t="s">
        <v>1409</v>
      </c>
      <c r="I113" s="16">
        <v>70</v>
      </c>
      <c r="J113" s="16">
        <v>45</v>
      </c>
      <c r="K113" s="16">
        <v>30</v>
      </c>
      <c r="L113" s="16">
        <v>10</v>
      </c>
      <c r="M113" s="84">
        <v>23.625</v>
      </c>
      <c r="N113" s="74">
        <v>24</v>
      </c>
      <c r="O113" s="66">
        <v>2530</v>
      </c>
      <c r="P113" s="67">
        <f>Table224523467891112131415161718192021222324252627[[#This Row],[PEMBULATAN]]*O113</f>
        <v>60720</v>
      </c>
    </row>
    <row r="114" spans="1:16" ht="32.25" customHeight="1" x14ac:dyDescent="0.2">
      <c r="A114" s="96"/>
      <c r="B114" s="77"/>
      <c r="C114" s="75" t="s">
        <v>1879</v>
      </c>
      <c r="D114" s="80" t="s">
        <v>50</v>
      </c>
      <c r="E114" s="13">
        <v>44439</v>
      </c>
      <c r="F114" s="78" t="s">
        <v>768</v>
      </c>
      <c r="G114" s="13">
        <v>44440</v>
      </c>
      <c r="H114" s="79" t="s">
        <v>1409</v>
      </c>
      <c r="I114" s="16">
        <v>60</v>
      </c>
      <c r="J114" s="16">
        <v>45</v>
      </c>
      <c r="K114" s="16">
        <v>32</v>
      </c>
      <c r="L114" s="16">
        <v>6</v>
      </c>
      <c r="M114" s="84">
        <v>21.6</v>
      </c>
      <c r="N114" s="74">
        <v>22</v>
      </c>
      <c r="O114" s="66">
        <v>2530</v>
      </c>
      <c r="P114" s="67">
        <f>Table224523467891112131415161718192021222324252627[[#This Row],[PEMBULATAN]]*O114</f>
        <v>55660</v>
      </c>
    </row>
    <row r="115" spans="1:16" ht="32.25" customHeight="1" x14ac:dyDescent="0.2">
      <c r="A115" s="96"/>
      <c r="B115" s="77"/>
      <c r="C115" s="75" t="s">
        <v>1880</v>
      </c>
      <c r="D115" s="80" t="s">
        <v>50</v>
      </c>
      <c r="E115" s="13">
        <v>44439</v>
      </c>
      <c r="F115" s="78" t="s">
        <v>768</v>
      </c>
      <c r="G115" s="13">
        <v>44440</v>
      </c>
      <c r="H115" s="79" t="s">
        <v>1409</v>
      </c>
      <c r="I115" s="16">
        <v>80</v>
      </c>
      <c r="J115" s="16">
        <v>50</v>
      </c>
      <c r="K115" s="16">
        <v>20</v>
      </c>
      <c r="L115" s="16">
        <v>20</v>
      </c>
      <c r="M115" s="84">
        <v>20</v>
      </c>
      <c r="N115" s="74">
        <v>20</v>
      </c>
      <c r="O115" s="66">
        <v>2530</v>
      </c>
      <c r="P115" s="67">
        <f>Table224523467891112131415161718192021222324252627[[#This Row],[PEMBULATAN]]*O115</f>
        <v>50600</v>
      </c>
    </row>
    <row r="116" spans="1:16" ht="32.25" customHeight="1" x14ac:dyDescent="0.2">
      <c r="A116" s="96"/>
      <c r="B116" s="77"/>
      <c r="C116" s="75" t="s">
        <v>1881</v>
      </c>
      <c r="D116" s="80" t="s">
        <v>50</v>
      </c>
      <c r="E116" s="13">
        <v>44439</v>
      </c>
      <c r="F116" s="78" t="s">
        <v>768</v>
      </c>
      <c r="G116" s="13">
        <v>44440</v>
      </c>
      <c r="H116" s="79" t="s">
        <v>1409</v>
      </c>
      <c r="I116" s="16">
        <v>60</v>
      </c>
      <c r="J116" s="16">
        <v>53</v>
      </c>
      <c r="K116" s="16">
        <v>12</v>
      </c>
      <c r="L116" s="16">
        <v>4</v>
      </c>
      <c r="M116" s="84">
        <v>9.5399999999999991</v>
      </c>
      <c r="N116" s="74">
        <v>10</v>
      </c>
      <c r="O116" s="66">
        <v>2530</v>
      </c>
      <c r="P116" s="67">
        <f>Table224523467891112131415161718192021222324252627[[#This Row],[PEMBULATAN]]*O116</f>
        <v>25300</v>
      </c>
    </row>
    <row r="117" spans="1:16" ht="32.25" customHeight="1" x14ac:dyDescent="0.2">
      <c r="A117" s="96"/>
      <c r="B117" s="77"/>
      <c r="C117" s="75" t="s">
        <v>1882</v>
      </c>
      <c r="D117" s="80" t="s">
        <v>50</v>
      </c>
      <c r="E117" s="13">
        <v>44439</v>
      </c>
      <c r="F117" s="78" t="s">
        <v>768</v>
      </c>
      <c r="G117" s="13">
        <v>44440</v>
      </c>
      <c r="H117" s="79" t="s">
        <v>1409</v>
      </c>
      <c r="I117" s="16">
        <v>98</v>
      </c>
      <c r="J117" s="16">
        <v>54</v>
      </c>
      <c r="K117" s="16">
        <v>22</v>
      </c>
      <c r="L117" s="16">
        <v>8</v>
      </c>
      <c r="M117" s="84">
        <v>29.106000000000002</v>
      </c>
      <c r="N117" s="74">
        <v>29</v>
      </c>
      <c r="O117" s="66">
        <v>2530</v>
      </c>
      <c r="P117" s="67">
        <f>Table224523467891112131415161718192021222324252627[[#This Row],[PEMBULATAN]]*O117</f>
        <v>73370</v>
      </c>
    </row>
    <row r="118" spans="1:16" ht="32.25" customHeight="1" x14ac:dyDescent="0.2">
      <c r="A118" s="96"/>
      <c r="B118" s="77"/>
      <c r="C118" s="75" t="s">
        <v>1883</v>
      </c>
      <c r="D118" s="80" t="s">
        <v>50</v>
      </c>
      <c r="E118" s="13">
        <v>44439</v>
      </c>
      <c r="F118" s="78" t="s">
        <v>768</v>
      </c>
      <c r="G118" s="13">
        <v>44440</v>
      </c>
      <c r="H118" s="79" t="s">
        <v>1409</v>
      </c>
      <c r="I118" s="16">
        <v>50</v>
      </c>
      <c r="J118" s="16">
        <v>35</v>
      </c>
      <c r="K118" s="16">
        <v>20</v>
      </c>
      <c r="L118" s="16">
        <v>4</v>
      </c>
      <c r="M118" s="84">
        <v>8.75</v>
      </c>
      <c r="N118" s="74">
        <v>9</v>
      </c>
      <c r="O118" s="66">
        <v>2530</v>
      </c>
      <c r="P118" s="67">
        <f>Table224523467891112131415161718192021222324252627[[#This Row],[PEMBULATAN]]*O118</f>
        <v>22770</v>
      </c>
    </row>
    <row r="119" spans="1:16" ht="32.25" customHeight="1" x14ac:dyDescent="0.2">
      <c r="A119" s="96"/>
      <c r="B119" s="77"/>
      <c r="C119" s="75" t="s">
        <v>1884</v>
      </c>
      <c r="D119" s="80" t="s">
        <v>50</v>
      </c>
      <c r="E119" s="13">
        <v>44439</v>
      </c>
      <c r="F119" s="78" t="s">
        <v>768</v>
      </c>
      <c r="G119" s="13">
        <v>44440</v>
      </c>
      <c r="H119" s="79" t="s">
        <v>1409</v>
      </c>
      <c r="I119" s="16">
        <v>90</v>
      </c>
      <c r="J119" s="16">
        <v>40</v>
      </c>
      <c r="K119" s="16">
        <v>16</v>
      </c>
      <c r="L119" s="16">
        <v>6</v>
      </c>
      <c r="M119" s="84">
        <v>14.4</v>
      </c>
      <c r="N119" s="74">
        <v>14</v>
      </c>
      <c r="O119" s="66">
        <v>2530</v>
      </c>
      <c r="P119" s="67">
        <f>Table224523467891112131415161718192021222324252627[[#This Row],[PEMBULATAN]]*O119</f>
        <v>35420</v>
      </c>
    </row>
    <row r="120" spans="1:16" ht="32.25" customHeight="1" x14ac:dyDescent="0.2">
      <c r="A120" s="96"/>
      <c r="B120" s="77"/>
      <c r="C120" s="75" t="s">
        <v>1885</v>
      </c>
      <c r="D120" s="80" t="s">
        <v>50</v>
      </c>
      <c r="E120" s="13">
        <v>44439</v>
      </c>
      <c r="F120" s="78" t="s">
        <v>768</v>
      </c>
      <c r="G120" s="13">
        <v>44440</v>
      </c>
      <c r="H120" s="79" t="s">
        <v>1409</v>
      </c>
      <c r="I120" s="16">
        <v>18</v>
      </c>
      <c r="J120" s="16">
        <v>63</v>
      </c>
      <c r="K120" s="16">
        <v>15</v>
      </c>
      <c r="L120" s="16">
        <v>8</v>
      </c>
      <c r="M120" s="84">
        <v>4.2525000000000004</v>
      </c>
      <c r="N120" s="74">
        <v>8</v>
      </c>
      <c r="O120" s="66">
        <v>2530</v>
      </c>
      <c r="P120" s="67">
        <f>Table224523467891112131415161718192021222324252627[[#This Row],[PEMBULATAN]]*O120</f>
        <v>20240</v>
      </c>
    </row>
    <row r="121" spans="1:16" ht="32.25" customHeight="1" x14ac:dyDescent="0.2">
      <c r="A121" s="96"/>
      <c r="B121" s="77"/>
      <c r="C121" s="75" t="s">
        <v>1886</v>
      </c>
      <c r="D121" s="80" t="s">
        <v>50</v>
      </c>
      <c r="E121" s="13">
        <v>44439</v>
      </c>
      <c r="F121" s="78" t="s">
        <v>768</v>
      </c>
      <c r="G121" s="13">
        <v>44440</v>
      </c>
      <c r="H121" s="79" t="s">
        <v>1409</v>
      </c>
      <c r="I121" s="16">
        <v>75</v>
      </c>
      <c r="J121" s="16">
        <v>55</v>
      </c>
      <c r="K121" s="16">
        <v>33</v>
      </c>
      <c r="L121" s="16">
        <v>7</v>
      </c>
      <c r="M121" s="84">
        <v>34.03125</v>
      </c>
      <c r="N121" s="74">
        <v>34</v>
      </c>
      <c r="O121" s="66">
        <v>2530</v>
      </c>
      <c r="P121" s="67">
        <f>Table224523467891112131415161718192021222324252627[[#This Row],[PEMBULATAN]]*O121</f>
        <v>86020</v>
      </c>
    </row>
    <row r="122" spans="1:16" ht="32.25" customHeight="1" x14ac:dyDescent="0.2">
      <c r="A122" s="96"/>
      <c r="B122" s="77"/>
      <c r="C122" s="75" t="s">
        <v>1887</v>
      </c>
      <c r="D122" s="80" t="s">
        <v>50</v>
      </c>
      <c r="E122" s="13">
        <v>44439</v>
      </c>
      <c r="F122" s="78" t="s">
        <v>768</v>
      </c>
      <c r="G122" s="13">
        <v>44440</v>
      </c>
      <c r="H122" s="79" t="s">
        <v>1409</v>
      </c>
      <c r="I122" s="16">
        <v>90</v>
      </c>
      <c r="J122" s="16">
        <v>58</v>
      </c>
      <c r="K122" s="16">
        <v>30</v>
      </c>
      <c r="L122" s="16">
        <v>10</v>
      </c>
      <c r="M122" s="84">
        <v>39.15</v>
      </c>
      <c r="N122" s="74">
        <v>39</v>
      </c>
      <c r="O122" s="66">
        <v>2530</v>
      </c>
      <c r="P122" s="67">
        <f>Table224523467891112131415161718192021222324252627[[#This Row],[PEMBULATAN]]*O122</f>
        <v>98670</v>
      </c>
    </row>
    <row r="123" spans="1:16" ht="32.25" customHeight="1" x14ac:dyDescent="0.2">
      <c r="A123" s="96"/>
      <c r="B123" s="77"/>
      <c r="C123" s="75" t="s">
        <v>1888</v>
      </c>
      <c r="D123" s="80" t="s">
        <v>50</v>
      </c>
      <c r="E123" s="13">
        <v>44439</v>
      </c>
      <c r="F123" s="78" t="s">
        <v>768</v>
      </c>
      <c r="G123" s="13">
        <v>44440</v>
      </c>
      <c r="H123" s="79" t="s">
        <v>1409</v>
      </c>
      <c r="I123" s="16">
        <v>67</v>
      </c>
      <c r="J123" s="16">
        <v>29</v>
      </c>
      <c r="K123" s="16">
        <v>11</v>
      </c>
      <c r="L123" s="16">
        <v>2</v>
      </c>
      <c r="M123" s="84">
        <v>5.3432500000000003</v>
      </c>
      <c r="N123" s="74">
        <v>5</v>
      </c>
      <c r="O123" s="66">
        <v>2530</v>
      </c>
      <c r="P123" s="67">
        <f>Table224523467891112131415161718192021222324252627[[#This Row],[PEMBULATAN]]*O123</f>
        <v>12650</v>
      </c>
    </row>
    <row r="124" spans="1:16" ht="32.25" customHeight="1" x14ac:dyDescent="0.2">
      <c r="A124" s="96"/>
      <c r="B124" s="77"/>
      <c r="C124" s="75" t="s">
        <v>1889</v>
      </c>
      <c r="D124" s="80" t="s">
        <v>50</v>
      </c>
      <c r="E124" s="13">
        <v>44439</v>
      </c>
      <c r="F124" s="78" t="s">
        <v>768</v>
      </c>
      <c r="G124" s="13">
        <v>44440</v>
      </c>
      <c r="H124" s="79" t="s">
        <v>1409</v>
      </c>
      <c r="I124" s="16">
        <v>99</v>
      </c>
      <c r="J124" s="16">
        <v>36</v>
      </c>
      <c r="K124" s="16">
        <v>20</v>
      </c>
      <c r="L124" s="16">
        <v>10</v>
      </c>
      <c r="M124" s="84">
        <v>17.82</v>
      </c>
      <c r="N124" s="74">
        <v>18</v>
      </c>
      <c r="O124" s="66">
        <v>2530</v>
      </c>
      <c r="P124" s="67">
        <f>Table224523467891112131415161718192021222324252627[[#This Row],[PEMBULATAN]]*O124</f>
        <v>45540</v>
      </c>
    </row>
    <row r="125" spans="1:16" ht="32.25" customHeight="1" x14ac:dyDescent="0.2">
      <c r="A125" s="96"/>
      <c r="B125" s="77"/>
      <c r="C125" s="75" t="s">
        <v>1890</v>
      </c>
      <c r="D125" s="80" t="s">
        <v>50</v>
      </c>
      <c r="E125" s="13">
        <v>44439</v>
      </c>
      <c r="F125" s="78" t="s">
        <v>768</v>
      </c>
      <c r="G125" s="13">
        <v>44440</v>
      </c>
      <c r="H125" s="79" t="s">
        <v>1409</v>
      </c>
      <c r="I125" s="16">
        <v>60</v>
      </c>
      <c r="J125" s="16">
        <v>56</v>
      </c>
      <c r="K125" s="16">
        <v>12</v>
      </c>
      <c r="L125" s="16">
        <v>4</v>
      </c>
      <c r="M125" s="84">
        <v>10.08</v>
      </c>
      <c r="N125" s="74">
        <v>10</v>
      </c>
      <c r="O125" s="66">
        <v>2530</v>
      </c>
      <c r="P125" s="67">
        <f>Table224523467891112131415161718192021222324252627[[#This Row],[PEMBULATAN]]*O125</f>
        <v>25300</v>
      </c>
    </row>
    <row r="126" spans="1:16" ht="32.25" customHeight="1" x14ac:dyDescent="0.2">
      <c r="A126" s="96"/>
      <c r="B126" s="77"/>
      <c r="C126" s="75" t="s">
        <v>1891</v>
      </c>
      <c r="D126" s="80" t="s">
        <v>50</v>
      </c>
      <c r="E126" s="13">
        <v>44439</v>
      </c>
      <c r="F126" s="78" t="s">
        <v>768</v>
      </c>
      <c r="G126" s="13">
        <v>44440</v>
      </c>
      <c r="H126" s="79" t="s">
        <v>1409</v>
      </c>
      <c r="I126" s="16">
        <v>80</v>
      </c>
      <c r="J126" s="16">
        <v>52</v>
      </c>
      <c r="K126" s="16">
        <v>26</v>
      </c>
      <c r="L126" s="16">
        <v>15</v>
      </c>
      <c r="M126" s="84">
        <v>27.04</v>
      </c>
      <c r="N126" s="74">
        <v>27</v>
      </c>
      <c r="O126" s="66">
        <v>2530</v>
      </c>
      <c r="P126" s="67">
        <f>Table224523467891112131415161718192021222324252627[[#This Row],[PEMBULATAN]]*O126</f>
        <v>68310</v>
      </c>
    </row>
    <row r="127" spans="1:16" ht="32.25" customHeight="1" x14ac:dyDescent="0.2">
      <c r="A127" s="96"/>
      <c r="B127" s="77"/>
      <c r="C127" s="75" t="s">
        <v>1892</v>
      </c>
      <c r="D127" s="80" t="s">
        <v>50</v>
      </c>
      <c r="E127" s="13">
        <v>44439</v>
      </c>
      <c r="F127" s="78" t="s">
        <v>768</v>
      </c>
      <c r="G127" s="13">
        <v>44440</v>
      </c>
      <c r="H127" s="79" t="s">
        <v>1409</v>
      </c>
      <c r="I127" s="16">
        <v>60</v>
      </c>
      <c r="J127" s="16">
        <v>45</v>
      </c>
      <c r="K127" s="16">
        <v>30</v>
      </c>
      <c r="L127" s="16">
        <v>5</v>
      </c>
      <c r="M127" s="84">
        <v>20.25</v>
      </c>
      <c r="N127" s="74">
        <v>20</v>
      </c>
      <c r="O127" s="66">
        <v>2530</v>
      </c>
      <c r="P127" s="67">
        <f>Table224523467891112131415161718192021222324252627[[#This Row],[PEMBULATAN]]*O127</f>
        <v>50600</v>
      </c>
    </row>
    <row r="128" spans="1:16" ht="32.25" customHeight="1" x14ac:dyDescent="0.2">
      <c r="A128" s="96"/>
      <c r="B128" s="77"/>
      <c r="C128" s="75" t="s">
        <v>1893</v>
      </c>
      <c r="D128" s="80" t="s">
        <v>50</v>
      </c>
      <c r="E128" s="13">
        <v>44439</v>
      </c>
      <c r="F128" s="78" t="s">
        <v>768</v>
      </c>
      <c r="G128" s="13">
        <v>44440</v>
      </c>
      <c r="H128" s="79" t="s">
        <v>1409</v>
      </c>
      <c r="I128" s="16">
        <v>64</v>
      </c>
      <c r="J128" s="16">
        <v>36</v>
      </c>
      <c r="K128" s="16">
        <v>11</v>
      </c>
      <c r="L128" s="16">
        <v>8</v>
      </c>
      <c r="M128" s="84">
        <v>6.3360000000000003</v>
      </c>
      <c r="N128" s="74">
        <v>8</v>
      </c>
      <c r="O128" s="66">
        <v>2530</v>
      </c>
      <c r="P128" s="67">
        <f>Table224523467891112131415161718192021222324252627[[#This Row],[PEMBULATAN]]*O128</f>
        <v>20240</v>
      </c>
    </row>
    <row r="129" spans="1:16" ht="32.25" customHeight="1" x14ac:dyDescent="0.2">
      <c r="A129" s="96"/>
      <c r="B129" s="77"/>
      <c r="C129" s="75" t="s">
        <v>1894</v>
      </c>
      <c r="D129" s="80" t="s">
        <v>50</v>
      </c>
      <c r="E129" s="13">
        <v>44439</v>
      </c>
      <c r="F129" s="78" t="s">
        <v>768</v>
      </c>
      <c r="G129" s="13">
        <v>44440</v>
      </c>
      <c r="H129" s="79" t="s">
        <v>1409</v>
      </c>
      <c r="I129" s="16">
        <v>67</v>
      </c>
      <c r="J129" s="16">
        <v>37</v>
      </c>
      <c r="K129" s="16">
        <v>17</v>
      </c>
      <c r="L129" s="16">
        <v>5</v>
      </c>
      <c r="M129" s="84">
        <v>10.53575</v>
      </c>
      <c r="N129" s="74">
        <v>11</v>
      </c>
      <c r="O129" s="66">
        <v>2530</v>
      </c>
      <c r="P129" s="67">
        <f>Table224523467891112131415161718192021222324252627[[#This Row],[PEMBULATAN]]*O129</f>
        <v>27830</v>
      </c>
    </row>
    <row r="130" spans="1:16" ht="32.25" customHeight="1" x14ac:dyDescent="0.2">
      <c r="A130" s="96"/>
      <c r="B130" s="77"/>
      <c r="C130" s="75" t="s">
        <v>1895</v>
      </c>
      <c r="D130" s="80" t="s">
        <v>50</v>
      </c>
      <c r="E130" s="13">
        <v>44439</v>
      </c>
      <c r="F130" s="78" t="s">
        <v>768</v>
      </c>
      <c r="G130" s="13">
        <v>44440</v>
      </c>
      <c r="H130" s="79" t="s">
        <v>1409</v>
      </c>
      <c r="I130" s="16">
        <v>60</v>
      </c>
      <c r="J130" s="16">
        <v>37</v>
      </c>
      <c r="K130" s="16">
        <v>16</v>
      </c>
      <c r="L130" s="16">
        <v>3</v>
      </c>
      <c r="M130" s="84">
        <v>8.8800000000000008</v>
      </c>
      <c r="N130" s="74">
        <v>9</v>
      </c>
      <c r="O130" s="66">
        <v>2530</v>
      </c>
      <c r="P130" s="67">
        <f>Table224523467891112131415161718192021222324252627[[#This Row],[PEMBULATAN]]*O130</f>
        <v>22770</v>
      </c>
    </row>
    <row r="131" spans="1:16" ht="32.25" customHeight="1" x14ac:dyDescent="0.2">
      <c r="A131" s="96"/>
      <c r="B131" s="77"/>
      <c r="C131" s="75" t="s">
        <v>1896</v>
      </c>
      <c r="D131" s="80" t="s">
        <v>50</v>
      </c>
      <c r="E131" s="13">
        <v>44439</v>
      </c>
      <c r="F131" s="78" t="s">
        <v>768</v>
      </c>
      <c r="G131" s="13">
        <v>44440</v>
      </c>
      <c r="H131" s="79" t="s">
        <v>1409</v>
      </c>
      <c r="I131" s="16">
        <v>80</v>
      </c>
      <c r="J131" s="16">
        <v>34</v>
      </c>
      <c r="K131" s="16">
        <v>20</v>
      </c>
      <c r="L131" s="16">
        <v>6</v>
      </c>
      <c r="M131" s="84">
        <v>13.6</v>
      </c>
      <c r="N131" s="74">
        <v>14</v>
      </c>
      <c r="O131" s="66">
        <v>2530</v>
      </c>
      <c r="P131" s="67">
        <f>Table224523467891112131415161718192021222324252627[[#This Row],[PEMBULATAN]]*O131</f>
        <v>35420</v>
      </c>
    </row>
    <row r="132" spans="1:16" ht="32.25" customHeight="1" x14ac:dyDescent="0.2">
      <c r="A132" s="96"/>
      <c r="B132" s="77"/>
      <c r="C132" s="75" t="s">
        <v>1897</v>
      </c>
      <c r="D132" s="80" t="s">
        <v>50</v>
      </c>
      <c r="E132" s="13">
        <v>44439</v>
      </c>
      <c r="F132" s="78" t="s">
        <v>768</v>
      </c>
      <c r="G132" s="13">
        <v>44440</v>
      </c>
      <c r="H132" s="79" t="s">
        <v>1409</v>
      </c>
      <c r="I132" s="16">
        <v>67</v>
      </c>
      <c r="J132" s="16">
        <v>45</v>
      </c>
      <c r="K132" s="16">
        <v>37</v>
      </c>
      <c r="L132" s="16">
        <v>5</v>
      </c>
      <c r="M132" s="84">
        <v>27.888750000000002</v>
      </c>
      <c r="N132" s="74">
        <v>28</v>
      </c>
      <c r="O132" s="66">
        <v>2530</v>
      </c>
      <c r="P132" s="67">
        <f>Table224523467891112131415161718192021222324252627[[#This Row],[PEMBULATAN]]*O132</f>
        <v>70840</v>
      </c>
    </row>
    <row r="133" spans="1:16" ht="32.25" customHeight="1" x14ac:dyDescent="0.2">
      <c r="A133" s="96"/>
      <c r="B133" s="77"/>
      <c r="C133" s="75" t="s">
        <v>1898</v>
      </c>
      <c r="D133" s="80" t="s">
        <v>50</v>
      </c>
      <c r="E133" s="13">
        <v>44439</v>
      </c>
      <c r="F133" s="78" t="s">
        <v>768</v>
      </c>
      <c r="G133" s="13">
        <v>44440</v>
      </c>
      <c r="H133" s="79" t="s">
        <v>1409</v>
      </c>
      <c r="I133" s="16">
        <v>85</v>
      </c>
      <c r="J133" s="16">
        <v>64</v>
      </c>
      <c r="K133" s="16">
        <v>33</v>
      </c>
      <c r="L133" s="16">
        <v>7</v>
      </c>
      <c r="M133" s="84">
        <v>44.88</v>
      </c>
      <c r="N133" s="74">
        <v>45</v>
      </c>
      <c r="O133" s="66">
        <v>2530</v>
      </c>
      <c r="P133" s="67">
        <f>Table224523467891112131415161718192021222324252627[[#This Row],[PEMBULATAN]]*O133</f>
        <v>113850</v>
      </c>
    </row>
    <row r="134" spans="1:16" ht="32.25" customHeight="1" x14ac:dyDescent="0.2">
      <c r="A134" s="96"/>
      <c r="B134" s="77"/>
      <c r="C134" s="75" t="s">
        <v>1899</v>
      </c>
      <c r="D134" s="80" t="s">
        <v>50</v>
      </c>
      <c r="E134" s="13">
        <v>44439</v>
      </c>
      <c r="F134" s="78" t="s">
        <v>768</v>
      </c>
      <c r="G134" s="13">
        <v>44440</v>
      </c>
      <c r="H134" s="79" t="s">
        <v>1409</v>
      </c>
      <c r="I134" s="16">
        <v>96</v>
      </c>
      <c r="J134" s="16">
        <v>55</v>
      </c>
      <c r="K134" s="16">
        <v>28</v>
      </c>
      <c r="L134" s="16">
        <v>12</v>
      </c>
      <c r="M134" s="84">
        <v>36.96</v>
      </c>
      <c r="N134" s="74">
        <v>37</v>
      </c>
      <c r="O134" s="66">
        <v>2530</v>
      </c>
      <c r="P134" s="67">
        <f>Table224523467891112131415161718192021222324252627[[#This Row],[PEMBULATAN]]*O134</f>
        <v>93610</v>
      </c>
    </row>
    <row r="135" spans="1:16" ht="32.25" customHeight="1" x14ac:dyDescent="0.2">
      <c r="A135" s="96"/>
      <c r="B135" s="77"/>
      <c r="C135" s="75" t="s">
        <v>1900</v>
      </c>
      <c r="D135" s="80" t="s">
        <v>50</v>
      </c>
      <c r="E135" s="13">
        <v>44439</v>
      </c>
      <c r="F135" s="78" t="s">
        <v>768</v>
      </c>
      <c r="G135" s="13">
        <v>44440</v>
      </c>
      <c r="H135" s="79" t="s">
        <v>1409</v>
      </c>
      <c r="I135" s="16">
        <v>80</v>
      </c>
      <c r="J135" s="16">
        <v>60</v>
      </c>
      <c r="K135" s="16">
        <v>20</v>
      </c>
      <c r="L135" s="16">
        <v>8</v>
      </c>
      <c r="M135" s="84">
        <v>24</v>
      </c>
      <c r="N135" s="74">
        <v>24</v>
      </c>
      <c r="O135" s="66">
        <v>2530</v>
      </c>
      <c r="P135" s="67">
        <f>Table224523467891112131415161718192021222324252627[[#This Row],[PEMBULATAN]]*O135</f>
        <v>60720</v>
      </c>
    </row>
    <row r="136" spans="1:16" ht="32.25" customHeight="1" x14ac:dyDescent="0.2">
      <c r="A136" s="96"/>
      <c r="B136" s="77"/>
      <c r="C136" s="75" t="s">
        <v>1901</v>
      </c>
      <c r="D136" s="80" t="s">
        <v>50</v>
      </c>
      <c r="E136" s="13">
        <v>44439</v>
      </c>
      <c r="F136" s="78" t="s">
        <v>768</v>
      </c>
      <c r="G136" s="13">
        <v>44440</v>
      </c>
      <c r="H136" s="79" t="s">
        <v>1409</v>
      </c>
      <c r="I136" s="16">
        <v>90</v>
      </c>
      <c r="J136" s="16">
        <v>52</v>
      </c>
      <c r="K136" s="16">
        <v>27</v>
      </c>
      <c r="L136" s="16">
        <v>14</v>
      </c>
      <c r="M136" s="84">
        <v>31.59</v>
      </c>
      <c r="N136" s="74">
        <v>32</v>
      </c>
      <c r="O136" s="66">
        <v>2530</v>
      </c>
      <c r="P136" s="67">
        <f>Table224523467891112131415161718192021222324252627[[#This Row],[PEMBULATAN]]*O136</f>
        <v>80960</v>
      </c>
    </row>
    <row r="137" spans="1:16" ht="32.25" customHeight="1" x14ac:dyDescent="0.2">
      <c r="A137" s="96"/>
      <c r="B137" s="77"/>
      <c r="C137" s="75" t="s">
        <v>1902</v>
      </c>
      <c r="D137" s="80" t="s">
        <v>50</v>
      </c>
      <c r="E137" s="13">
        <v>44439</v>
      </c>
      <c r="F137" s="78" t="s">
        <v>768</v>
      </c>
      <c r="G137" s="13">
        <v>44440</v>
      </c>
      <c r="H137" s="79" t="s">
        <v>1409</v>
      </c>
      <c r="I137" s="16">
        <v>70</v>
      </c>
      <c r="J137" s="16">
        <v>43</v>
      </c>
      <c r="K137" s="16">
        <v>15</v>
      </c>
      <c r="L137" s="16">
        <v>7</v>
      </c>
      <c r="M137" s="84">
        <v>11.2875</v>
      </c>
      <c r="N137" s="74">
        <v>11</v>
      </c>
      <c r="O137" s="66">
        <v>2530</v>
      </c>
      <c r="P137" s="67">
        <f>Table224523467891112131415161718192021222324252627[[#This Row],[PEMBULATAN]]*O137</f>
        <v>27830</v>
      </c>
    </row>
    <row r="138" spans="1:16" ht="32.25" customHeight="1" x14ac:dyDescent="0.2">
      <c r="A138" s="96"/>
      <c r="B138" s="77"/>
      <c r="C138" s="75" t="s">
        <v>1903</v>
      </c>
      <c r="D138" s="80" t="s">
        <v>50</v>
      </c>
      <c r="E138" s="13">
        <v>44439</v>
      </c>
      <c r="F138" s="78" t="s">
        <v>768</v>
      </c>
      <c r="G138" s="13">
        <v>44440</v>
      </c>
      <c r="H138" s="79" t="s">
        <v>1409</v>
      </c>
      <c r="I138" s="16">
        <v>75</v>
      </c>
      <c r="J138" s="16">
        <v>53</v>
      </c>
      <c r="K138" s="16">
        <v>26</v>
      </c>
      <c r="L138" s="16">
        <v>10</v>
      </c>
      <c r="M138" s="84">
        <v>25.837499999999999</v>
      </c>
      <c r="N138" s="74">
        <v>26</v>
      </c>
      <c r="O138" s="66">
        <v>2530</v>
      </c>
      <c r="P138" s="67">
        <f>Table224523467891112131415161718192021222324252627[[#This Row],[PEMBULATAN]]*O138</f>
        <v>65780</v>
      </c>
    </row>
    <row r="139" spans="1:16" ht="32.25" customHeight="1" x14ac:dyDescent="0.2">
      <c r="A139" s="96"/>
      <c r="B139" s="77"/>
      <c r="C139" s="75" t="s">
        <v>1904</v>
      </c>
      <c r="D139" s="80" t="s">
        <v>50</v>
      </c>
      <c r="E139" s="13">
        <v>44439</v>
      </c>
      <c r="F139" s="78" t="s">
        <v>768</v>
      </c>
      <c r="G139" s="13">
        <v>44440</v>
      </c>
      <c r="H139" s="79" t="s">
        <v>1409</v>
      </c>
      <c r="I139" s="16">
        <v>70</v>
      </c>
      <c r="J139" s="16">
        <v>34</v>
      </c>
      <c r="K139" s="16">
        <v>30</v>
      </c>
      <c r="L139" s="16">
        <v>19</v>
      </c>
      <c r="M139" s="84">
        <v>17.850000000000001</v>
      </c>
      <c r="N139" s="74">
        <v>19</v>
      </c>
      <c r="O139" s="66">
        <v>2530</v>
      </c>
      <c r="P139" s="67">
        <f>Table224523467891112131415161718192021222324252627[[#This Row],[PEMBULATAN]]*O139</f>
        <v>48070</v>
      </c>
    </row>
    <row r="140" spans="1:16" ht="32.25" customHeight="1" x14ac:dyDescent="0.2">
      <c r="A140" s="96"/>
      <c r="B140" s="77"/>
      <c r="C140" s="75" t="s">
        <v>1905</v>
      </c>
      <c r="D140" s="80" t="s">
        <v>50</v>
      </c>
      <c r="E140" s="13">
        <v>44439</v>
      </c>
      <c r="F140" s="78" t="s">
        <v>768</v>
      </c>
      <c r="G140" s="13">
        <v>44440</v>
      </c>
      <c r="H140" s="79" t="s">
        <v>1409</v>
      </c>
      <c r="I140" s="16">
        <v>73</v>
      </c>
      <c r="J140" s="16">
        <v>60</v>
      </c>
      <c r="K140" s="16">
        <v>23</v>
      </c>
      <c r="L140" s="16">
        <v>8</v>
      </c>
      <c r="M140" s="84">
        <v>25.184999999999999</v>
      </c>
      <c r="N140" s="74">
        <v>25</v>
      </c>
      <c r="O140" s="66">
        <v>2530</v>
      </c>
      <c r="P140" s="67">
        <f>Table224523467891112131415161718192021222324252627[[#This Row],[PEMBULATAN]]*O140</f>
        <v>63250</v>
      </c>
    </row>
    <row r="141" spans="1:16" ht="32.25" customHeight="1" x14ac:dyDescent="0.2">
      <c r="A141" s="96"/>
      <c r="B141" s="77"/>
      <c r="C141" s="75" t="s">
        <v>1906</v>
      </c>
      <c r="D141" s="80" t="s">
        <v>50</v>
      </c>
      <c r="E141" s="13">
        <v>44439</v>
      </c>
      <c r="F141" s="78" t="s">
        <v>768</v>
      </c>
      <c r="G141" s="13">
        <v>44440</v>
      </c>
      <c r="H141" s="79" t="s">
        <v>1409</v>
      </c>
      <c r="I141" s="16">
        <v>95</v>
      </c>
      <c r="J141" s="16">
        <v>53</v>
      </c>
      <c r="K141" s="16">
        <v>20</v>
      </c>
      <c r="L141" s="16">
        <v>15</v>
      </c>
      <c r="M141" s="84">
        <v>25.175000000000001</v>
      </c>
      <c r="N141" s="74">
        <v>25</v>
      </c>
      <c r="O141" s="66">
        <v>2530</v>
      </c>
      <c r="P141" s="67">
        <f>Table224523467891112131415161718192021222324252627[[#This Row],[PEMBULATAN]]*O141</f>
        <v>63250</v>
      </c>
    </row>
    <row r="142" spans="1:16" ht="32.25" customHeight="1" x14ac:dyDescent="0.2">
      <c r="A142" s="96"/>
      <c r="B142" s="77"/>
      <c r="C142" s="75" t="s">
        <v>1907</v>
      </c>
      <c r="D142" s="80" t="s">
        <v>50</v>
      </c>
      <c r="E142" s="13">
        <v>44439</v>
      </c>
      <c r="F142" s="78" t="s">
        <v>768</v>
      </c>
      <c r="G142" s="13">
        <v>44440</v>
      </c>
      <c r="H142" s="79" t="s">
        <v>1409</v>
      </c>
      <c r="I142" s="16">
        <v>93</v>
      </c>
      <c r="J142" s="16">
        <v>60</v>
      </c>
      <c r="K142" s="16">
        <v>30</v>
      </c>
      <c r="L142" s="16">
        <v>18</v>
      </c>
      <c r="M142" s="84">
        <v>41.85</v>
      </c>
      <c r="N142" s="74">
        <v>42</v>
      </c>
      <c r="O142" s="66">
        <v>2530</v>
      </c>
      <c r="P142" s="67">
        <f>Table224523467891112131415161718192021222324252627[[#This Row],[PEMBULATAN]]*O142</f>
        <v>106260</v>
      </c>
    </row>
    <row r="143" spans="1:16" ht="32.25" customHeight="1" x14ac:dyDescent="0.2">
      <c r="A143" s="96"/>
      <c r="B143" s="77"/>
      <c r="C143" s="75" t="s">
        <v>1908</v>
      </c>
      <c r="D143" s="80" t="s">
        <v>50</v>
      </c>
      <c r="E143" s="13">
        <v>44439</v>
      </c>
      <c r="F143" s="78" t="s">
        <v>768</v>
      </c>
      <c r="G143" s="13">
        <v>44440</v>
      </c>
      <c r="H143" s="79" t="s">
        <v>1409</v>
      </c>
      <c r="I143" s="16">
        <v>93</v>
      </c>
      <c r="J143" s="16">
        <v>56</v>
      </c>
      <c r="K143" s="16">
        <v>20</v>
      </c>
      <c r="L143" s="16">
        <v>19</v>
      </c>
      <c r="M143" s="84">
        <v>26.04</v>
      </c>
      <c r="N143" s="74">
        <v>26</v>
      </c>
      <c r="O143" s="66">
        <v>2530</v>
      </c>
      <c r="P143" s="67">
        <f>Table224523467891112131415161718192021222324252627[[#This Row],[PEMBULATAN]]*O143</f>
        <v>65780</v>
      </c>
    </row>
    <row r="144" spans="1:16" ht="32.25" customHeight="1" x14ac:dyDescent="0.2">
      <c r="A144" s="96"/>
      <c r="B144" s="77"/>
      <c r="C144" s="75" t="s">
        <v>1909</v>
      </c>
      <c r="D144" s="80" t="s">
        <v>50</v>
      </c>
      <c r="E144" s="13">
        <v>44439</v>
      </c>
      <c r="F144" s="78" t="s">
        <v>768</v>
      </c>
      <c r="G144" s="13">
        <v>44440</v>
      </c>
      <c r="H144" s="79" t="s">
        <v>1409</v>
      </c>
      <c r="I144" s="16">
        <v>70</v>
      </c>
      <c r="J144" s="16">
        <v>70</v>
      </c>
      <c r="K144" s="16">
        <v>30</v>
      </c>
      <c r="L144" s="16">
        <v>8</v>
      </c>
      <c r="M144" s="84">
        <v>36.75</v>
      </c>
      <c r="N144" s="74">
        <v>37</v>
      </c>
      <c r="O144" s="66">
        <v>2530</v>
      </c>
      <c r="P144" s="67">
        <f>Table224523467891112131415161718192021222324252627[[#This Row],[PEMBULATAN]]*O144</f>
        <v>93610</v>
      </c>
    </row>
    <row r="145" spans="1:16" ht="32.25" customHeight="1" x14ac:dyDescent="0.2">
      <c r="A145" s="96"/>
      <c r="B145" s="77"/>
      <c r="C145" s="75" t="s">
        <v>1910</v>
      </c>
      <c r="D145" s="80" t="s">
        <v>50</v>
      </c>
      <c r="E145" s="13">
        <v>44439</v>
      </c>
      <c r="F145" s="78" t="s">
        <v>768</v>
      </c>
      <c r="G145" s="13">
        <v>44440</v>
      </c>
      <c r="H145" s="79" t="s">
        <v>1409</v>
      </c>
      <c r="I145" s="16">
        <v>102</v>
      </c>
      <c r="J145" s="16">
        <v>60</v>
      </c>
      <c r="K145" s="16">
        <v>35</v>
      </c>
      <c r="L145" s="16">
        <v>19</v>
      </c>
      <c r="M145" s="84">
        <v>53.55</v>
      </c>
      <c r="N145" s="74">
        <v>54</v>
      </c>
      <c r="O145" s="66">
        <v>2530</v>
      </c>
      <c r="P145" s="67">
        <f>Table224523467891112131415161718192021222324252627[[#This Row],[PEMBULATAN]]*O145</f>
        <v>136620</v>
      </c>
    </row>
    <row r="146" spans="1:16" ht="32.25" customHeight="1" x14ac:dyDescent="0.2">
      <c r="A146" s="96"/>
      <c r="B146" s="77"/>
      <c r="C146" s="75" t="s">
        <v>1911</v>
      </c>
      <c r="D146" s="80" t="s">
        <v>50</v>
      </c>
      <c r="E146" s="13">
        <v>44439</v>
      </c>
      <c r="F146" s="78" t="s">
        <v>768</v>
      </c>
      <c r="G146" s="13">
        <v>44440</v>
      </c>
      <c r="H146" s="79" t="s">
        <v>1409</v>
      </c>
      <c r="I146" s="16">
        <v>90</v>
      </c>
      <c r="J146" s="16">
        <v>63</v>
      </c>
      <c r="K146" s="16">
        <v>12</v>
      </c>
      <c r="L146" s="16">
        <v>14</v>
      </c>
      <c r="M146" s="84">
        <v>17.010000000000002</v>
      </c>
      <c r="N146" s="74">
        <v>17</v>
      </c>
      <c r="O146" s="66">
        <v>2530</v>
      </c>
      <c r="P146" s="67">
        <f>Table224523467891112131415161718192021222324252627[[#This Row],[PEMBULATAN]]*O146</f>
        <v>43010</v>
      </c>
    </row>
    <row r="147" spans="1:16" ht="32.25" customHeight="1" x14ac:dyDescent="0.2">
      <c r="A147" s="96"/>
      <c r="B147" s="77"/>
      <c r="C147" s="75" t="s">
        <v>1912</v>
      </c>
      <c r="D147" s="80" t="s">
        <v>50</v>
      </c>
      <c r="E147" s="13">
        <v>44439</v>
      </c>
      <c r="F147" s="78" t="s">
        <v>768</v>
      </c>
      <c r="G147" s="13">
        <v>44440</v>
      </c>
      <c r="H147" s="79" t="s">
        <v>1409</v>
      </c>
      <c r="I147" s="16">
        <v>88</v>
      </c>
      <c r="J147" s="16">
        <v>50</v>
      </c>
      <c r="K147" s="16">
        <v>35</v>
      </c>
      <c r="L147" s="16">
        <v>18</v>
      </c>
      <c r="M147" s="84">
        <v>38.5</v>
      </c>
      <c r="N147" s="74">
        <v>39</v>
      </c>
      <c r="O147" s="66">
        <v>2530</v>
      </c>
      <c r="P147" s="67">
        <f>Table224523467891112131415161718192021222324252627[[#This Row],[PEMBULATAN]]*O147</f>
        <v>98670</v>
      </c>
    </row>
    <row r="148" spans="1:16" ht="32.25" customHeight="1" x14ac:dyDescent="0.2">
      <c r="A148" s="96"/>
      <c r="B148" s="77"/>
      <c r="C148" s="75" t="s">
        <v>1913</v>
      </c>
      <c r="D148" s="80" t="s">
        <v>50</v>
      </c>
      <c r="E148" s="13">
        <v>44439</v>
      </c>
      <c r="F148" s="78" t="s">
        <v>768</v>
      </c>
      <c r="G148" s="13">
        <v>44440</v>
      </c>
      <c r="H148" s="79" t="s">
        <v>1409</v>
      </c>
      <c r="I148" s="16">
        <v>100</v>
      </c>
      <c r="J148" s="16">
        <v>40</v>
      </c>
      <c r="K148" s="16">
        <v>40</v>
      </c>
      <c r="L148" s="16">
        <v>25</v>
      </c>
      <c r="M148" s="84">
        <v>40</v>
      </c>
      <c r="N148" s="74">
        <v>40</v>
      </c>
      <c r="O148" s="66">
        <v>2530</v>
      </c>
      <c r="P148" s="67">
        <f>Table224523467891112131415161718192021222324252627[[#This Row],[PEMBULATAN]]*O148</f>
        <v>101200</v>
      </c>
    </row>
    <row r="149" spans="1:16" ht="32.25" customHeight="1" x14ac:dyDescent="0.2">
      <c r="A149" s="96"/>
      <c r="B149" s="77"/>
      <c r="C149" s="75" t="s">
        <v>1914</v>
      </c>
      <c r="D149" s="80" t="s">
        <v>50</v>
      </c>
      <c r="E149" s="13">
        <v>44439</v>
      </c>
      <c r="F149" s="78" t="s">
        <v>768</v>
      </c>
      <c r="G149" s="13">
        <v>44440</v>
      </c>
      <c r="H149" s="79" t="s">
        <v>1409</v>
      </c>
      <c r="I149" s="16">
        <v>90</v>
      </c>
      <c r="J149" s="16">
        <v>8</v>
      </c>
      <c r="K149" s="16">
        <v>8</v>
      </c>
      <c r="L149" s="16">
        <v>2</v>
      </c>
      <c r="M149" s="84">
        <v>1.44</v>
      </c>
      <c r="N149" s="74">
        <v>2</v>
      </c>
      <c r="O149" s="66">
        <v>2530</v>
      </c>
      <c r="P149" s="67">
        <f>Table224523467891112131415161718192021222324252627[[#This Row],[PEMBULATAN]]*O149</f>
        <v>5060</v>
      </c>
    </row>
    <row r="150" spans="1:16" ht="32.25" customHeight="1" x14ac:dyDescent="0.2">
      <c r="A150" s="96"/>
      <c r="B150" s="77"/>
      <c r="C150" s="75" t="s">
        <v>1915</v>
      </c>
      <c r="D150" s="80" t="s">
        <v>50</v>
      </c>
      <c r="E150" s="13">
        <v>44439</v>
      </c>
      <c r="F150" s="78" t="s">
        <v>768</v>
      </c>
      <c r="G150" s="13">
        <v>44440</v>
      </c>
      <c r="H150" s="79" t="s">
        <v>1409</v>
      </c>
      <c r="I150" s="16">
        <v>100</v>
      </c>
      <c r="J150" s="16">
        <v>45</v>
      </c>
      <c r="K150" s="16">
        <v>5</v>
      </c>
      <c r="L150" s="16">
        <v>1</v>
      </c>
      <c r="M150" s="84">
        <v>5.625</v>
      </c>
      <c r="N150" s="74">
        <v>6</v>
      </c>
      <c r="O150" s="66">
        <v>2530</v>
      </c>
      <c r="P150" s="67">
        <f>Table224523467891112131415161718192021222324252627[[#This Row],[PEMBULATAN]]*O150</f>
        <v>15180</v>
      </c>
    </row>
    <row r="151" spans="1:16" ht="32.25" customHeight="1" x14ac:dyDescent="0.2">
      <c r="A151" s="96"/>
      <c r="B151" s="77"/>
      <c r="C151" s="75" t="s">
        <v>1916</v>
      </c>
      <c r="D151" s="80" t="s">
        <v>50</v>
      </c>
      <c r="E151" s="13">
        <v>44439</v>
      </c>
      <c r="F151" s="78" t="s">
        <v>768</v>
      </c>
      <c r="G151" s="13">
        <v>44440</v>
      </c>
      <c r="H151" s="79" t="s">
        <v>1409</v>
      </c>
      <c r="I151" s="16">
        <v>92</v>
      </c>
      <c r="J151" s="16">
        <v>50</v>
      </c>
      <c r="K151" s="16">
        <v>27</v>
      </c>
      <c r="L151" s="16">
        <v>10</v>
      </c>
      <c r="M151" s="84">
        <v>31.05</v>
      </c>
      <c r="N151" s="74">
        <v>31</v>
      </c>
      <c r="O151" s="66">
        <v>2530</v>
      </c>
      <c r="P151" s="67">
        <f>Table224523467891112131415161718192021222324252627[[#This Row],[PEMBULATAN]]*O151</f>
        <v>78430</v>
      </c>
    </row>
    <row r="152" spans="1:16" ht="32.25" customHeight="1" x14ac:dyDescent="0.2">
      <c r="A152" s="96"/>
      <c r="B152" s="77"/>
      <c r="C152" s="75" t="s">
        <v>1917</v>
      </c>
      <c r="D152" s="80" t="s">
        <v>50</v>
      </c>
      <c r="E152" s="13">
        <v>44439</v>
      </c>
      <c r="F152" s="78" t="s">
        <v>768</v>
      </c>
      <c r="G152" s="13">
        <v>44440</v>
      </c>
      <c r="H152" s="79" t="s">
        <v>1409</v>
      </c>
      <c r="I152" s="16">
        <v>80</v>
      </c>
      <c r="J152" s="16">
        <v>56</v>
      </c>
      <c r="K152" s="16">
        <v>28</v>
      </c>
      <c r="L152" s="16">
        <v>7</v>
      </c>
      <c r="M152" s="84">
        <v>31.36</v>
      </c>
      <c r="N152" s="74">
        <v>31</v>
      </c>
      <c r="O152" s="66">
        <v>2530</v>
      </c>
      <c r="P152" s="67">
        <f>Table224523467891112131415161718192021222324252627[[#This Row],[PEMBULATAN]]*O152</f>
        <v>78430</v>
      </c>
    </row>
    <row r="153" spans="1:16" ht="32.25" customHeight="1" x14ac:dyDescent="0.2">
      <c r="A153" s="96"/>
      <c r="B153" s="77"/>
      <c r="C153" s="75" t="s">
        <v>1918</v>
      </c>
      <c r="D153" s="80" t="s">
        <v>50</v>
      </c>
      <c r="E153" s="13">
        <v>44439</v>
      </c>
      <c r="F153" s="78" t="s">
        <v>768</v>
      </c>
      <c r="G153" s="13">
        <v>44440</v>
      </c>
      <c r="H153" s="79" t="s">
        <v>1409</v>
      </c>
      <c r="I153" s="16">
        <v>83</v>
      </c>
      <c r="J153" s="16">
        <v>55</v>
      </c>
      <c r="K153" s="16">
        <v>26</v>
      </c>
      <c r="L153" s="16">
        <v>10</v>
      </c>
      <c r="M153" s="84">
        <v>29.672499999999999</v>
      </c>
      <c r="N153" s="74">
        <v>30</v>
      </c>
      <c r="O153" s="66">
        <v>2530</v>
      </c>
      <c r="P153" s="67">
        <f>Table224523467891112131415161718192021222324252627[[#This Row],[PEMBULATAN]]*O153</f>
        <v>75900</v>
      </c>
    </row>
    <row r="154" spans="1:16" ht="32.25" customHeight="1" x14ac:dyDescent="0.2">
      <c r="A154" s="96"/>
      <c r="B154" s="77"/>
      <c r="C154" s="75" t="s">
        <v>1919</v>
      </c>
      <c r="D154" s="80" t="s">
        <v>50</v>
      </c>
      <c r="E154" s="13">
        <v>44439</v>
      </c>
      <c r="F154" s="78" t="s">
        <v>768</v>
      </c>
      <c r="G154" s="13">
        <v>44440</v>
      </c>
      <c r="H154" s="79" t="s">
        <v>1409</v>
      </c>
      <c r="I154" s="16">
        <v>32</v>
      </c>
      <c r="J154" s="16">
        <v>7</v>
      </c>
      <c r="K154" s="16">
        <v>6</v>
      </c>
      <c r="L154" s="16">
        <v>3</v>
      </c>
      <c r="M154" s="84">
        <v>0.33600000000000002</v>
      </c>
      <c r="N154" s="74">
        <v>3</v>
      </c>
      <c r="O154" s="66">
        <v>2530</v>
      </c>
      <c r="P154" s="67">
        <f>Table224523467891112131415161718192021222324252627[[#This Row],[PEMBULATAN]]*O154</f>
        <v>7590</v>
      </c>
    </row>
    <row r="155" spans="1:16" ht="32.25" customHeight="1" x14ac:dyDescent="0.2">
      <c r="A155" s="96"/>
      <c r="B155" s="77"/>
      <c r="C155" s="75" t="s">
        <v>1920</v>
      </c>
      <c r="D155" s="80" t="s">
        <v>50</v>
      </c>
      <c r="E155" s="13">
        <v>44439</v>
      </c>
      <c r="F155" s="78" t="s">
        <v>768</v>
      </c>
      <c r="G155" s="13">
        <v>44440</v>
      </c>
      <c r="H155" s="79" t="s">
        <v>1409</v>
      </c>
      <c r="I155" s="16">
        <v>55</v>
      </c>
      <c r="J155" s="16">
        <v>33</v>
      </c>
      <c r="K155" s="16">
        <v>12</v>
      </c>
      <c r="L155" s="16">
        <v>2</v>
      </c>
      <c r="M155" s="84">
        <v>5.4450000000000003</v>
      </c>
      <c r="N155" s="74">
        <v>5</v>
      </c>
      <c r="O155" s="66">
        <v>2530</v>
      </c>
      <c r="P155" s="67">
        <f>Table224523467891112131415161718192021222324252627[[#This Row],[PEMBULATAN]]*O155</f>
        <v>12650</v>
      </c>
    </row>
    <row r="156" spans="1:16" ht="32.25" customHeight="1" x14ac:dyDescent="0.2">
      <c r="A156" s="96"/>
      <c r="B156" s="77"/>
      <c r="C156" s="75" t="s">
        <v>1921</v>
      </c>
      <c r="D156" s="80" t="s">
        <v>50</v>
      </c>
      <c r="E156" s="13">
        <v>44439</v>
      </c>
      <c r="F156" s="78" t="s">
        <v>768</v>
      </c>
      <c r="G156" s="13">
        <v>44440</v>
      </c>
      <c r="H156" s="79" t="s">
        <v>1409</v>
      </c>
      <c r="I156" s="16">
        <v>103</v>
      </c>
      <c r="J156" s="16">
        <v>67</v>
      </c>
      <c r="K156" s="16">
        <v>32</v>
      </c>
      <c r="L156" s="16">
        <v>18</v>
      </c>
      <c r="M156" s="84">
        <v>55.207999999999998</v>
      </c>
      <c r="N156" s="74">
        <v>55</v>
      </c>
      <c r="O156" s="66">
        <v>2530</v>
      </c>
      <c r="P156" s="67">
        <f>Table224523467891112131415161718192021222324252627[[#This Row],[PEMBULATAN]]*O156</f>
        <v>139150</v>
      </c>
    </row>
    <row r="157" spans="1:16" ht="32.25" customHeight="1" x14ac:dyDescent="0.2">
      <c r="A157" s="96"/>
      <c r="B157" s="77"/>
      <c r="C157" s="75" t="s">
        <v>1922</v>
      </c>
      <c r="D157" s="80" t="s">
        <v>50</v>
      </c>
      <c r="E157" s="13">
        <v>44439</v>
      </c>
      <c r="F157" s="78" t="s">
        <v>768</v>
      </c>
      <c r="G157" s="13">
        <v>44440</v>
      </c>
      <c r="H157" s="79" t="s">
        <v>1409</v>
      </c>
      <c r="I157" s="16">
        <v>100</v>
      </c>
      <c r="J157" s="16">
        <v>24</v>
      </c>
      <c r="K157" s="16">
        <v>15</v>
      </c>
      <c r="L157" s="16">
        <v>22</v>
      </c>
      <c r="M157" s="84">
        <v>9</v>
      </c>
      <c r="N157" s="74">
        <v>22</v>
      </c>
      <c r="O157" s="66">
        <v>2530</v>
      </c>
      <c r="P157" s="67">
        <f>Table224523467891112131415161718192021222324252627[[#This Row],[PEMBULATAN]]*O157</f>
        <v>55660</v>
      </c>
    </row>
    <row r="158" spans="1:16" ht="32.25" customHeight="1" x14ac:dyDescent="0.2">
      <c r="A158" s="96"/>
      <c r="B158" s="77"/>
      <c r="C158" s="75" t="s">
        <v>1923</v>
      </c>
      <c r="D158" s="80" t="s">
        <v>50</v>
      </c>
      <c r="E158" s="13">
        <v>44439</v>
      </c>
      <c r="F158" s="78" t="s">
        <v>768</v>
      </c>
      <c r="G158" s="13">
        <v>44440</v>
      </c>
      <c r="H158" s="79" t="s">
        <v>1409</v>
      </c>
      <c r="I158" s="16">
        <v>9</v>
      </c>
      <c r="J158" s="16">
        <v>58</v>
      </c>
      <c r="K158" s="16">
        <v>24</v>
      </c>
      <c r="L158" s="16">
        <v>11</v>
      </c>
      <c r="M158" s="84">
        <v>3.1320000000000001</v>
      </c>
      <c r="N158" s="74">
        <v>11</v>
      </c>
      <c r="O158" s="66">
        <v>2530</v>
      </c>
      <c r="P158" s="67">
        <f>Table224523467891112131415161718192021222324252627[[#This Row],[PEMBULATAN]]*O158</f>
        <v>27830</v>
      </c>
    </row>
    <row r="159" spans="1:16" ht="32.25" customHeight="1" x14ac:dyDescent="0.2">
      <c r="A159" s="96"/>
      <c r="B159" s="77"/>
      <c r="C159" s="75" t="s">
        <v>1924</v>
      </c>
      <c r="D159" s="80" t="s">
        <v>50</v>
      </c>
      <c r="E159" s="13">
        <v>44439</v>
      </c>
      <c r="F159" s="78" t="s">
        <v>768</v>
      </c>
      <c r="G159" s="13">
        <v>44440</v>
      </c>
      <c r="H159" s="79" t="s">
        <v>1409</v>
      </c>
      <c r="I159" s="16">
        <v>80</v>
      </c>
      <c r="J159" s="16">
        <v>40</v>
      </c>
      <c r="K159" s="16">
        <v>20</v>
      </c>
      <c r="L159" s="16">
        <v>17</v>
      </c>
      <c r="M159" s="84">
        <v>16</v>
      </c>
      <c r="N159" s="74">
        <v>17</v>
      </c>
      <c r="O159" s="66">
        <v>2530</v>
      </c>
      <c r="P159" s="67">
        <f>Table224523467891112131415161718192021222324252627[[#This Row],[PEMBULATAN]]*O159</f>
        <v>43010</v>
      </c>
    </row>
    <row r="160" spans="1:16" ht="32.25" customHeight="1" x14ac:dyDescent="0.2">
      <c r="A160" s="96"/>
      <c r="B160" s="77"/>
      <c r="C160" s="75" t="s">
        <v>1925</v>
      </c>
      <c r="D160" s="80" t="s">
        <v>50</v>
      </c>
      <c r="E160" s="13">
        <v>44439</v>
      </c>
      <c r="F160" s="78" t="s">
        <v>768</v>
      </c>
      <c r="G160" s="13">
        <v>44440</v>
      </c>
      <c r="H160" s="79" t="s">
        <v>1409</v>
      </c>
      <c r="I160" s="16">
        <v>90</v>
      </c>
      <c r="J160" s="16">
        <v>48</v>
      </c>
      <c r="K160" s="16">
        <v>38</v>
      </c>
      <c r="L160" s="16">
        <v>12</v>
      </c>
      <c r="M160" s="84">
        <v>41.04</v>
      </c>
      <c r="N160" s="74">
        <v>41</v>
      </c>
      <c r="O160" s="66">
        <v>2530</v>
      </c>
      <c r="P160" s="67">
        <f>Table224523467891112131415161718192021222324252627[[#This Row],[PEMBULATAN]]*O160</f>
        <v>103730</v>
      </c>
    </row>
    <row r="161" spans="1:16" ht="32.25" customHeight="1" x14ac:dyDescent="0.2">
      <c r="A161" s="96"/>
      <c r="B161" s="77"/>
      <c r="C161" s="75" t="s">
        <v>1926</v>
      </c>
      <c r="D161" s="80" t="s">
        <v>50</v>
      </c>
      <c r="E161" s="13">
        <v>44439</v>
      </c>
      <c r="F161" s="78" t="s">
        <v>768</v>
      </c>
      <c r="G161" s="13">
        <v>44440</v>
      </c>
      <c r="H161" s="79" t="s">
        <v>1409</v>
      </c>
      <c r="I161" s="16">
        <v>85</v>
      </c>
      <c r="J161" s="16">
        <v>60</v>
      </c>
      <c r="K161" s="16">
        <v>35</v>
      </c>
      <c r="L161" s="16">
        <v>24</v>
      </c>
      <c r="M161" s="84">
        <v>44.625</v>
      </c>
      <c r="N161" s="74">
        <v>45</v>
      </c>
      <c r="O161" s="66">
        <v>2530</v>
      </c>
      <c r="P161" s="67">
        <f>Table224523467891112131415161718192021222324252627[[#This Row],[PEMBULATAN]]*O161</f>
        <v>113850</v>
      </c>
    </row>
    <row r="162" spans="1:16" ht="32.25" customHeight="1" x14ac:dyDescent="0.2">
      <c r="A162" s="96"/>
      <c r="B162" s="77"/>
      <c r="C162" s="75" t="s">
        <v>1927</v>
      </c>
      <c r="D162" s="80" t="s">
        <v>50</v>
      </c>
      <c r="E162" s="13">
        <v>44439</v>
      </c>
      <c r="F162" s="78" t="s">
        <v>768</v>
      </c>
      <c r="G162" s="13">
        <v>44440</v>
      </c>
      <c r="H162" s="79" t="s">
        <v>1409</v>
      </c>
      <c r="I162" s="16">
        <v>70</v>
      </c>
      <c r="J162" s="16">
        <v>50</v>
      </c>
      <c r="K162" s="16">
        <v>16</v>
      </c>
      <c r="L162" s="16">
        <v>7</v>
      </c>
      <c r="M162" s="84">
        <v>14</v>
      </c>
      <c r="N162" s="74">
        <v>14</v>
      </c>
      <c r="O162" s="66">
        <v>2530</v>
      </c>
      <c r="P162" s="67">
        <f>Table224523467891112131415161718192021222324252627[[#This Row],[PEMBULATAN]]*O162</f>
        <v>35420</v>
      </c>
    </row>
    <row r="163" spans="1:16" ht="32.25" customHeight="1" x14ac:dyDescent="0.2">
      <c r="A163" s="96"/>
      <c r="B163" s="77"/>
      <c r="C163" s="75" t="s">
        <v>1928</v>
      </c>
      <c r="D163" s="80" t="s">
        <v>50</v>
      </c>
      <c r="E163" s="13">
        <v>44439</v>
      </c>
      <c r="F163" s="78" t="s">
        <v>768</v>
      </c>
      <c r="G163" s="13">
        <v>44440</v>
      </c>
      <c r="H163" s="79" t="s">
        <v>1409</v>
      </c>
      <c r="I163" s="16">
        <v>94</v>
      </c>
      <c r="J163" s="16">
        <v>50</v>
      </c>
      <c r="K163" s="16">
        <v>36</v>
      </c>
      <c r="L163" s="16">
        <v>23</v>
      </c>
      <c r="M163" s="84">
        <v>42.3</v>
      </c>
      <c r="N163" s="74">
        <v>42</v>
      </c>
      <c r="O163" s="66">
        <v>2530</v>
      </c>
      <c r="P163" s="67">
        <f>Table224523467891112131415161718192021222324252627[[#This Row],[PEMBULATAN]]*O163</f>
        <v>106260</v>
      </c>
    </row>
    <row r="164" spans="1:16" ht="32.25" customHeight="1" x14ac:dyDescent="0.2">
      <c r="A164" s="96"/>
      <c r="B164" s="77"/>
      <c r="C164" s="75" t="s">
        <v>1929</v>
      </c>
      <c r="D164" s="80" t="s">
        <v>50</v>
      </c>
      <c r="E164" s="13">
        <v>44439</v>
      </c>
      <c r="F164" s="78" t="s">
        <v>768</v>
      </c>
      <c r="G164" s="13">
        <v>44440</v>
      </c>
      <c r="H164" s="79" t="s">
        <v>1409</v>
      </c>
      <c r="I164" s="16">
        <v>90</v>
      </c>
      <c r="J164" s="16">
        <v>52</v>
      </c>
      <c r="K164" s="16">
        <v>18</v>
      </c>
      <c r="L164" s="16">
        <v>9</v>
      </c>
      <c r="M164" s="84">
        <v>21.06</v>
      </c>
      <c r="N164" s="74">
        <v>21</v>
      </c>
      <c r="O164" s="66">
        <v>2530</v>
      </c>
      <c r="P164" s="67">
        <f>Table224523467891112131415161718192021222324252627[[#This Row],[PEMBULATAN]]*O164</f>
        <v>53130</v>
      </c>
    </row>
    <row r="165" spans="1:16" ht="32.25" customHeight="1" x14ac:dyDescent="0.2">
      <c r="A165" s="96"/>
      <c r="B165" s="77"/>
      <c r="C165" s="75" t="s">
        <v>1930</v>
      </c>
      <c r="D165" s="80" t="s">
        <v>50</v>
      </c>
      <c r="E165" s="13">
        <v>44439</v>
      </c>
      <c r="F165" s="78" t="s">
        <v>768</v>
      </c>
      <c r="G165" s="13">
        <v>44440</v>
      </c>
      <c r="H165" s="79" t="s">
        <v>1409</v>
      </c>
      <c r="I165" s="16">
        <v>90</v>
      </c>
      <c r="J165" s="16">
        <v>50</v>
      </c>
      <c r="K165" s="16">
        <v>36</v>
      </c>
      <c r="L165" s="16">
        <v>22</v>
      </c>
      <c r="M165" s="84">
        <v>40.5</v>
      </c>
      <c r="N165" s="74">
        <v>41</v>
      </c>
      <c r="O165" s="66">
        <v>2530</v>
      </c>
      <c r="P165" s="67">
        <f>Table224523467891112131415161718192021222324252627[[#This Row],[PEMBULATAN]]*O165</f>
        <v>103730</v>
      </c>
    </row>
    <row r="166" spans="1:16" ht="32.25" customHeight="1" x14ac:dyDescent="0.2">
      <c r="A166" s="96"/>
      <c r="B166" s="77"/>
      <c r="C166" s="75" t="s">
        <v>1931</v>
      </c>
      <c r="D166" s="80" t="s">
        <v>50</v>
      </c>
      <c r="E166" s="13">
        <v>44439</v>
      </c>
      <c r="F166" s="78" t="s">
        <v>768</v>
      </c>
      <c r="G166" s="13">
        <v>44440</v>
      </c>
      <c r="H166" s="79" t="s">
        <v>1409</v>
      </c>
      <c r="I166" s="16">
        <v>60</v>
      </c>
      <c r="J166" s="16">
        <v>29</v>
      </c>
      <c r="K166" s="16">
        <v>9</v>
      </c>
      <c r="L166" s="16">
        <v>3</v>
      </c>
      <c r="M166" s="84">
        <v>3.915</v>
      </c>
      <c r="N166" s="74">
        <v>4</v>
      </c>
      <c r="O166" s="66">
        <v>2530</v>
      </c>
      <c r="P166" s="67">
        <f>Table224523467891112131415161718192021222324252627[[#This Row],[PEMBULATAN]]*O166</f>
        <v>10120</v>
      </c>
    </row>
    <row r="167" spans="1:16" ht="32.25" customHeight="1" x14ac:dyDescent="0.2">
      <c r="A167" s="96"/>
      <c r="B167" s="77"/>
      <c r="C167" s="75" t="s">
        <v>1932</v>
      </c>
      <c r="D167" s="80" t="s">
        <v>50</v>
      </c>
      <c r="E167" s="13">
        <v>44439</v>
      </c>
      <c r="F167" s="78" t="s">
        <v>768</v>
      </c>
      <c r="G167" s="13">
        <v>44440</v>
      </c>
      <c r="H167" s="79" t="s">
        <v>1409</v>
      </c>
      <c r="I167" s="16">
        <v>200</v>
      </c>
      <c r="J167" s="16">
        <v>6</v>
      </c>
      <c r="K167" s="16">
        <v>2</v>
      </c>
      <c r="L167" s="16">
        <v>3</v>
      </c>
      <c r="M167" s="84">
        <v>0.6</v>
      </c>
      <c r="N167" s="74">
        <v>3</v>
      </c>
      <c r="O167" s="66">
        <v>2530</v>
      </c>
      <c r="P167" s="67">
        <f>Table224523467891112131415161718192021222324252627[[#This Row],[PEMBULATAN]]*O167</f>
        <v>7590</v>
      </c>
    </row>
    <row r="168" spans="1:16" ht="32.25" customHeight="1" x14ac:dyDescent="0.2">
      <c r="A168" s="96"/>
      <c r="B168" s="77"/>
      <c r="C168" s="75" t="s">
        <v>1933</v>
      </c>
      <c r="D168" s="80" t="s">
        <v>50</v>
      </c>
      <c r="E168" s="13">
        <v>44439</v>
      </c>
      <c r="F168" s="78" t="s">
        <v>768</v>
      </c>
      <c r="G168" s="13">
        <v>44440</v>
      </c>
      <c r="H168" s="79" t="s">
        <v>1409</v>
      </c>
      <c r="I168" s="16">
        <v>75</v>
      </c>
      <c r="J168" s="16">
        <v>55</v>
      </c>
      <c r="K168" s="16">
        <v>30</v>
      </c>
      <c r="L168" s="16">
        <v>10</v>
      </c>
      <c r="M168" s="84">
        <v>30.9375</v>
      </c>
      <c r="N168" s="74">
        <v>31</v>
      </c>
      <c r="O168" s="66">
        <v>2530</v>
      </c>
      <c r="P168" s="67">
        <f>Table224523467891112131415161718192021222324252627[[#This Row],[PEMBULATAN]]*O168</f>
        <v>78430</v>
      </c>
    </row>
    <row r="169" spans="1:16" ht="32.25" customHeight="1" x14ac:dyDescent="0.2">
      <c r="A169" s="96"/>
      <c r="B169" s="77"/>
      <c r="C169" s="75" t="s">
        <v>1934</v>
      </c>
      <c r="D169" s="80" t="s">
        <v>50</v>
      </c>
      <c r="E169" s="13">
        <v>44439</v>
      </c>
      <c r="F169" s="78" t="s">
        <v>768</v>
      </c>
      <c r="G169" s="13">
        <v>44440</v>
      </c>
      <c r="H169" s="79" t="s">
        <v>1409</v>
      </c>
      <c r="I169" s="16">
        <v>60</v>
      </c>
      <c r="J169" s="16">
        <v>32</v>
      </c>
      <c r="K169" s="16">
        <v>16</v>
      </c>
      <c r="L169" s="16">
        <v>2</v>
      </c>
      <c r="M169" s="84">
        <v>7.68</v>
      </c>
      <c r="N169" s="74">
        <v>8</v>
      </c>
      <c r="O169" s="66">
        <v>2530</v>
      </c>
      <c r="P169" s="67">
        <f>Table224523467891112131415161718192021222324252627[[#This Row],[PEMBULATAN]]*O169</f>
        <v>20240</v>
      </c>
    </row>
    <row r="170" spans="1:16" ht="32.25" customHeight="1" x14ac:dyDescent="0.2">
      <c r="A170" s="96"/>
      <c r="B170" s="77"/>
      <c r="C170" s="75" t="s">
        <v>1935</v>
      </c>
      <c r="D170" s="80" t="s">
        <v>50</v>
      </c>
      <c r="E170" s="13">
        <v>44439</v>
      </c>
      <c r="F170" s="78" t="s">
        <v>768</v>
      </c>
      <c r="G170" s="13">
        <v>44440</v>
      </c>
      <c r="H170" s="79" t="s">
        <v>1409</v>
      </c>
      <c r="I170" s="16">
        <v>70</v>
      </c>
      <c r="J170" s="16">
        <v>50</v>
      </c>
      <c r="K170" s="16">
        <v>34</v>
      </c>
      <c r="L170" s="16">
        <v>10</v>
      </c>
      <c r="M170" s="84">
        <v>29.75</v>
      </c>
      <c r="N170" s="74">
        <v>30</v>
      </c>
      <c r="O170" s="66">
        <v>2530</v>
      </c>
      <c r="P170" s="67">
        <f>Table224523467891112131415161718192021222324252627[[#This Row],[PEMBULATAN]]*O170</f>
        <v>75900</v>
      </c>
    </row>
    <row r="171" spans="1:16" ht="32.25" customHeight="1" x14ac:dyDescent="0.2">
      <c r="A171" s="96"/>
      <c r="B171" s="77"/>
      <c r="C171" s="75" t="s">
        <v>1936</v>
      </c>
      <c r="D171" s="80" t="s">
        <v>50</v>
      </c>
      <c r="E171" s="13">
        <v>44439</v>
      </c>
      <c r="F171" s="78" t="s">
        <v>768</v>
      </c>
      <c r="G171" s="13">
        <v>44440</v>
      </c>
      <c r="H171" s="79" t="s">
        <v>1409</v>
      </c>
      <c r="I171" s="16">
        <v>90</v>
      </c>
      <c r="J171" s="16">
        <v>60</v>
      </c>
      <c r="K171" s="16">
        <v>18</v>
      </c>
      <c r="L171" s="16">
        <v>12</v>
      </c>
      <c r="M171" s="84">
        <v>24.3</v>
      </c>
      <c r="N171" s="74">
        <v>24</v>
      </c>
      <c r="O171" s="66">
        <v>2530</v>
      </c>
      <c r="P171" s="67">
        <f>Table224523467891112131415161718192021222324252627[[#This Row],[PEMBULATAN]]*O171</f>
        <v>60720</v>
      </c>
    </row>
    <row r="172" spans="1:16" ht="32.25" customHeight="1" x14ac:dyDescent="0.2">
      <c r="A172" s="96"/>
      <c r="B172" s="77"/>
      <c r="C172" s="75" t="s">
        <v>1937</v>
      </c>
      <c r="D172" s="80" t="s">
        <v>50</v>
      </c>
      <c r="E172" s="13">
        <v>44439</v>
      </c>
      <c r="F172" s="78" t="s">
        <v>768</v>
      </c>
      <c r="G172" s="13">
        <v>44440</v>
      </c>
      <c r="H172" s="79" t="s">
        <v>1409</v>
      </c>
      <c r="I172" s="16">
        <v>95</v>
      </c>
      <c r="J172" s="16">
        <v>60</v>
      </c>
      <c r="K172" s="16">
        <v>27</v>
      </c>
      <c r="L172" s="16">
        <v>18</v>
      </c>
      <c r="M172" s="84">
        <v>38.475000000000001</v>
      </c>
      <c r="N172" s="74">
        <v>38</v>
      </c>
      <c r="O172" s="66">
        <v>2530</v>
      </c>
      <c r="P172" s="67">
        <f>Table224523467891112131415161718192021222324252627[[#This Row],[PEMBULATAN]]*O172</f>
        <v>96140</v>
      </c>
    </row>
    <row r="173" spans="1:16" ht="32.25" customHeight="1" x14ac:dyDescent="0.2">
      <c r="A173" s="96"/>
      <c r="B173" s="77"/>
      <c r="C173" s="75" t="s">
        <v>1938</v>
      </c>
      <c r="D173" s="80" t="s">
        <v>50</v>
      </c>
      <c r="E173" s="13">
        <v>44439</v>
      </c>
      <c r="F173" s="78" t="s">
        <v>768</v>
      </c>
      <c r="G173" s="13">
        <v>44440</v>
      </c>
      <c r="H173" s="79" t="s">
        <v>1409</v>
      </c>
      <c r="I173" s="16">
        <v>78</v>
      </c>
      <c r="J173" s="16">
        <v>34</v>
      </c>
      <c r="K173" s="16">
        <v>11</v>
      </c>
      <c r="L173" s="16">
        <v>5</v>
      </c>
      <c r="M173" s="84">
        <v>7.2930000000000001</v>
      </c>
      <c r="N173" s="74">
        <v>7</v>
      </c>
      <c r="O173" s="66">
        <v>2530</v>
      </c>
      <c r="P173" s="67">
        <f>Table224523467891112131415161718192021222324252627[[#This Row],[PEMBULATAN]]*O173</f>
        <v>17710</v>
      </c>
    </row>
    <row r="174" spans="1:16" ht="32.25" customHeight="1" x14ac:dyDescent="0.2">
      <c r="A174" s="96"/>
      <c r="B174" s="77"/>
      <c r="C174" s="75" t="s">
        <v>1939</v>
      </c>
      <c r="D174" s="80" t="s">
        <v>50</v>
      </c>
      <c r="E174" s="13">
        <v>44439</v>
      </c>
      <c r="F174" s="78" t="s">
        <v>768</v>
      </c>
      <c r="G174" s="13">
        <v>44440</v>
      </c>
      <c r="H174" s="79" t="s">
        <v>1409</v>
      </c>
      <c r="I174" s="16">
        <v>40</v>
      </c>
      <c r="J174" s="16">
        <v>30</v>
      </c>
      <c r="K174" s="16">
        <v>33</v>
      </c>
      <c r="L174" s="16">
        <v>9</v>
      </c>
      <c r="M174" s="84">
        <v>9.9</v>
      </c>
      <c r="N174" s="74">
        <v>10</v>
      </c>
      <c r="O174" s="66">
        <v>2530</v>
      </c>
      <c r="P174" s="67">
        <f>Table224523467891112131415161718192021222324252627[[#This Row],[PEMBULATAN]]*O174</f>
        <v>25300</v>
      </c>
    </row>
    <row r="175" spans="1:16" ht="32.25" customHeight="1" x14ac:dyDescent="0.2">
      <c r="A175" s="96"/>
      <c r="B175" s="77"/>
      <c r="C175" s="75" t="s">
        <v>1940</v>
      </c>
      <c r="D175" s="80" t="s">
        <v>50</v>
      </c>
      <c r="E175" s="13">
        <v>44439</v>
      </c>
      <c r="F175" s="78" t="s">
        <v>768</v>
      </c>
      <c r="G175" s="13">
        <v>44440</v>
      </c>
      <c r="H175" s="79" t="s">
        <v>1409</v>
      </c>
      <c r="I175" s="16">
        <v>40</v>
      </c>
      <c r="J175" s="16">
        <v>71</v>
      </c>
      <c r="K175" s="16">
        <v>7</v>
      </c>
      <c r="L175" s="16">
        <v>1</v>
      </c>
      <c r="M175" s="84">
        <v>4.97</v>
      </c>
      <c r="N175" s="74">
        <v>5</v>
      </c>
      <c r="O175" s="66">
        <v>2530</v>
      </c>
      <c r="P175" s="67">
        <f>Table224523467891112131415161718192021222324252627[[#This Row],[PEMBULATAN]]*O175</f>
        <v>12650</v>
      </c>
    </row>
    <row r="176" spans="1:16" ht="32.25" customHeight="1" x14ac:dyDescent="0.2">
      <c r="A176" s="96"/>
      <c r="B176" s="77"/>
      <c r="C176" s="75" t="s">
        <v>1941</v>
      </c>
      <c r="D176" s="80" t="s">
        <v>50</v>
      </c>
      <c r="E176" s="13">
        <v>44439</v>
      </c>
      <c r="F176" s="78" t="s">
        <v>768</v>
      </c>
      <c r="G176" s="13">
        <v>44440</v>
      </c>
      <c r="H176" s="79" t="s">
        <v>1409</v>
      </c>
      <c r="I176" s="16">
        <v>30</v>
      </c>
      <c r="J176" s="16">
        <v>23</v>
      </c>
      <c r="K176" s="16">
        <v>33</v>
      </c>
      <c r="L176" s="16">
        <v>4</v>
      </c>
      <c r="M176" s="84">
        <v>5.6924999999999999</v>
      </c>
      <c r="N176" s="74">
        <v>6</v>
      </c>
      <c r="O176" s="66">
        <v>2530</v>
      </c>
      <c r="P176" s="67">
        <f>Table224523467891112131415161718192021222324252627[[#This Row],[PEMBULATAN]]*O176</f>
        <v>15180</v>
      </c>
    </row>
    <row r="177" spans="1:16" ht="32.25" customHeight="1" x14ac:dyDescent="0.2">
      <c r="A177" s="96"/>
      <c r="B177" s="77"/>
      <c r="C177" s="75" t="s">
        <v>1942</v>
      </c>
      <c r="D177" s="80" t="s">
        <v>50</v>
      </c>
      <c r="E177" s="13">
        <v>44439</v>
      </c>
      <c r="F177" s="78" t="s">
        <v>768</v>
      </c>
      <c r="G177" s="13">
        <v>44440</v>
      </c>
      <c r="H177" s="79" t="s">
        <v>1409</v>
      </c>
      <c r="I177" s="16">
        <v>62</v>
      </c>
      <c r="J177" s="16">
        <v>35</v>
      </c>
      <c r="K177" s="16">
        <v>6</v>
      </c>
      <c r="L177" s="16">
        <v>7</v>
      </c>
      <c r="M177" s="84">
        <v>3.2549999999999999</v>
      </c>
      <c r="N177" s="74">
        <v>7</v>
      </c>
      <c r="O177" s="66">
        <v>2530</v>
      </c>
      <c r="P177" s="67">
        <f>Table224523467891112131415161718192021222324252627[[#This Row],[PEMBULATAN]]*O177</f>
        <v>17710</v>
      </c>
    </row>
    <row r="178" spans="1:16" ht="32.25" customHeight="1" x14ac:dyDescent="0.2">
      <c r="A178" s="96"/>
      <c r="B178" s="77"/>
      <c r="C178" s="75" t="s">
        <v>1943</v>
      </c>
      <c r="D178" s="80" t="s">
        <v>50</v>
      </c>
      <c r="E178" s="13">
        <v>44439</v>
      </c>
      <c r="F178" s="78" t="s">
        <v>768</v>
      </c>
      <c r="G178" s="13">
        <v>44440</v>
      </c>
      <c r="H178" s="79" t="s">
        <v>1409</v>
      </c>
      <c r="I178" s="16">
        <v>59</v>
      </c>
      <c r="J178" s="16">
        <v>20</v>
      </c>
      <c r="K178" s="16">
        <v>20</v>
      </c>
      <c r="L178" s="16">
        <v>7</v>
      </c>
      <c r="M178" s="84">
        <v>5.9</v>
      </c>
      <c r="N178" s="74">
        <v>7</v>
      </c>
      <c r="O178" s="66">
        <v>2530</v>
      </c>
      <c r="P178" s="67">
        <f>Table224523467891112131415161718192021222324252627[[#This Row],[PEMBULATAN]]*O178</f>
        <v>17710</v>
      </c>
    </row>
    <row r="179" spans="1:16" ht="32.25" customHeight="1" x14ac:dyDescent="0.2">
      <c r="A179" s="96"/>
      <c r="B179" s="77"/>
      <c r="C179" s="75" t="s">
        <v>1944</v>
      </c>
      <c r="D179" s="80" t="s">
        <v>50</v>
      </c>
      <c r="E179" s="13">
        <v>44439</v>
      </c>
      <c r="F179" s="78" t="s">
        <v>768</v>
      </c>
      <c r="G179" s="13">
        <v>44440</v>
      </c>
      <c r="H179" s="79" t="s">
        <v>1409</v>
      </c>
      <c r="I179" s="16">
        <v>40</v>
      </c>
      <c r="J179" s="16">
        <v>35</v>
      </c>
      <c r="K179" s="16">
        <v>12</v>
      </c>
      <c r="L179" s="16">
        <v>1</v>
      </c>
      <c r="M179" s="84">
        <v>4.2</v>
      </c>
      <c r="N179" s="74">
        <v>4</v>
      </c>
      <c r="O179" s="66">
        <v>2530</v>
      </c>
      <c r="P179" s="67">
        <f>Table224523467891112131415161718192021222324252627[[#This Row],[PEMBULATAN]]*O179</f>
        <v>10120</v>
      </c>
    </row>
    <row r="180" spans="1:16" ht="32.25" customHeight="1" x14ac:dyDescent="0.2">
      <c r="A180" s="96"/>
      <c r="B180" s="77"/>
      <c r="C180" s="75" t="s">
        <v>1945</v>
      </c>
      <c r="D180" s="80" t="s">
        <v>50</v>
      </c>
      <c r="E180" s="13">
        <v>44439</v>
      </c>
      <c r="F180" s="78" t="s">
        <v>768</v>
      </c>
      <c r="G180" s="13">
        <v>44440</v>
      </c>
      <c r="H180" s="79" t="s">
        <v>1409</v>
      </c>
      <c r="I180" s="16">
        <v>40</v>
      </c>
      <c r="J180" s="16">
        <v>30</v>
      </c>
      <c r="K180" s="16">
        <v>33</v>
      </c>
      <c r="L180" s="16">
        <v>2</v>
      </c>
      <c r="M180" s="84">
        <v>9.9</v>
      </c>
      <c r="N180" s="74">
        <v>10</v>
      </c>
      <c r="O180" s="66">
        <v>2530</v>
      </c>
      <c r="P180" s="67">
        <f>Table224523467891112131415161718192021222324252627[[#This Row],[PEMBULATAN]]*O180</f>
        <v>25300</v>
      </c>
    </row>
    <row r="181" spans="1:16" ht="32.25" customHeight="1" x14ac:dyDescent="0.2">
      <c r="A181" s="96"/>
      <c r="B181" s="77"/>
      <c r="C181" s="75" t="s">
        <v>1946</v>
      </c>
      <c r="D181" s="80" t="s">
        <v>50</v>
      </c>
      <c r="E181" s="13">
        <v>44439</v>
      </c>
      <c r="F181" s="78" t="s">
        <v>768</v>
      </c>
      <c r="G181" s="13">
        <v>44440</v>
      </c>
      <c r="H181" s="79" t="s">
        <v>1409</v>
      </c>
      <c r="I181" s="16">
        <v>23</v>
      </c>
      <c r="J181" s="16">
        <v>50</v>
      </c>
      <c r="K181" s="16">
        <v>33</v>
      </c>
      <c r="L181" s="16">
        <v>3</v>
      </c>
      <c r="M181" s="84">
        <v>9.4875000000000007</v>
      </c>
      <c r="N181" s="74">
        <v>9</v>
      </c>
      <c r="O181" s="66">
        <v>2530</v>
      </c>
      <c r="P181" s="67">
        <f>Table224523467891112131415161718192021222324252627[[#This Row],[PEMBULATAN]]*O181</f>
        <v>22770</v>
      </c>
    </row>
    <row r="182" spans="1:16" ht="32.25" customHeight="1" x14ac:dyDescent="0.2">
      <c r="A182" s="96"/>
      <c r="B182" s="77"/>
      <c r="C182" s="75" t="s">
        <v>1947</v>
      </c>
      <c r="D182" s="80" t="s">
        <v>50</v>
      </c>
      <c r="E182" s="13">
        <v>44439</v>
      </c>
      <c r="F182" s="78" t="s">
        <v>768</v>
      </c>
      <c r="G182" s="13">
        <v>44440</v>
      </c>
      <c r="H182" s="79" t="s">
        <v>1409</v>
      </c>
      <c r="I182" s="16">
        <v>37</v>
      </c>
      <c r="J182" s="16">
        <v>35</v>
      </c>
      <c r="K182" s="16">
        <v>40</v>
      </c>
      <c r="L182" s="16">
        <v>6</v>
      </c>
      <c r="M182" s="84">
        <v>12.95</v>
      </c>
      <c r="N182" s="74">
        <v>13</v>
      </c>
      <c r="O182" s="66">
        <v>2530</v>
      </c>
      <c r="P182" s="67">
        <f>Table224523467891112131415161718192021222324252627[[#This Row],[PEMBULATAN]]*O182</f>
        <v>32890</v>
      </c>
    </row>
    <row r="183" spans="1:16" ht="32.25" customHeight="1" x14ac:dyDescent="0.2">
      <c r="A183" s="96"/>
      <c r="B183" s="77"/>
      <c r="C183" s="75" t="s">
        <v>1948</v>
      </c>
      <c r="D183" s="80" t="s">
        <v>50</v>
      </c>
      <c r="E183" s="13">
        <v>44439</v>
      </c>
      <c r="F183" s="78" t="s">
        <v>768</v>
      </c>
      <c r="G183" s="13">
        <v>44440</v>
      </c>
      <c r="H183" s="79" t="s">
        <v>1409</v>
      </c>
      <c r="I183" s="16">
        <v>60</v>
      </c>
      <c r="J183" s="16">
        <v>60</v>
      </c>
      <c r="K183" s="16">
        <v>13</v>
      </c>
      <c r="L183" s="16">
        <v>2</v>
      </c>
      <c r="M183" s="84">
        <v>11.7</v>
      </c>
      <c r="N183" s="74">
        <v>12</v>
      </c>
      <c r="O183" s="66">
        <v>2530</v>
      </c>
      <c r="P183" s="67">
        <f>Table224523467891112131415161718192021222324252627[[#This Row],[PEMBULATAN]]*O183</f>
        <v>30360</v>
      </c>
    </row>
    <row r="184" spans="1:16" ht="32.25" customHeight="1" x14ac:dyDescent="0.2">
      <c r="A184" s="96"/>
      <c r="B184" s="77"/>
      <c r="C184" s="75" t="s">
        <v>1949</v>
      </c>
      <c r="D184" s="80" t="s">
        <v>50</v>
      </c>
      <c r="E184" s="13">
        <v>44439</v>
      </c>
      <c r="F184" s="78" t="s">
        <v>768</v>
      </c>
      <c r="G184" s="13">
        <v>44440</v>
      </c>
      <c r="H184" s="79" t="s">
        <v>1409</v>
      </c>
      <c r="I184" s="16">
        <v>75</v>
      </c>
      <c r="J184" s="16">
        <v>33</v>
      </c>
      <c r="K184" s="16">
        <v>20</v>
      </c>
      <c r="L184" s="16">
        <v>4</v>
      </c>
      <c r="M184" s="84">
        <v>12.375</v>
      </c>
      <c r="N184" s="74">
        <v>12</v>
      </c>
      <c r="O184" s="66">
        <v>2530</v>
      </c>
      <c r="P184" s="67">
        <f>Table224523467891112131415161718192021222324252627[[#This Row],[PEMBULATAN]]*O184</f>
        <v>30360</v>
      </c>
    </row>
    <row r="185" spans="1:16" ht="32.25" customHeight="1" x14ac:dyDescent="0.2">
      <c r="A185" s="96"/>
      <c r="B185" s="77"/>
      <c r="C185" s="75" t="s">
        <v>1950</v>
      </c>
      <c r="D185" s="80" t="s">
        <v>50</v>
      </c>
      <c r="E185" s="13">
        <v>44439</v>
      </c>
      <c r="F185" s="78" t="s">
        <v>768</v>
      </c>
      <c r="G185" s="13">
        <v>44440</v>
      </c>
      <c r="H185" s="79" t="s">
        <v>1409</v>
      </c>
      <c r="I185" s="16">
        <v>73</v>
      </c>
      <c r="J185" s="16">
        <v>45</v>
      </c>
      <c r="K185" s="16">
        <v>20</v>
      </c>
      <c r="L185" s="16">
        <v>6</v>
      </c>
      <c r="M185" s="84">
        <v>16.425000000000001</v>
      </c>
      <c r="N185" s="74">
        <v>16</v>
      </c>
      <c r="O185" s="66">
        <v>2530</v>
      </c>
      <c r="P185" s="67">
        <f>Table224523467891112131415161718192021222324252627[[#This Row],[PEMBULATAN]]*O185</f>
        <v>40480</v>
      </c>
    </row>
    <row r="186" spans="1:16" ht="32.25" customHeight="1" x14ac:dyDescent="0.2">
      <c r="A186" s="96"/>
      <c r="B186" s="77"/>
      <c r="C186" s="75" t="s">
        <v>1951</v>
      </c>
      <c r="D186" s="80" t="s">
        <v>50</v>
      </c>
      <c r="E186" s="13">
        <v>44439</v>
      </c>
      <c r="F186" s="78" t="s">
        <v>768</v>
      </c>
      <c r="G186" s="13">
        <v>44440</v>
      </c>
      <c r="H186" s="79" t="s">
        <v>1409</v>
      </c>
      <c r="I186" s="16">
        <v>50</v>
      </c>
      <c r="J186" s="16">
        <v>20</v>
      </c>
      <c r="K186" s="16">
        <v>28</v>
      </c>
      <c r="L186" s="16">
        <v>2</v>
      </c>
      <c r="M186" s="84">
        <v>7</v>
      </c>
      <c r="N186" s="74">
        <v>7</v>
      </c>
      <c r="O186" s="66">
        <v>2530</v>
      </c>
      <c r="P186" s="67">
        <f>Table224523467891112131415161718192021222324252627[[#This Row],[PEMBULATAN]]*O186</f>
        <v>17710</v>
      </c>
    </row>
    <row r="187" spans="1:16" ht="32.25" customHeight="1" x14ac:dyDescent="0.2">
      <c r="A187" s="96"/>
      <c r="B187" s="77"/>
      <c r="C187" s="75" t="s">
        <v>1952</v>
      </c>
      <c r="D187" s="80" t="s">
        <v>50</v>
      </c>
      <c r="E187" s="13">
        <v>44439</v>
      </c>
      <c r="F187" s="78" t="s">
        <v>768</v>
      </c>
      <c r="G187" s="13">
        <v>44440</v>
      </c>
      <c r="H187" s="79" t="s">
        <v>1409</v>
      </c>
      <c r="I187" s="16">
        <v>108</v>
      </c>
      <c r="J187" s="16">
        <v>16</v>
      </c>
      <c r="K187" s="16">
        <v>55</v>
      </c>
      <c r="L187" s="16">
        <v>16</v>
      </c>
      <c r="M187" s="84">
        <v>23.76</v>
      </c>
      <c r="N187" s="74">
        <v>24</v>
      </c>
      <c r="O187" s="66">
        <v>2530</v>
      </c>
      <c r="P187" s="67">
        <f>Table224523467891112131415161718192021222324252627[[#This Row],[PEMBULATAN]]*O187</f>
        <v>60720</v>
      </c>
    </row>
    <row r="188" spans="1:16" ht="32.25" customHeight="1" x14ac:dyDescent="0.2">
      <c r="A188" s="96"/>
      <c r="B188" s="77"/>
      <c r="C188" s="75" t="s">
        <v>1953</v>
      </c>
      <c r="D188" s="80" t="s">
        <v>50</v>
      </c>
      <c r="E188" s="13">
        <v>44439</v>
      </c>
      <c r="F188" s="78" t="s">
        <v>768</v>
      </c>
      <c r="G188" s="13">
        <v>44440</v>
      </c>
      <c r="H188" s="79" t="s">
        <v>1409</v>
      </c>
      <c r="I188" s="16">
        <v>49</v>
      </c>
      <c r="J188" s="16">
        <v>28</v>
      </c>
      <c r="K188" s="16">
        <v>30</v>
      </c>
      <c r="L188" s="16">
        <v>9</v>
      </c>
      <c r="M188" s="84">
        <v>10.29</v>
      </c>
      <c r="N188" s="74">
        <v>10</v>
      </c>
      <c r="O188" s="66">
        <v>2530</v>
      </c>
      <c r="P188" s="67">
        <f>Table224523467891112131415161718192021222324252627[[#This Row],[PEMBULATAN]]*O188</f>
        <v>25300</v>
      </c>
    </row>
    <row r="189" spans="1:16" ht="32.25" customHeight="1" x14ac:dyDescent="0.2">
      <c r="A189" s="96"/>
      <c r="B189" s="77"/>
      <c r="C189" s="75" t="s">
        <v>1954</v>
      </c>
      <c r="D189" s="80" t="s">
        <v>50</v>
      </c>
      <c r="E189" s="13">
        <v>44439</v>
      </c>
      <c r="F189" s="78" t="s">
        <v>768</v>
      </c>
      <c r="G189" s="13">
        <v>44440</v>
      </c>
      <c r="H189" s="79" t="s">
        <v>1409</v>
      </c>
      <c r="I189" s="16">
        <v>43</v>
      </c>
      <c r="J189" s="16">
        <v>43</v>
      </c>
      <c r="K189" s="16">
        <v>20</v>
      </c>
      <c r="L189" s="16">
        <v>2</v>
      </c>
      <c r="M189" s="84">
        <v>9.2449999999999992</v>
      </c>
      <c r="N189" s="74">
        <v>9</v>
      </c>
      <c r="O189" s="66">
        <v>2530</v>
      </c>
      <c r="P189" s="67">
        <f>Table224523467891112131415161718192021222324252627[[#This Row],[PEMBULATAN]]*O189</f>
        <v>22770</v>
      </c>
    </row>
    <row r="190" spans="1:16" ht="32.25" customHeight="1" x14ac:dyDescent="0.2">
      <c r="A190" s="96"/>
      <c r="B190" s="77"/>
      <c r="C190" s="75" t="s">
        <v>1955</v>
      </c>
      <c r="D190" s="80" t="s">
        <v>50</v>
      </c>
      <c r="E190" s="13">
        <v>44439</v>
      </c>
      <c r="F190" s="78" t="s">
        <v>768</v>
      </c>
      <c r="G190" s="13">
        <v>44440</v>
      </c>
      <c r="H190" s="79" t="s">
        <v>1409</v>
      </c>
      <c r="I190" s="16">
        <v>38</v>
      </c>
      <c r="J190" s="16">
        <v>35</v>
      </c>
      <c r="K190" s="16">
        <v>38</v>
      </c>
      <c r="L190" s="16">
        <v>8</v>
      </c>
      <c r="M190" s="84">
        <v>12.635</v>
      </c>
      <c r="N190" s="74">
        <v>13</v>
      </c>
      <c r="O190" s="66">
        <v>2530</v>
      </c>
      <c r="P190" s="67">
        <f>Table224523467891112131415161718192021222324252627[[#This Row],[PEMBULATAN]]*O190</f>
        <v>32890</v>
      </c>
    </row>
    <row r="191" spans="1:16" ht="32.25" customHeight="1" x14ac:dyDescent="0.2">
      <c r="A191" s="96"/>
      <c r="B191" s="77"/>
      <c r="C191" s="75" t="s">
        <v>1956</v>
      </c>
      <c r="D191" s="80" t="s">
        <v>50</v>
      </c>
      <c r="E191" s="13">
        <v>44439</v>
      </c>
      <c r="F191" s="78" t="s">
        <v>768</v>
      </c>
      <c r="G191" s="13">
        <v>44440</v>
      </c>
      <c r="H191" s="79" t="s">
        <v>1409</v>
      </c>
      <c r="I191" s="16">
        <v>60</v>
      </c>
      <c r="J191" s="16">
        <v>25</v>
      </c>
      <c r="K191" s="16">
        <v>16</v>
      </c>
      <c r="L191" s="16">
        <v>4</v>
      </c>
      <c r="M191" s="84">
        <v>6</v>
      </c>
      <c r="N191" s="74">
        <v>6</v>
      </c>
      <c r="O191" s="66">
        <v>2530</v>
      </c>
      <c r="P191" s="67">
        <f>Table224523467891112131415161718192021222324252627[[#This Row],[PEMBULATAN]]*O191</f>
        <v>15180</v>
      </c>
    </row>
    <row r="192" spans="1:16" ht="32.25" customHeight="1" x14ac:dyDescent="0.2">
      <c r="A192" s="96"/>
      <c r="B192" s="77"/>
      <c r="C192" s="75" t="s">
        <v>1957</v>
      </c>
      <c r="D192" s="80" t="s">
        <v>50</v>
      </c>
      <c r="E192" s="13">
        <v>44439</v>
      </c>
      <c r="F192" s="78" t="s">
        <v>768</v>
      </c>
      <c r="G192" s="13">
        <v>44440</v>
      </c>
      <c r="H192" s="79" t="s">
        <v>1409</v>
      </c>
      <c r="I192" s="16">
        <v>200</v>
      </c>
      <c r="J192" s="16">
        <v>4</v>
      </c>
      <c r="K192" s="16">
        <v>4</v>
      </c>
      <c r="L192" s="16">
        <v>2</v>
      </c>
      <c r="M192" s="84">
        <v>0.8</v>
      </c>
      <c r="N192" s="74">
        <v>2</v>
      </c>
      <c r="O192" s="66">
        <v>2530</v>
      </c>
      <c r="P192" s="67">
        <f>Table224523467891112131415161718192021222324252627[[#This Row],[PEMBULATAN]]*O192</f>
        <v>5060</v>
      </c>
    </row>
    <row r="193" spans="1:16" ht="32.25" customHeight="1" x14ac:dyDescent="0.2">
      <c r="A193" s="96"/>
      <c r="B193" s="77"/>
      <c r="C193" s="75" t="s">
        <v>1958</v>
      </c>
      <c r="D193" s="80" t="s">
        <v>50</v>
      </c>
      <c r="E193" s="13">
        <v>44439</v>
      </c>
      <c r="F193" s="78" t="s">
        <v>768</v>
      </c>
      <c r="G193" s="13">
        <v>44440</v>
      </c>
      <c r="H193" s="79" t="s">
        <v>1409</v>
      </c>
      <c r="I193" s="16">
        <v>120</v>
      </c>
      <c r="J193" s="16">
        <v>6</v>
      </c>
      <c r="K193" s="16">
        <v>6</v>
      </c>
      <c r="L193" s="16">
        <v>2</v>
      </c>
      <c r="M193" s="84">
        <v>1.08</v>
      </c>
      <c r="N193" s="74">
        <v>2</v>
      </c>
      <c r="O193" s="66">
        <v>2530</v>
      </c>
      <c r="P193" s="67">
        <f>Table224523467891112131415161718192021222324252627[[#This Row],[PEMBULATAN]]*O193</f>
        <v>5060</v>
      </c>
    </row>
    <row r="194" spans="1:16" ht="32.25" customHeight="1" x14ac:dyDescent="0.2">
      <c r="A194" s="96"/>
      <c r="B194" s="77"/>
      <c r="C194" s="75" t="s">
        <v>1959</v>
      </c>
      <c r="D194" s="80" t="s">
        <v>50</v>
      </c>
      <c r="E194" s="13">
        <v>44439</v>
      </c>
      <c r="F194" s="78" t="s">
        <v>768</v>
      </c>
      <c r="G194" s="13">
        <v>44440</v>
      </c>
      <c r="H194" s="79" t="s">
        <v>1409</v>
      </c>
      <c r="I194" s="16">
        <v>110</v>
      </c>
      <c r="J194" s="16">
        <v>6</v>
      </c>
      <c r="K194" s="16">
        <v>6</v>
      </c>
      <c r="L194" s="16">
        <v>2</v>
      </c>
      <c r="M194" s="84">
        <v>0.99</v>
      </c>
      <c r="N194" s="74">
        <v>2</v>
      </c>
      <c r="O194" s="66">
        <v>2530</v>
      </c>
      <c r="P194" s="67">
        <f>Table224523467891112131415161718192021222324252627[[#This Row],[PEMBULATAN]]*O194</f>
        <v>5060</v>
      </c>
    </row>
    <row r="195" spans="1:16" ht="32.25" customHeight="1" x14ac:dyDescent="0.2">
      <c r="A195" s="96"/>
      <c r="B195" s="77"/>
      <c r="C195" s="75" t="s">
        <v>1960</v>
      </c>
      <c r="D195" s="80" t="s">
        <v>50</v>
      </c>
      <c r="E195" s="13">
        <v>44439</v>
      </c>
      <c r="F195" s="78" t="s">
        <v>768</v>
      </c>
      <c r="G195" s="13">
        <v>44440</v>
      </c>
      <c r="H195" s="79" t="s">
        <v>1409</v>
      </c>
      <c r="I195" s="16">
        <v>52</v>
      </c>
      <c r="J195" s="16">
        <v>47</v>
      </c>
      <c r="K195" s="16">
        <v>6</v>
      </c>
      <c r="L195" s="16">
        <v>5</v>
      </c>
      <c r="M195" s="84">
        <v>3.6659999999999999</v>
      </c>
      <c r="N195" s="74">
        <v>5</v>
      </c>
      <c r="O195" s="66">
        <v>2530</v>
      </c>
      <c r="P195" s="67">
        <f>Table224523467891112131415161718192021222324252627[[#This Row],[PEMBULATAN]]*O195</f>
        <v>12650</v>
      </c>
    </row>
    <row r="196" spans="1:16" ht="32.25" customHeight="1" x14ac:dyDescent="0.2">
      <c r="A196" s="96"/>
      <c r="B196" s="77"/>
      <c r="C196" s="75" t="s">
        <v>1961</v>
      </c>
      <c r="D196" s="80" t="s">
        <v>50</v>
      </c>
      <c r="E196" s="13">
        <v>44439</v>
      </c>
      <c r="F196" s="78" t="s">
        <v>768</v>
      </c>
      <c r="G196" s="13">
        <v>44440</v>
      </c>
      <c r="H196" s="79" t="s">
        <v>1409</v>
      </c>
      <c r="I196" s="16">
        <v>43</v>
      </c>
      <c r="J196" s="16">
        <v>34</v>
      </c>
      <c r="K196" s="16">
        <v>22</v>
      </c>
      <c r="L196" s="16">
        <v>6</v>
      </c>
      <c r="M196" s="84">
        <v>8.0410000000000004</v>
      </c>
      <c r="N196" s="74">
        <v>8</v>
      </c>
      <c r="O196" s="66">
        <v>2530</v>
      </c>
      <c r="P196" s="67">
        <f>Table224523467891112131415161718192021222324252627[[#This Row],[PEMBULATAN]]*O196</f>
        <v>20240</v>
      </c>
    </row>
    <row r="197" spans="1:16" ht="32.25" customHeight="1" x14ac:dyDescent="0.2">
      <c r="A197" s="96"/>
      <c r="B197" s="77"/>
      <c r="C197" s="75" t="s">
        <v>1962</v>
      </c>
      <c r="D197" s="80" t="s">
        <v>50</v>
      </c>
      <c r="E197" s="13">
        <v>44439</v>
      </c>
      <c r="F197" s="78" t="s">
        <v>768</v>
      </c>
      <c r="G197" s="13">
        <v>44440</v>
      </c>
      <c r="H197" s="79" t="s">
        <v>1409</v>
      </c>
      <c r="I197" s="16">
        <v>77</v>
      </c>
      <c r="J197" s="16">
        <v>65</v>
      </c>
      <c r="K197" s="16">
        <v>32</v>
      </c>
      <c r="L197" s="16">
        <v>22</v>
      </c>
      <c r="M197" s="84">
        <v>40.04</v>
      </c>
      <c r="N197" s="74">
        <v>40</v>
      </c>
      <c r="O197" s="66">
        <v>2530</v>
      </c>
      <c r="P197" s="67">
        <f>Table224523467891112131415161718192021222324252627[[#This Row],[PEMBULATAN]]*O197</f>
        <v>101200</v>
      </c>
    </row>
    <row r="198" spans="1:16" ht="32.25" customHeight="1" x14ac:dyDescent="0.2">
      <c r="A198" s="96"/>
      <c r="B198" s="77"/>
      <c r="C198" s="75" t="s">
        <v>1963</v>
      </c>
      <c r="D198" s="80" t="s">
        <v>50</v>
      </c>
      <c r="E198" s="13">
        <v>44439</v>
      </c>
      <c r="F198" s="78" t="s">
        <v>768</v>
      </c>
      <c r="G198" s="13">
        <v>44440</v>
      </c>
      <c r="H198" s="79" t="s">
        <v>1409</v>
      </c>
      <c r="I198" s="16">
        <v>102</v>
      </c>
      <c r="J198" s="16">
        <v>72</v>
      </c>
      <c r="K198" s="16">
        <v>34</v>
      </c>
      <c r="L198" s="16">
        <v>19</v>
      </c>
      <c r="M198" s="84">
        <v>62.423999999999999</v>
      </c>
      <c r="N198" s="74">
        <v>62</v>
      </c>
      <c r="O198" s="66">
        <v>2530</v>
      </c>
      <c r="P198" s="67">
        <f>Table224523467891112131415161718192021222324252627[[#This Row],[PEMBULATAN]]*O198</f>
        <v>156860</v>
      </c>
    </row>
    <row r="199" spans="1:16" ht="32.25" customHeight="1" x14ac:dyDescent="0.2">
      <c r="A199" s="96"/>
      <c r="B199" s="77"/>
      <c r="C199" s="75" t="s">
        <v>1964</v>
      </c>
      <c r="D199" s="80" t="s">
        <v>50</v>
      </c>
      <c r="E199" s="13">
        <v>44439</v>
      </c>
      <c r="F199" s="78" t="s">
        <v>768</v>
      </c>
      <c r="G199" s="13">
        <v>44440</v>
      </c>
      <c r="H199" s="79" t="s">
        <v>1409</v>
      </c>
      <c r="I199" s="16">
        <v>80</v>
      </c>
      <c r="J199" s="16">
        <v>60</v>
      </c>
      <c r="K199" s="16">
        <v>24</v>
      </c>
      <c r="L199" s="16">
        <v>11</v>
      </c>
      <c r="M199" s="84">
        <v>28.8</v>
      </c>
      <c r="N199" s="74">
        <v>29</v>
      </c>
      <c r="O199" s="66">
        <v>2530</v>
      </c>
      <c r="P199" s="67">
        <f>Table224523467891112131415161718192021222324252627[[#This Row],[PEMBULATAN]]*O199</f>
        <v>73370</v>
      </c>
    </row>
    <row r="200" spans="1:16" ht="32.25" customHeight="1" x14ac:dyDescent="0.2">
      <c r="A200" s="96"/>
      <c r="B200" s="77"/>
      <c r="C200" s="75" t="s">
        <v>1965</v>
      </c>
      <c r="D200" s="80" t="s">
        <v>50</v>
      </c>
      <c r="E200" s="13">
        <v>44439</v>
      </c>
      <c r="F200" s="78" t="s">
        <v>768</v>
      </c>
      <c r="G200" s="13">
        <v>44440</v>
      </c>
      <c r="H200" s="79" t="s">
        <v>1409</v>
      </c>
      <c r="I200" s="16">
        <v>90</v>
      </c>
      <c r="J200" s="16">
        <v>45</v>
      </c>
      <c r="K200" s="16">
        <v>19</v>
      </c>
      <c r="L200" s="16">
        <v>19</v>
      </c>
      <c r="M200" s="84">
        <v>19.237500000000001</v>
      </c>
      <c r="N200" s="74">
        <v>19</v>
      </c>
      <c r="O200" s="66">
        <v>2530</v>
      </c>
      <c r="P200" s="67">
        <f>Table224523467891112131415161718192021222324252627[[#This Row],[PEMBULATAN]]*O200</f>
        <v>48070</v>
      </c>
    </row>
    <row r="201" spans="1:16" ht="32.25" customHeight="1" x14ac:dyDescent="0.2">
      <c r="A201" s="96"/>
      <c r="B201" s="77"/>
      <c r="C201" s="75" t="s">
        <v>1966</v>
      </c>
      <c r="D201" s="80" t="s">
        <v>50</v>
      </c>
      <c r="E201" s="13">
        <v>44439</v>
      </c>
      <c r="F201" s="78" t="s">
        <v>768</v>
      </c>
      <c r="G201" s="13">
        <v>44440</v>
      </c>
      <c r="H201" s="79" t="s">
        <v>1409</v>
      </c>
      <c r="I201" s="16">
        <v>70</v>
      </c>
      <c r="J201" s="16">
        <v>60</v>
      </c>
      <c r="K201" s="16">
        <v>12</v>
      </c>
      <c r="L201" s="16">
        <v>9</v>
      </c>
      <c r="M201" s="84">
        <v>12.6</v>
      </c>
      <c r="N201" s="74">
        <v>13</v>
      </c>
      <c r="O201" s="66">
        <v>2530</v>
      </c>
      <c r="P201" s="67">
        <f>Table224523467891112131415161718192021222324252627[[#This Row],[PEMBULATAN]]*O201</f>
        <v>32890</v>
      </c>
    </row>
    <row r="202" spans="1:16" ht="32.25" customHeight="1" x14ac:dyDescent="0.2">
      <c r="A202" s="96"/>
      <c r="B202" s="77"/>
      <c r="C202" s="75" t="s">
        <v>1967</v>
      </c>
      <c r="D202" s="80" t="s">
        <v>50</v>
      </c>
      <c r="E202" s="13">
        <v>44439</v>
      </c>
      <c r="F202" s="78" t="s">
        <v>768</v>
      </c>
      <c r="G202" s="13">
        <v>44440</v>
      </c>
      <c r="H202" s="79" t="s">
        <v>1409</v>
      </c>
      <c r="I202" s="16">
        <v>60</v>
      </c>
      <c r="J202" s="16">
        <v>40</v>
      </c>
      <c r="K202" s="16">
        <v>20</v>
      </c>
      <c r="L202" s="16">
        <v>4</v>
      </c>
      <c r="M202" s="84">
        <v>12</v>
      </c>
      <c r="N202" s="74">
        <v>12</v>
      </c>
      <c r="O202" s="66">
        <v>2530</v>
      </c>
      <c r="P202" s="67">
        <f>Table224523467891112131415161718192021222324252627[[#This Row],[PEMBULATAN]]*O202</f>
        <v>30360</v>
      </c>
    </row>
    <row r="203" spans="1:16" ht="32.25" customHeight="1" x14ac:dyDescent="0.2">
      <c r="A203" s="96"/>
      <c r="B203" s="77"/>
      <c r="C203" s="75" t="s">
        <v>1968</v>
      </c>
      <c r="D203" s="80" t="s">
        <v>50</v>
      </c>
      <c r="E203" s="13">
        <v>44439</v>
      </c>
      <c r="F203" s="78" t="s">
        <v>768</v>
      </c>
      <c r="G203" s="13">
        <v>44440</v>
      </c>
      <c r="H203" s="79" t="s">
        <v>1409</v>
      </c>
      <c r="I203" s="16">
        <v>60</v>
      </c>
      <c r="J203" s="16">
        <v>43</v>
      </c>
      <c r="K203" s="16">
        <v>22</v>
      </c>
      <c r="L203" s="16">
        <v>7</v>
      </c>
      <c r="M203" s="84">
        <v>14.19</v>
      </c>
      <c r="N203" s="74">
        <v>14</v>
      </c>
      <c r="O203" s="66">
        <v>2530</v>
      </c>
      <c r="P203" s="67">
        <f>Table224523467891112131415161718192021222324252627[[#This Row],[PEMBULATAN]]*O203</f>
        <v>35420</v>
      </c>
    </row>
    <row r="204" spans="1:16" ht="32.25" customHeight="1" x14ac:dyDescent="0.2">
      <c r="A204" s="96"/>
      <c r="B204" s="77"/>
      <c r="C204" s="75" t="s">
        <v>1969</v>
      </c>
      <c r="D204" s="80" t="s">
        <v>50</v>
      </c>
      <c r="E204" s="13">
        <v>44439</v>
      </c>
      <c r="F204" s="78" t="s">
        <v>768</v>
      </c>
      <c r="G204" s="13">
        <v>44440</v>
      </c>
      <c r="H204" s="79" t="s">
        <v>1409</v>
      </c>
      <c r="I204" s="16">
        <v>67</v>
      </c>
      <c r="J204" s="16">
        <v>38</v>
      </c>
      <c r="K204" s="16">
        <v>24</v>
      </c>
      <c r="L204" s="16">
        <v>13</v>
      </c>
      <c r="M204" s="84">
        <v>15.276</v>
      </c>
      <c r="N204" s="74">
        <v>15</v>
      </c>
      <c r="O204" s="66">
        <v>2530</v>
      </c>
      <c r="P204" s="67">
        <f>Table224523467891112131415161718192021222324252627[[#This Row],[PEMBULATAN]]*O204</f>
        <v>37950</v>
      </c>
    </row>
    <row r="205" spans="1:16" ht="32.25" customHeight="1" x14ac:dyDescent="0.2">
      <c r="A205" s="96"/>
      <c r="B205" s="77"/>
      <c r="C205" s="75" t="s">
        <v>1970</v>
      </c>
      <c r="D205" s="80" t="s">
        <v>50</v>
      </c>
      <c r="E205" s="13">
        <v>44439</v>
      </c>
      <c r="F205" s="78" t="s">
        <v>768</v>
      </c>
      <c r="G205" s="13">
        <v>44440</v>
      </c>
      <c r="H205" s="79" t="s">
        <v>1409</v>
      </c>
      <c r="I205" s="16">
        <v>98</v>
      </c>
      <c r="J205" s="16">
        <v>50</v>
      </c>
      <c r="K205" s="16">
        <v>32</v>
      </c>
      <c r="L205" s="16">
        <v>21</v>
      </c>
      <c r="M205" s="84">
        <v>39.200000000000003</v>
      </c>
      <c r="N205" s="74">
        <v>39</v>
      </c>
      <c r="O205" s="66">
        <v>2530</v>
      </c>
      <c r="P205" s="67">
        <f>Table224523467891112131415161718192021222324252627[[#This Row],[PEMBULATAN]]*O205</f>
        <v>98670</v>
      </c>
    </row>
    <row r="206" spans="1:16" ht="32.25" customHeight="1" x14ac:dyDescent="0.2">
      <c r="A206" s="96"/>
      <c r="B206" s="77"/>
      <c r="C206" s="75" t="s">
        <v>1971</v>
      </c>
      <c r="D206" s="80" t="s">
        <v>50</v>
      </c>
      <c r="E206" s="13">
        <v>44439</v>
      </c>
      <c r="F206" s="78" t="s">
        <v>768</v>
      </c>
      <c r="G206" s="13">
        <v>44440</v>
      </c>
      <c r="H206" s="79" t="s">
        <v>1409</v>
      </c>
      <c r="I206" s="16">
        <v>80</v>
      </c>
      <c r="J206" s="16">
        <v>50</v>
      </c>
      <c r="K206" s="16">
        <v>33</v>
      </c>
      <c r="L206" s="16">
        <v>11</v>
      </c>
      <c r="M206" s="84">
        <v>33</v>
      </c>
      <c r="N206" s="74">
        <v>33</v>
      </c>
      <c r="O206" s="66">
        <v>2530</v>
      </c>
      <c r="P206" s="67">
        <f>Table224523467891112131415161718192021222324252627[[#This Row],[PEMBULATAN]]*O206</f>
        <v>83490</v>
      </c>
    </row>
    <row r="207" spans="1:16" ht="32.25" customHeight="1" x14ac:dyDescent="0.2">
      <c r="A207" s="96"/>
      <c r="B207" s="77"/>
      <c r="C207" s="75" t="s">
        <v>1972</v>
      </c>
      <c r="D207" s="80" t="s">
        <v>50</v>
      </c>
      <c r="E207" s="13">
        <v>44439</v>
      </c>
      <c r="F207" s="78" t="s">
        <v>768</v>
      </c>
      <c r="G207" s="13">
        <v>44440</v>
      </c>
      <c r="H207" s="79" t="s">
        <v>1409</v>
      </c>
      <c r="I207" s="16">
        <v>80</v>
      </c>
      <c r="J207" s="16">
        <v>65</v>
      </c>
      <c r="K207" s="16">
        <v>22</v>
      </c>
      <c r="L207" s="16">
        <v>22</v>
      </c>
      <c r="M207" s="84">
        <v>28.6</v>
      </c>
      <c r="N207" s="74">
        <v>29</v>
      </c>
      <c r="O207" s="66">
        <v>2530</v>
      </c>
      <c r="P207" s="67">
        <f>Table224523467891112131415161718192021222324252627[[#This Row],[PEMBULATAN]]*O207</f>
        <v>73370</v>
      </c>
    </row>
    <row r="208" spans="1:16" ht="32.25" customHeight="1" x14ac:dyDescent="0.2">
      <c r="A208" s="96"/>
      <c r="B208" s="77"/>
      <c r="C208" s="75" t="s">
        <v>1973</v>
      </c>
      <c r="D208" s="80" t="s">
        <v>50</v>
      </c>
      <c r="E208" s="13">
        <v>44439</v>
      </c>
      <c r="F208" s="78" t="s">
        <v>768</v>
      </c>
      <c r="G208" s="13">
        <v>44440</v>
      </c>
      <c r="H208" s="79" t="s">
        <v>1409</v>
      </c>
      <c r="I208" s="16">
        <v>54</v>
      </c>
      <c r="J208" s="16">
        <v>55</v>
      </c>
      <c r="K208" s="16">
        <v>23</v>
      </c>
      <c r="L208" s="16">
        <v>12</v>
      </c>
      <c r="M208" s="84">
        <v>17.077500000000001</v>
      </c>
      <c r="N208" s="74">
        <v>17</v>
      </c>
      <c r="O208" s="66">
        <v>2530</v>
      </c>
      <c r="P208" s="67">
        <f>Table224523467891112131415161718192021222324252627[[#This Row],[PEMBULATAN]]*O208</f>
        <v>43010</v>
      </c>
    </row>
    <row r="209" spans="1:16" ht="32.25" customHeight="1" x14ac:dyDescent="0.2">
      <c r="A209" s="96"/>
      <c r="B209" s="77"/>
      <c r="C209" s="75" t="s">
        <v>1974</v>
      </c>
      <c r="D209" s="80" t="s">
        <v>50</v>
      </c>
      <c r="E209" s="13">
        <v>44439</v>
      </c>
      <c r="F209" s="78" t="s">
        <v>768</v>
      </c>
      <c r="G209" s="13">
        <v>44440</v>
      </c>
      <c r="H209" s="79" t="s">
        <v>1409</v>
      </c>
      <c r="I209" s="16">
        <v>70</v>
      </c>
      <c r="J209" s="16">
        <v>65</v>
      </c>
      <c r="K209" s="16">
        <v>24</v>
      </c>
      <c r="L209" s="16">
        <v>10</v>
      </c>
      <c r="M209" s="84">
        <v>27.3</v>
      </c>
      <c r="N209" s="74">
        <v>27</v>
      </c>
      <c r="O209" s="66">
        <v>2530</v>
      </c>
      <c r="P209" s="67">
        <f>Table224523467891112131415161718192021222324252627[[#This Row],[PEMBULATAN]]*O209</f>
        <v>68310</v>
      </c>
    </row>
    <row r="210" spans="1:16" ht="32.25" customHeight="1" x14ac:dyDescent="0.2">
      <c r="A210" s="96"/>
      <c r="B210" s="77"/>
      <c r="C210" s="75" t="s">
        <v>1975</v>
      </c>
      <c r="D210" s="80" t="s">
        <v>50</v>
      </c>
      <c r="E210" s="13">
        <v>44439</v>
      </c>
      <c r="F210" s="78" t="s">
        <v>768</v>
      </c>
      <c r="G210" s="13">
        <v>44440</v>
      </c>
      <c r="H210" s="79" t="s">
        <v>1409</v>
      </c>
      <c r="I210" s="16">
        <v>73</v>
      </c>
      <c r="J210" s="16">
        <v>60</v>
      </c>
      <c r="K210" s="16">
        <v>21</v>
      </c>
      <c r="L210" s="16">
        <v>8</v>
      </c>
      <c r="M210" s="84">
        <v>22.995000000000001</v>
      </c>
      <c r="N210" s="74">
        <v>23</v>
      </c>
      <c r="O210" s="66">
        <v>2530</v>
      </c>
      <c r="P210" s="67">
        <f>Table224523467891112131415161718192021222324252627[[#This Row],[PEMBULATAN]]*O210</f>
        <v>58190</v>
      </c>
    </row>
    <row r="211" spans="1:16" ht="32.25" customHeight="1" x14ac:dyDescent="0.2">
      <c r="A211" s="96"/>
      <c r="B211" s="77"/>
      <c r="C211" s="75" t="s">
        <v>1976</v>
      </c>
      <c r="D211" s="80" t="s">
        <v>50</v>
      </c>
      <c r="E211" s="13">
        <v>44439</v>
      </c>
      <c r="F211" s="78" t="s">
        <v>768</v>
      </c>
      <c r="G211" s="13">
        <v>44440</v>
      </c>
      <c r="H211" s="79" t="s">
        <v>1409</v>
      </c>
      <c r="I211" s="16">
        <v>70</v>
      </c>
      <c r="J211" s="16">
        <v>34</v>
      </c>
      <c r="K211" s="16">
        <v>22</v>
      </c>
      <c r="L211" s="16">
        <v>11</v>
      </c>
      <c r="M211" s="84">
        <v>13.09</v>
      </c>
      <c r="N211" s="74">
        <v>13</v>
      </c>
      <c r="O211" s="66">
        <v>2530</v>
      </c>
      <c r="P211" s="67">
        <f>Table224523467891112131415161718192021222324252627[[#This Row],[PEMBULATAN]]*O211</f>
        <v>32890</v>
      </c>
    </row>
    <row r="212" spans="1:16" ht="32.25" customHeight="1" x14ac:dyDescent="0.2">
      <c r="A212" s="96"/>
      <c r="B212" s="77"/>
      <c r="C212" s="75" t="s">
        <v>1977</v>
      </c>
      <c r="D212" s="80" t="s">
        <v>50</v>
      </c>
      <c r="E212" s="13">
        <v>44439</v>
      </c>
      <c r="F212" s="78" t="s">
        <v>768</v>
      </c>
      <c r="G212" s="13">
        <v>44440</v>
      </c>
      <c r="H212" s="79" t="s">
        <v>1409</v>
      </c>
      <c r="I212" s="16">
        <v>15</v>
      </c>
      <c r="J212" s="16">
        <v>15</v>
      </c>
      <c r="K212" s="16">
        <v>15</v>
      </c>
      <c r="L212" s="16">
        <v>1</v>
      </c>
      <c r="M212" s="84">
        <v>0.84375</v>
      </c>
      <c r="N212" s="74">
        <v>1</v>
      </c>
      <c r="O212" s="66">
        <v>2530</v>
      </c>
      <c r="P212" s="67">
        <f>Table224523467891112131415161718192021222324252627[[#This Row],[PEMBULATAN]]*O212</f>
        <v>2530</v>
      </c>
    </row>
    <row r="213" spans="1:16" ht="32.25" customHeight="1" x14ac:dyDescent="0.2">
      <c r="A213" s="96"/>
      <c r="B213" s="77"/>
      <c r="C213" s="75" t="s">
        <v>1978</v>
      </c>
      <c r="D213" s="80" t="s">
        <v>50</v>
      </c>
      <c r="E213" s="13">
        <v>44439</v>
      </c>
      <c r="F213" s="78" t="s">
        <v>768</v>
      </c>
      <c r="G213" s="13">
        <v>44440</v>
      </c>
      <c r="H213" s="79" t="s">
        <v>1409</v>
      </c>
      <c r="I213" s="16">
        <v>70</v>
      </c>
      <c r="J213" s="16">
        <v>98</v>
      </c>
      <c r="K213" s="16">
        <v>30</v>
      </c>
      <c r="L213" s="16">
        <v>11</v>
      </c>
      <c r="M213" s="84">
        <v>51.45</v>
      </c>
      <c r="N213" s="74">
        <v>51</v>
      </c>
      <c r="O213" s="66">
        <v>2530</v>
      </c>
      <c r="P213" s="67">
        <f>Table224523467891112131415161718192021222324252627[[#This Row],[PEMBULATAN]]*O213</f>
        <v>129030</v>
      </c>
    </row>
    <row r="214" spans="1:16" ht="32.25" customHeight="1" x14ac:dyDescent="0.2">
      <c r="A214" s="96"/>
      <c r="B214" s="77"/>
      <c r="C214" s="75" t="s">
        <v>1979</v>
      </c>
      <c r="D214" s="80" t="s">
        <v>50</v>
      </c>
      <c r="E214" s="13">
        <v>44439</v>
      </c>
      <c r="F214" s="78" t="s">
        <v>768</v>
      </c>
      <c r="G214" s="13">
        <v>44440</v>
      </c>
      <c r="H214" s="79" t="s">
        <v>1409</v>
      </c>
      <c r="I214" s="16">
        <v>80</v>
      </c>
      <c r="J214" s="16">
        <v>44</v>
      </c>
      <c r="K214" s="16">
        <v>21</v>
      </c>
      <c r="L214" s="16">
        <v>8</v>
      </c>
      <c r="M214" s="84">
        <v>18.48</v>
      </c>
      <c r="N214" s="74">
        <v>18</v>
      </c>
      <c r="O214" s="66">
        <v>2530</v>
      </c>
      <c r="P214" s="67">
        <f>Table224523467891112131415161718192021222324252627[[#This Row],[PEMBULATAN]]*O214</f>
        <v>45540</v>
      </c>
    </row>
    <row r="215" spans="1:16" ht="32.25" customHeight="1" x14ac:dyDescent="0.2">
      <c r="A215" s="96"/>
      <c r="B215" s="77"/>
      <c r="C215" s="75" t="s">
        <v>1980</v>
      </c>
      <c r="D215" s="80" t="s">
        <v>50</v>
      </c>
      <c r="E215" s="13">
        <v>44439</v>
      </c>
      <c r="F215" s="78" t="s">
        <v>768</v>
      </c>
      <c r="G215" s="13">
        <v>44440</v>
      </c>
      <c r="H215" s="79" t="s">
        <v>1409</v>
      </c>
      <c r="I215" s="16">
        <v>70</v>
      </c>
      <c r="J215" s="16">
        <v>45</v>
      </c>
      <c r="K215" s="16">
        <v>23</v>
      </c>
      <c r="L215" s="16">
        <v>10</v>
      </c>
      <c r="M215" s="84">
        <v>18.112500000000001</v>
      </c>
      <c r="N215" s="74">
        <v>18</v>
      </c>
      <c r="O215" s="66">
        <v>2530</v>
      </c>
      <c r="P215" s="67">
        <f>Table224523467891112131415161718192021222324252627[[#This Row],[PEMBULATAN]]*O215</f>
        <v>45540</v>
      </c>
    </row>
    <row r="216" spans="1:16" ht="32.25" customHeight="1" x14ac:dyDescent="0.2">
      <c r="A216" s="96"/>
      <c r="B216" s="77"/>
      <c r="C216" s="75" t="s">
        <v>1981</v>
      </c>
      <c r="D216" s="80" t="s">
        <v>50</v>
      </c>
      <c r="E216" s="13">
        <v>44439</v>
      </c>
      <c r="F216" s="78" t="s">
        <v>768</v>
      </c>
      <c r="G216" s="13">
        <v>44440</v>
      </c>
      <c r="H216" s="79" t="s">
        <v>1409</v>
      </c>
      <c r="I216" s="16">
        <v>100</v>
      </c>
      <c r="J216" s="16">
        <v>60</v>
      </c>
      <c r="K216" s="16">
        <v>22</v>
      </c>
      <c r="L216" s="16">
        <v>17</v>
      </c>
      <c r="M216" s="84">
        <v>33</v>
      </c>
      <c r="N216" s="74">
        <v>33</v>
      </c>
      <c r="O216" s="66">
        <v>2530</v>
      </c>
      <c r="P216" s="67">
        <f>Table224523467891112131415161718192021222324252627[[#This Row],[PEMBULATAN]]*O216</f>
        <v>83490</v>
      </c>
    </row>
    <row r="217" spans="1:16" ht="32.25" customHeight="1" x14ac:dyDescent="0.2">
      <c r="A217" s="14"/>
      <c r="B217" s="14"/>
      <c r="C217" s="9" t="s">
        <v>1982</v>
      </c>
      <c r="D217" s="78" t="s">
        <v>50</v>
      </c>
      <c r="E217" s="13">
        <v>44439</v>
      </c>
      <c r="F217" s="78" t="s">
        <v>768</v>
      </c>
      <c r="G217" s="13">
        <v>44440</v>
      </c>
      <c r="H217" s="10" t="s">
        <v>1409</v>
      </c>
      <c r="I217" s="1">
        <v>70</v>
      </c>
      <c r="J217" s="1">
        <v>60</v>
      </c>
      <c r="K217" s="1">
        <v>34</v>
      </c>
      <c r="L217" s="1">
        <v>19</v>
      </c>
      <c r="M217" s="83">
        <v>35.700000000000003</v>
      </c>
      <c r="N217" s="8">
        <v>36</v>
      </c>
      <c r="O217" s="66">
        <v>2530</v>
      </c>
      <c r="P217" s="67">
        <f>Table224523467891112131415161718192021222324252627[[#This Row],[PEMBULATAN]]*O217</f>
        <v>91080</v>
      </c>
    </row>
    <row r="218" spans="1:16" ht="32.25" customHeight="1" x14ac:dyDescent="0.2">
      <c r="A218" s="14"/>
      <c r="B218" s="14"/>
      <c r="C218" s="75" t="s">
        <v>1983</v>
      </c>
      <c r="D218" s="80" t="s">
        <v>50</v>
      </c>
      <c r="E218" s="13">
        <v>44439</v>
      </c>
      <c r="F218" s="78" t="s">
        <v>768</v>
      </c>
      <c r="G218" s="13">
        <v>44440</v>
      </c>
      <c r="H218" s="79" t="s">
        <v>1409</v>
      </c>
      <c r="I218" s="16">
        <v>93</v>
      </c>
      <c r="J218" s="16">
        <v>56</v>
      </c>
      <c r="K218" s="16">
        <v>20</v>
      </c>
      <c r="L218" s="16">
        <v>12</v>
      </c>
      <c r="M218" s="84">
        <v>26.04</v>
      </c>
      <c r="N218" s="74">
        <v>26</v>
      </c>
      <c r="O218" s="66">
        <v>2530</v>
      </c>
      <c r="P218" s="67">
        <f>Table224523467891112131415161718192021222324252627[[#This Row],[PEMBULATAN]]*O218</f>
        <v>65780</v>
      </c>
    </row>
    <row r="219" spans="1:16" ht="32.25" customHeight="1" x14ac:dyDescent="0.2">
      <c r="A219" s="14"/>
      <c r="B219" s="14"/>
      <c r="C219" s="75" t="s">
        <v>1984</v>
      </c>
      <c r="D219" s="80" t="s">
        <v>50</v>
      </c>
      <c r="E219" s="13">
        <v>44439</v>
      </c>
      <c r="F219" s="78" t="s">
        <v>768</v>
      </c>
      <c r="G219" s="13">
        <v>44440</v>
      </c>
      <c r="H219" s="79" t="s">
        <v>1409</v>
      </c>
      <c r="I219" s="16">
        <v>92</v>
      </c>
      <c r="J219" s="16">
        <v>53</v>
      </c>
      <c r="K219" s="16">
        <v>30</v>
      </c>
      <c r="L219" s="16">
        <v>10</v>
      </c>
      <c r="M219" s="84">
        <v>36.57</v>
      </c>
      <c r="N219" s="74">
        <v>37</v>
      </c>
      <c r="O219" s="66">
        <v>2530</v>
      </c>
      <c r="P219" s="67">
        <f>Table224523467891112131415161718192021222324252627[[#This Row],[PEMBULATAN]]*O219</f>
        <v>93610</v>
      </c>
    </row>
    <row r="220" spans="1:16" ht="32.25" customHeight="1" x14ac:dyDescent="0.2">
      <c r="A220" s="14"/>
      <c r="B220" s="14"/>
      <c r="C220" s="75" t="s">
        <v>1985</v>
      </c>
      <c r="D220" s="80" t="s">
        <v>50</v>
      </c>
      <c r="E220" s="13">
        <v>44439</v>
      </c>
      <c r="F220" s="78" t="s">
        <v>768</v>
      </c>
      <c r="G220" s="13">
        <v>44440</v>
      </c>
      <c r="H220" s="79" t="s">
        <v>1409</v>
      </c>
      <c r="I220" s="16">
        <v>93</v>
      </c>
      <c r="J220" s="16">
        <v>54</v>
      </c>
      <c r="K220" s="16">
        <v>30</v>
      </c>
      <c r="L220" s="16">
        <v>17</v>
      </c>
      <c r="M220" s="84">
        <v>37.664999999999999</v>
      </c>
      <c r="N220" s="74">
        <v>38</v>
      </c>
      <c r="O220" s="66">
        <v>2530</v>
      </c>
      <c r="P220" s="67">
        <f>Table224523467891112131415161718192021222324252627[[#This Row],[PEMBULATAN]]*O220</f>
        <v>96140</v>
      </c>
    </row>
    <row r="221" spans="1:16" ht="32.25" customHeight="1" x14ac:dyDescent="0.2">
      <c r="A221" s="14"/>
      <c r="B221" s="14"/>
      <c r="C221" s="75" t="s">
        <v>1986</v>
      </c>
      <c r="D221" s="80" t="s">
        <v>50</v>
      </c>
      <c r="E221" s="13">
        <v>44439</v>
      </c>
      <c r="F221" s="78" t="s">
        <v>768</v>
      </c>
      <c r="G221" s="13">
        <v>44440</v>
      </c>
      <c r="H221" s="79" t="s">
        <v>1409</v>
      </c>
      <c r="I221" s="16">
        <v>100</v>
      </c>
      <c r="J221" s="16">
        <v>50</v>
      </c>
      <c r="K221" s="16">
        <v>22</v>
      </c>
      <c r="L221" s="16">
        <v>17</v>
      </c>
      <c r="M221" s="84">
        <v>27.5</v>
      </c>
      <c r="N221" s="74">
        <v>28</v>
      </c>
      <c r="O221" s="66">
        <v>2530</v>
      </c>
      <c r="P221" s="67">
        <f>Table224523467891112131415161718192021222324252627[[#This Row],[PEMBULATAN]]*O221</f>
        <v>70840</v>
      </c>
    </row>
    <row r="222" spans="1:16" ht="32.25" customHeight="1" x14ac:dyDescent="0.2">
      <c r="A222" s="14"/>
      <c r="B222" s="14"/>
      <c r="C222" s="75" t="s">
        <v>1987</v>
      </c>
      <c r="D222" s="80" t="s">
        <v>50</v>
      </c>
      <c r="E222" s="13">
        <v>44439</v>
      </c>
      <c r="F222" s="78" t="s">
        <v>768</v>
      </c>
      <c r="G222" s="13">
        <v>44440</v>
      </c>
      <c r="H222" s="79" t="s">
        <v>1409</v>
      </c>
      <c r="I222" s="16">
        <v>50</v>
      </c>
      <c r="J222" s="16">
        <v>48</v>
      </c>
      <c r="K222" s="16">
        <v>22</v>
      </c>
      <c r="L222" s="16">
        <v>8</v>
      </c>
      <c r="M222" s="84">
        <v>13.2</v>
      </c>
      <c r="N222" s="74">
        <v>13</v>
      </c>
      <c r="O222" s="66">
        <v>2530</v>
      </c>
      <c r="P222" s="67">
        <f>Table224523467891112131415161718192021222324252627[[#This Row],[PEMBULATAN]]*O222</f>
        <v>32890</v>
      </c>
    </row>
    <row r="223" spans="1:16" ht="32.25" customHeight="1" x14ac:dyDescent="0.2">
      <c r="A223" s="14"/>
      <c r="B223" s="14"/>
      <c r="C223" s="75" t="s">
        <v>1988</v>
      </c>
      <c r="D223" s="80" t="s">
        <v>50</v>
      </c>
      <c r="E223" s="13">
        <v>44439</v>
      </c>
      <c r="F223" s="78" t="s">
        <v>768</v>
      </c>
      <c r="G223" s="13">
        <v>44440</v>
      </c>
      <c r="H223" s="79" t="s">
        <v>1409</v>
      </c>
      <c r="I223" s="16">
        <v>60</v>
      </c>
      <c r="J223" s="16">
        <v>60</v>
      </c>
      <c r="K223" s="16">
        <v>30</v>
      </c>
      <c r="L223" s="16">
        <v>9</v>
      </c>
      <c r="M223" s="84">
        <v>27</v>
      </c>
      <c r="N223" s="74">
        <v>27</v>
      </c>
      <c r="O223" s="66">
        <v>2530</v>
      </c>
      <c r="P223" s="67">
        <f>Table224523467891112131415161718192021222324252627[[#This Row],[PEMBULATAN]]*O223</f>
        <v>68310</v>
      </c>
    </row>
    <row r="224" spans="1:16" ht="32.25" customHeight="1" x14ac:dyDescent="0.2">
      <c r="A224" s="14"/>
      <c r="B224" s="14"/>
      <c r="C224" s="75" t="s">
        <v>1989</v>
      </c>
      <c r="D224" s="80" t="s">
        <v>50</v>
      </c>
      <c r="E224" s="13">
        <v>44439</v>
      </c>
      <c r="F224" s="78" t="s">
        <v>768</v>
      </c>
      <c r="G224" s="13">
        <v>44440</v>
      </c>
      <c r="H224" s="79" t="s">
        <v>1409</v>
      </c>
      <c r="I224" s="16">
        <v>93</v>
      </c>
      <c r="J224" s="16">
        <v>60</v>
      </c>
      <c r="K224" s="16">
        <v>20</v>
      </c>
      <c r="L224" s="16">
        <v>13</v>
      </c>
      <c r="M224" s="84">
        <v>27.9</v>
      </c>
      <c r="N224" s="74">
        <v>28</v>
      </c>
      <c r="O224" s="66">
        <v>2530</v>
      </c>
      <c r="P224" s="67">
        <f>Table224523467891112131415161718192021222324252627[[#This Row],[PEMBULATAN]]*O224</f>
        <v>70840</v>
      </c>
    </row>
    <row r="225" spans="1:16" ht="32.25" customHeight="1" x14ac:dyDescent="0.2">
      <c r="A225" s="14"/>
      <c r="B225" s="14"/>
      <c r="C225" s="75" t="s">
        <v>1990</v>
      </c>
      <c r="D225" s="80" t="s">
        <v>50</v>
      </c>
      <c r="E225" s="13">
        <v>44439</v>
      </c>
      <c r="F225" s="78" t="s">
        <v>768</v>
      </c>
      <c r="G225" s="13">
        <v>44440</v>
      </c>
      <c r="H225" s="79" t="s">
        <v>1409</v>
      </c>
      <c r="I225" s="16">
        <v>86</v>
      </c>
      <c r="J225" s="16">
        <v>57</v>
      </c>
      <c r="K225" s="16">
        <v>28</v>
      </c>
      <c r="L225" s="16">
        <v>20</v>
      </c>
      <c r="M225" s="84">
        <v>34.314</v>
      </c>
      <c r="N225" s="74">
        <v>34</v>
      </c>
      <c r="O225" s="66">
        <v>2530</v>
      </c>
      <c r="P225" s="67">
        <f>Table224523467891112131415161718192021222324252627[[#This Row],[PEMBULATAN]]*O225</f>
        <v>86020</v>
      </c>
    </row>
    <row r="226" spans="1:16" ht="32.25" customHeight="1" x14ac:dyDescent="0.2">
      <c r="A226" s="14"/>
      <c r="B226" s="14"/>
      <c r="C226" s="75" t="s">
        <v>1991</v>
      </c>
      <c r="D226" s="80" t="s">
        <v>50</v>
      </c>
      <c r="E226" s="13">
        <v>44439</v>
      </c>
      <c r="F226" s="78" t="s">
        <v>768</v>
      </c>
      <c r="G226" s="13">
        <v>44440</v>
      </c>
      <c r="H226" s="79" t="s">
        <v>1409</v>
      </c>
      <c r="I226" s="16">
        <v>101</v>
      </c>
      <c r="J226" s="16">
        <v>40</v>
      </c>
      <c r="K226" s="16">
        <v>24</v>
      </c>
      <c r="L226" s="16">
        <v>6</v>
      </c>
      <c r="M226" s="84">
        <v>24.24</v>
      </c>
      <c r="N226" s="74">
        <v>24</v>
      </c>
      <c r="O226" s="66">
        <v>2530</v>
      </c>
      <c r="P226" s="67">
        <f>Table224523467891112131415161718192021222324252627[[#This Row],[PEMBULATAN]]*O226</f>
        <v>60720</v>
      </c>
    </row>
    <row r="227" spans="1:16" ht="32.25" customHeight="1" x14ac:dyDescent="0.2">
      <c r="A227" s="14"/>
      <c r="B227" s="14"/>
      <c r="C227" s="75" t="s">
        <v>1992</v>
      </c>
      <c r="D227" s="80" t="s">
        <v>50</v>
      </c>
      <c r="E227" s="13">
        <v>44439</v>
      </c>
      <c r="F227" s="78" t="s">
        <v>768</v>
      </c>
      <c r="G227" s="13">
        <v>44440</v>
      </c>
      <c r="H227" s="79" t="s">
        <v>1409</v>
      </c>
      <c r="I227" s="16">
        <v>80</v>
      </c>
      <c r="J227" s="16">
        <v>60</v>
      </c>
      <c r="K227" s="16">
        <v>24</v>
      </c>
      <c r="L227" s="16">
        <v>11</v>
      </c>
      <c r="M227" s="84">
        <v>28.8</v>
      </c>
      <c r="N227" s="74">
        <v>29</v>
      </c>
      <c r="O227" s="66">
        <v>2530</v>
      </c>
      <c r="P227" s="67">
        <f>Table224523467891112131415161718192021222324252627[[#This Row],[PEMBULATAN]]*O227</f>
        <v>73370</v>
      </c>
    </row>
    <row r="228" spans="1:16" ht="32.25" customHeight="1" x14ac:dyDescent="0.2">
      <c r="A228" s="14"/>
      <c r="B228" s="14"/>
      <c r="C228" s="75" t="s">
        <v>1993</v>
      </c>
      <c r="D228" s="80" t="s">
        <v>50</v>
      </c>
      <c r="E228" s="13">
        <v>44439</v>
      </c>
      <c r="F228" s="78" t="s">
        <v>768</v>
      </c>
      <c r="G228" s="13">
        <v>44440</v>
      </c>
      <c r="H228" s="79" t="s">
        <v>1409</v>
      </c>
      <c r="I228" s="16">
        <v>50</v>
      </c>
      <c r="J228" s="16">
        <v>37</v>
      </c>
      <c r="K228" s="16">
        <v>17</v>
      </c>
      <c r="L228" s="16">
        <v>4</v>
      </c>
      <c r="M228" s="84">
        <v>7.8624999999999998</v>
      </c>
      <c r="N228" s="74">
        <v>8</v>
      </c>
      <c r="O228" s="66">
        <v>2530</v>
      </c>
      <c r="P228" s="67">
        <f>Table224523467891112131415161718192021222324252627[[#This Row],[PEMBULATAN]]*O228</f>
        <v>20240</v>
      </c>
    </row>
    <row r="229" spans="1:16" ht="32.25" customHeight="1" x14ac:dyDescent="0.2">
      <c r="A229" s="14"/>
      <c r="B229" s="14"/>
      <c r="C229" s="75" t="s">
        <v>1994</v>
      </c>
      <c r="D229" s="80" t="s">
        <v>50</v>
      </c>
      <c r="E229" s="13">
        <v>44439</v>
      </c>
      <c r="F229" s="78" t="s">
        <v>768</v>
      </c>
      <c r="G229" s="13">
        <v>44440</v>
      </c>
      <c r="H229" s="79" t="s">
        <v>1409</v>
      </c>
      <c r="I229" s="16">
        <v>92</v>
      </c>
      <c r="J229" s="16">
        <v>55</v>
      </c>
      <c r="K229" s="16">
        <v>32</v>
      </c>
      <c r="L229" s="16">
        <v>17</v>
      </c>
      <c r="M229" s="84">
        <v>40.479999999999997</v>
      </c>
      <c r="N229" s="74">
        <v>40</v>
      </c>
      <c r="O229" s="66">
        <v>2530</v>
      </c>
      <c r="P229" s="67">
        <f>Table224523467891112131415161718192021222324252627[[#This Row],[PEMBULATAN]]*O229</f>
        <v>101200</v>
      </c>
    </row>
    <row r="230" spans="1:16" ht="32.25" customHeight="1" x14ac:dyDescent="0.2">
      <c r="A230" s="14"/>
      <c r="B230" s="14"/>
      <c r="C230" s="75" t="s">
        <v>1995</v>
      </c>
      <c r="D230" s="80" t="s">
        <v>50</v>
      </c>
      <c r="E230" s="13">
        <v>44439</v>
      </c>
      <c r="F230" s="78" t="s">
        <v>768</v>
      </c>
      <c r="G230" s="13">
        <v>44440</v>
      </c>
      <c r="H230" s="79" t="s">
        <v>1409</v>
      </c>
      <c r="I230" s="16">
        <v>100</v>
      </c>
      <c r="J230" s="16">
        <v>53</v>
      </c>
      <c r="K230" s="16">
        <v>30</v>
      </c>
      <c r="L230" s="16">
        <v>17</v>
      </c>
      <c r="M230" s="84">
        <v>39.75</v>
      </c>
      <c r="N230" s="74">
        <v>40</v>
      </c>
      <c r="O230" s="66">
        <v>2530</v>
      </c>
      <c r="P230" s="67">
        <f>Table224523467891112131415161718192021222324252627[[#This Row],[PEMBULATAN]]*O230</f>
        <v>101200</v>
      </c>
    </row>
    <row r="231" spans="1:16" ht="32.25" customHeight="1" x14ac:dyDescent="0.2">
      <c r="A231" s="14"/>
      <c r="B231" s="14"/>
      <c r="C231" s="75" t="s">
        <v>1996</v>
      </c>
      <c r="D231" s="80" t="s">
        <v>50</v>
      </c>
      <c r="E231" s="13">
        <v>44439</v>
      </c>
      <c r="F231" s="78" t="s">
        <v>768</v>
      </c>
      <c r="G231" s="13">
        <v>44440</v>
      </c>
      <c r="H231" s="79" t="s">
        <v>1409</v>
      </c>
      <c r="I231" s="16">
        <v>60</v>
      </c>
      <c r="J231" s="16">
        <v>60</v>
      </c>
      <c r="K231" s="16">
        <v>20</v>
      </c>
      <c r="L231" s="16">
        <v>5</v>
      </c>
      <c r="M231" s="84">
        <v>18</v>
      </c>
      <c r="N231" s="74">
        <v>18</v>
      </c>
      <c r="O231" s="66">
        <v>2530</v>
      </c>
      <c r="P231" s="67">
        <f>Table224523467891112131415161718192021222324252627[[#This Row],[PEMBULATAN]]*O231</f>
        <v>45540</v>
      </c>
    </row>
    <row r="232" spans="1:16" ht="32.25" customHeight="1" x14ac:dyDescent="0.2">
      <c r="A232" s="14"/>
      <c r="B232" s="14"/>
      <c r="C232" s="75" t="s">
        <v>1997</v>
      </c>
      <c r="D232" s="80" t="s">
        <v>50</v>
      </c>
      <c r="E232" s="13">
        <v>44439</v>
      </c>
      <c r="F232" s="78" t="s">
        <v>768</v>
      </c>
      <c r="G232" s="13">
        <v>44440</v>
      </c>
      <c r="H232" s="79" t="s">
        <v>1409</v>
      </c>
      <c r="I232" s="16">
        <v>60</v>
      </c>
      <c r="J232" s="16">
        <v>60</v>
      </c>
      <c r="K232" s="16">
        <v>23</v>
      </c>
      <c r="L232" s="16">
        <v>4</v>
      </c>
      <c r="M232" s="84">
        <v>20.7</v>
      </c>
      <c r="N232" s="74">
        <v>21</v>
      </c>
      <c r="O232" s="66">
        <v>2530</v>
      </c>
      <c r="P232" s="67">
        <f>Table224523467891112131415161718192021222324252627[[#This Row],[PEMBULATAN]]*O232</f>
        <v>53130</v>
      </c>
    </row>
    <row r="233" spans="1:16" ht="32.25" customHeight="1" x14ac:dyDescent="0.2">
      <c r="A233" s="14"/>
      <c r="B233" s="14"/>
      <c r="C233" s="75" t="s">
        <v>1998</v>
      </c>
      <c r="D233" s="80" t="s">
        <v>50</v>
      </c>
      <c r="E233" s="13">
        <v>44439</v>
      </c>
      <c r="F233" s="78" t="s">
        <v>768</v>
      </c>
      <c r="G233" s="13">
        <v>44440</v>
      </c>
      <c r="H233" s="79" t="s">
        <v>1409</v>
      </c>
      <c r="I233" s="16">
        <v>97</v>
      </c>
      <c r="J233" s="16">
        <v>20</v>
      </c>
      <c r="K233" s="16">
        <v>52</v>
      </c>
      <c r="L233" s="16">
        <v>20</v>
      </c>
      <c r="M233" s="84">
        <v>25.22</v>
      </c>
      <c r="N233" s="74">
        <v>25</v>
      </c>
      <c r="O233" s="66">
        <v>2530</v>
      </c>
      <c r="P233" s="67">
        <f>Table224523467891112131415161718192021222324252627[[#This Row],[PEMBULATAN]]*O233</f>
        <v>63250</v>
      </c>
    </row>
    <row r="234" spans="1:16" ht="32.25" customHeight="1" x14ac:dyDescent="0.2">
      <c r="A234" s="14"/>
      <c r="B234" s="14"/>
      <c r="C234" s="75" t="s">
        <v>1999</v>
      </c>
      <c r="D234" s="80" t="s">
        <v>50</v>
      </c>
      <c r="E234" s="13">
        <v>44439</v>
      </c>
      <c r="F234" s="78" t="s">
        <v>768</v>
      </c>
      <c r="G234" s="13">
        <v>44440</v>
      </c>
      <c r="H234" s="79" t="s">
        <v>1409</v>
      </c>
      <c r="I234" s="16">
        <v>55</v>
      </c>
      <c r="J234" s="16">
        <v>40</v>
      </c>
      <c r="K234" s="16">
        <v>24</v>
      </c>
      <c r="L234" s="16">
        <v>4</v>
      </c>
      <c r="M234" s="84">
        <v>13.2</v>
      </c>
      <c r="N234" s="74">
        <v>13</v>
      </c>
      <c r="O234" s="66">
        <v>2530</v>
      </c>
      <c r="P234" s="67">
        <f>Table224523467891112131415161718192021222324252627[[#This Row],[PEMBULATAN]]*O234</f>
        <v>32890</v>
      </c>
    </row>
    <row r="235" spans="1:16" ht="32.25" customHeight="1" x14ac:dyDescent="0.2">
      <c r="A235" s="14"/>
      <c r="B235" s="14"/>
      <c r="C235" s="75" t="s">
        <v>2000</v>
      </c>
      <c r="D235" s="80" t="s">
        <v>50</v>
      </c>
      <c r="E235" s="13">
        <v>44439</v>
      </c>
      <c r="F235" s="78" t="s">
        <v>768</v>
      </c>
      <c r="G235" s="13">
        <v>44440</v>
      </c>
      <c r="H235" s="79" t="s">
        <v>1409</v>
      </c>
      <c r="I235" s="16">
        <v>44</v>
      </c>
      <c r="J235" s="16">
        <v>47</v>
      </c>
      <c r="K235" s="16">
        <v>15</v>
      </c>
      <c r="L235" s="16">
        <v>15</v>
      </c>
      <c r="M235" s="84">
        <v>7.7549999999999999</v>
      </c>
      <c r="N235" s="74">
        <v>15</v>
      </c>
      <c r="O235" s="66">
        <v>2530</v>
      </c>
      <c r="P235" s="67">
        <f>Table224523467891112131415161718192021222324252627[[#This Row],[PEMBULATAN]]*O235</f>
        <v>37950</v>
      </c>
    </row>
    <row r="236" spans="1:16" ht="32.25" customHeight="1" x14ac:dyDescent="0.2">
      <c r="A236" s="14"/>
      <c r="B236" s="14"/>
      <c r="C236" s="75" t="s">
        <v>2001</v>
      </c>
      <c r="D236" s="80" t="s">
        <v>50</v>
      </c>
      <c r="E236" s="13">
        <v>44439</v>
      </c>
      <c r="F236" s="78" t="s">
        <v>768</v>
      </c>
      <c r="G236" s="13">
        <v>44440</v>
      </c>
      <c r="H236" s="79" t="s">
        <v>1409</v>
      </c>
      <c r="I236" s="16">
        <v>60</v>
      </c>
      <c r="J236" s="16">
        <v>34</v>
      </c>
      <c r="K236" s="16">
        <v>27</v>
      </c>
      <c r="L236" s="16">
        <v>3</v>
      </c>
      <c r="M236" s="84">
        <v>13.77</v>
      </c>
      <c r="N236" s="74">
        <v>14</v>
      </c>
      <c r="O236" s="66">
        <v>2530</v>
      </c>
      <c r="P236" s="67">
        <f>Table224523467891112131415161718192021222324252627[[#This Row],[PEMBULATAN]]*O236</f>
        <v>35420</v>
      </c>
    </row>
    <row r="237" spans="1:16" ht="32.25" customHeight="1" x14ac:dyDescent="0.2">
      <c r="A237" s="14"/>
      <c r="B237" s="14"/>
      <c r="C237" s="75" t="s">
        <v>2002</v>
      </c>
      <c r="D237" s="80" t="s">
        <v>50</v>
      </c>
      <c r="E237" s="13">
        <v>44439</v>
      </c>
      <c r="F237" s="78" t="s">
        <v>768</v>
      </c>
      <c r="G237" s="13">
        <v>44440</v>
      </c>
      <c r="H237" s="79" t="s">
        <v>1409</v>
      </c>
      <c r="I237" s="16">
        <v>87</v>
      </c>
      <c r="J237" s="16">
        <v>26</v>
      </c>
      <c r="K237" s="16">
        <v>46</v>
      </c>
      <c r="L237" s="16">
        <v>7</v>
      </c>
      <c r="M237" s="84">
        <v>26.013000000000002</v>
      </c>
      <c r="N237" s="74">
        <v>26</v>
      </c>
      <c r="O237" s="66">
        <v>2530</v>
      </c>
      <c r="P237" s="67">
        <f>Table224523467891112131415161718192021222324252627[[#This Row],[PEMBULATAN]]*O237</f>
        <v>65780</v>
      </c>
    </row>
    <row r="238" spans="1:16" ht="32.25" customHeight="1" x14ac:dyDescent="0.2">
      <c r="A238" s="14"/>
      <c r="B238" s="14"/>
      <c r="C238" s="75" t="s">
        <v>2003</v>
      </c>
      <c r="D238" s="80" t="s">
        <v>50</v>
      </c>
      <c r="E238" s="13">
        <v>44439</v>
      </c>
      <c r="F238" s="78" t="s">
        <v>768</v>
      </c>
      <c r="G238" s="13">
        <v>44440</v>
      </c>
      <c r="H238" s="79" t="s">
        <v>1409</v>
      </c>
      <c r="I238" s="16">
        <v>100</v>
      </c>
      <c r="J238" s="16">
        <v>19</v>
      </c>
      <c r="K238" s="16">
        <v>12</v>
      </c>
      <c r="L238" s="16">
        <v>2</v>
      </c>
      <c r="M238" s="84">
        <v>5.7</v>
      </c>
      <c r="N238" s="74">
        <v>6</v>
      </c>
      <c r="O238" s="66">
        <v>2530</v>
      </c>
      <c r="P238" s="67">
        <f>Table224523467891112131415161718192021222324252627[[#This Row],[PEMBULATAN]]*O238</f>
        <v>15180</v>
      </c>
    </row>
    <row r="239" spans="1:16" ht="32.25" customHeight="1" x14ac:dyDescent="0.2">
      <c r="A239" s="14"/>
      <c r="B239" s="14"/>
      <c r="C239" s="75" t="s">
        <v>2004</v>
      </c>
      <c r="D239" s="80" t="s">
        <v>50</v>
      </c>
      <c r="E239" s="13">
        <v>44439</v>
      </c>
      <c r="F239" s="78" t="s">
        <v>768</v>
      </c>
      <c r="G239" s="13">
        <v>44440</v>
      </c>
      <c r="H239" s="79" t="s">
        <v>1409</v>
      </c>
      <c r="I239" s="16">
        <v>110</v>
      </c>
      <c r="J239" s="16">
        <v>25</v>
      </c>
      <c r="K239" s="16">
        <v>25</v>
      </c>
      <c r="L239" s="16">
        <v>16</v>
      </c>
      <c r="M239" s="84">
        <v>17.1875</v>
      </c>
      <c r="N239" s="74">
        <v>17</v>
      </c>
      <c r="O239" s="66">
        <v>2530</v>
      </c>
      <c r="P239" s="67">
        <f>Table224523467891112131415161718192021222324252627[[#This Row],[PEMBULATAN]]*O239</f>
        <v>43010</v>
      </c>
    </row>
    <row r="240" spans="1:16" ht="32.25" customHeight="1" x14ac:dyDescent="0.2">
      <c r="A240" s="14"/>
      <c r="B240" s="14"/>
      <c r="C240" s="75" t="s">
        <v>2005</v>
      </c>
      <c r="D240" s="80" t="s">
        <v>50</v>
      </c>
      <c r="E240" s="13">
        <v>44439</v>
      </c>
      <c r="F240" s="78" t="s">
        <v>768</v>
      </c>
      <c r="G240" s="13">
        <v>44440</v>
      </c>
      <c r="H240" s="79" t="s">
        <v>1409</v>
      </c>
      <c r="I240" s="16">
        <v>30</v>
      </c>
      <c r="J240" s="16">
        <v>50</v>
      </c>
      <c r="K240" s="16">
        <v>12</v>
      </c>
      <c r="L240" s="16">
        <v>10</v>
      </c>
      <c r="M240" s="84">
        <v>4.5</v>
      </c>
      <c r="N240" s="74">
        <v>10</v>
      </c>
      <c r="O240" s="66">
        <v>2530</v>
      </c>
      <c r="P240" s="67">
        <f>Table224523467891112131415161718192021222324252627[[#This Row],[PEMBULATAN]]*O240</f>
        <v>25300</v>
      </c>
    </row>
    <row r="241" spans="1:16" ht="32.25" customHeight="1" x14ac:dyDescent="0.2">
      <c r="A241" s="14"/>
      <c r="B241" s="14"/>
      <c r="C241" s="75" t="s">
        <v>2006</v>
      </c>
      <c r="D241" s="80" t="s">
        <v>50</v>
      </c>
      <c r="E241" s="13">
        <v>44439</v>
      </c>
      <c r="F241" s="78" t="s">
        <v>768</v>
      </c>
      <c r="G241" s="13">
        <v>44440</v>
      </c>
      <c r="H241" s="79" t="s">
        <v>1409</v>
      </c>
      <c r="I241" s="16">
        <v>57</v>
      </c>
      <c r="J241" s="16">
        <v>34</v>
      </c>
      <c r="K241" s="16">
        <v>21</v>
      </c>
      <c r="L241" s="16">
        <v>5</v>
      </c>
      <c r="M241" s="84">
        <v>10.1745</v>
      </c>
      <c r="N241" s="74">
        <v>10</v>
      </c>
      <c r="O241" s="66">
        <v>2530</v>
      </c>
      <c r="P241" s="67">
        <f>Table224523467891112131415161718192021222324252627[[#This Row],[PEMBULATAN]]*O241</f>
        <v>25300</v>
      </c>
    </row>
    <row r="242" spans="1:16" ht="32.25" customHeight="1" x14ac:dyDescent="0.2">
      <c r="A242" s="14"/>
      <c r="B242" s="14"/>
      <c r="C242" s="75" t="s">
        <v>2007</v>
      </c>
      <c r="D242" s="80" t="s">
        <v>50</v>
      </c>
      <c r="E242" s="13">
        <v>44439</v>
      </c>
      <c r="F242" s="78" t="s">
        <v>768</v>
      </c>
      <c r="G242" s="13">
        <v>44440</v>
      </c>
      <c r="H242" s="79" t="s">
        <v>1409</v>
      </c>
      <c r="I242" s="16">
        <v>60</v>
      </c>
      <c r="J242" s="16">
        <v>25</v>
      </c>
      <c r="K242" s="16">
        <v>21</v>
      </c>
      <c r="L242" s="16">
        <v>11</v>
      </c>
      <c r="M242" s="84">
        <v>7.875</v>
      </c>
      <c r="N242" s="74">
        <v>11</v>
      </c>
      <c r="O242" s="66">
        <v>2530</v>
      </c>
      <c r="P242" s="67">
        <f>Table224523467891112131415161718192021222324252627[[#This Row],[PEMBULATAN]]*O242</f>
        <v>27830</v>
      </c>
    </row>
    <row r="243" spans="1:16" ht="32.25" customHeight="1" x14ac:dyDescent="0.2">
      <c r="A243" s="14"/>
      <c r="B243" s="14"/>
      <c r="C243" s="75" t="s">
        <v>2008</v>
      </c>
      <c r="D243" s="80" t="s">
        <v>50</v>
      </c>
      <c r="E243" s="13">
        <v>44439</v>
      </c>
      <c r="F243" s="78" t="s">
        <v>768</v>
      </c>
      <c r="G243" s="13">
        <v>44440</v>
      </c>
      <c r="H243" s="79" t="s">
        <v>1409</v>
      </c>
      <c r="I243" s="16">
        <v>60</v>
      </c>
      <c r="J243" s="16">
        <v>60</v>
      </c>
      <c r="K243" s="16">
        <v>20</v>
      </c>
      <c r="L243" s="16">
        <v>8</v>
      </c>
      <c r="M243" s="84">
        <v>18</v>
      </c>
      <c r="N243" s="74">
        <v>18</v>
      </c>
      <c r="O243" s="66">
        <v>2530</v>
      </c>
      <c r="P243" s="67">
        <f>Table224523467891112131415161718192021222324252627[[#This Row],[PEMBULATAN]]*O243</f>
        <v>45540</v>
      </c>
    </row>
    <row r="244" spans="1:16" ht="22.5" customHeight="1" x14ac:dyDescent="0.2">
      <c r="A244" s="119" t="s">
        <v>31</v>
      </c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1"/>
      <c r="M244" s="81">
        <f>SUBTOTAL(109,Table224523467891112131415161718192021222324252627[KG VOLUME])</f>
        <v>4948.1322500000024</v>
      </c>
      <c r="N244" s="70">
        <f>SUM(N3:N243)</f>
        <v>6088</v>
      </c>
      <c r="O244" s="122">
        <f>SUM(P3:P243)</f>
        <v>15402640</v>
      </c>
      <c r="P244" s="123"/>
    </row>
    <row r="245" spans="1:16" ht="22.5" customHeight="1" x14ac:dyDescent="0.2">
      <c r="A245" s="85"/>
      <c r="B245" s="58" t="s">
        <v>43</v>
      </c>
      <c r="C245" s="57"/>
      <c r="D245" s="59" t="s">
        <v>44</v>
      </c>
      <c r="E245" s="85"/>
      <c r="F245" s="85"/>
      <c r="G245" s="85"/>
      <c r="H245" s="85"/>
      <c r="I245" s="85"/>
      <c r="J245" s="85"/>
      <c r="K245" s="85"/>
      <c r="L245" s="85"/>
      <c r="M245" s="86"/>
      <c r="N245" s="88" t="s">
        <v>51</v>
      </c>
      <c r="O245" s="87"/>
      <c r="P245" s="87">
        <f>O244*10%</f>
        <v>1540264</v>
      </c>
    </row>
    <row r="246" spans="1:16" ht="22.5" customHeight="1" thickBot="1" x14ac:dyDescent="0.25">
      <c r="A246" s="85"/>
      <c r="B246" s="58"/>
      <c r="C246" s="57"/>
      <c r="D246" s="59"/>
      <c r="E246" s="85"/>
      <c r="F246" s="85"/>
      <c r="G246" s="85"/>
      <c r="H246" s="85"/>
      <c r="I246" s="85"/>
      <c r="J246" s="85"/>
      <c r="K246" s="85"/>
      <c r="L246" s="85"/>
      <c r="M246" s="86"/>
      <c r="N246" s="99" t="s">
        <v>53</v>
      </c>
      <c r="O246" s="100"/>
      <c r="P246" s="100">
        <f>O244-P245</f>
        <v>13862376</v>
      </c>
    </row>
    <row r="247" spans="1:16" x14ac:dyDescent="0.2">
      <c r="A247" s="11"/>
      <c r="H247" s="65"/>
      <c r="N247" s="64" t="s">
        <v>32</v>
      </c>
      <c r="P247" s="71">
        <f>P246*1%</f>
        <v>138623.76</v>
      </c>
    </row>
    <row r="248" spans="1:16" ht="15.75" thickBot="1" x14ac:dyDescent="0.25">
      <c r="A248" s="11"/>
      <c r="H248" s="65"/>
      <c r="N248" s="64" t="s">
        <v>54</v>
      </c>
      <c r="P248" s="73">
        <f>P246*2%</f>
        <v>277247.52</v>
      </c>
    </row>
    <row r="249" spans="1:16" x14ac:dyDescent="0.2">
      <c r="A249" s="11"/>
      <c r="H249" s="65"/>
      <c r="N249" s="68" t="s">
        <v>33</v>
      </c>
      <c r="O249" s="69"/>
      <c r="P249" s="72">
        <f>P246+P247-P248</f>
        <v>13723752.24</v>
      </c>
    </row>
    <row r="250" spans="1:16" x14ac:dyDescent="0.2">
      <c r="A250" s="11"/>
      <c r="H250" s="65"/>
      <c r="P250" s="73"/>
    </row>
    <row r="251" spans="1:16" x14ac:dyDescent="0.2">
      <c r="A251" s="11"/>
      <c r="H251" s="65"/>
      <c r="O251" s="60"/>
      <c r="P251" s="73"/>
    </row>
    <row r="252" spans="1:16" s="3" customFormat="1" x14ac:dyDescent="0.25">
      <c r="A252" s="11"/>
      <c r="B252" s="2"/>
      <c r="C252" s="2"/>
      <c r="E252" s="12"/>
      <c r="H252" s="65"/>
      <c r="N252" s="15"/>
      <c r="O252" s="15"/>
      <c r="P252" s="15"/>
    </row>
    <row r="253" spans="1:16" s="3" customFormat="1" x14ac:dyDescent="0.25">
      <c r="A253" s="11"/>
      <c r="B253" s="2"/>
      <c r="C253" s="2"/>
      <c r="E253" s="12"/>
      <c r="H253" s="65"/>
      <c r="N253" s="15"/>
      <c r="O253" s="15"/>
      <c r="P253" s="15"/>
    </row>
    <row r="254" spans="1:16" s="3" customFormat="1" x14ac:dyDescent="0.25">
      <c r="A254" s="11"/>
      <c r="B254" s="2"/>
      <c r="C254" s="2"/>
      <c r="E254" s="12"/>
      <c r="H254" s="65"/>
      <c r="N254" s="15"/>
      <c r="O254" s="15"/>
      <c r="P254" s="15"/>
    </row>
    <row r="255" spans="1:16" s="3" customFormat="1" x14ac:dyDescent="0.25">
      <c r="A255" s="11"/>
      <c r="B255" s="2"/>
      <c r="C255" s="2"/>
      <c r="E255" s="12"/>
      <c r="H255" s="65"/>
      <c r="N255" s="15"/>
      <c r="O255" s="15"/>
      <c r="P255" s="15"/>
    </row>
    <row r="256" spans="1:16" s="3" customFormat="1" x14ac:dyDescent="0.25">
      <c r="A256" s="11"/>
      <c r="B256" s="2"/>
      <c r="C256" s="2"/>
      <c r="E256" s="12"/>
      <c r="H256" s="65"/>
      <c r="N256" s="15"/>
      <c r="O256" s="15"/>
      <c r="P256" s="15"/>
    </row>
    <row r="257" spans="1:16" s="3" customFormat="1" x14ac:dyDescent="0.25">
      <c r="A257" s="11"/>
      <c r="B257" s="2"/>
      <c r="C257" s="2"/>
      <c r="E257" s="12"/>
      <c r="H257" s="65"/>
      <c r="N257" s="15"/>
      <c r="O257" s="15"/>
      <c r="P257" s="15"/>
    </row>
    <row r="258" spans="1:16" s="3" customFormat="1" x14ac:dyDescent="0.25">
      <c r="A258" s="11"/>
      <c r="B258" s="2"/>
      <c r="C258" s="2"/>
      <c r="E258" s="12"/>
      <c r="H258" s="65"/>
      <c r="N258" s="15"/>
      <c r="O258" s="15"/>
      <c r="P258" s="15"/>
    </row>
    <row r="259" spans="1:16" s="3" customFormat="1" x14ac:dyDescent="0.25">
      <c r="A259" s="11"/>
      <c r="B259" s="2"/>
      <c r="C259" s="2"/>
      <c r="E259" s="12"/>
      <c r="H259" s="65"/>
      <c r="N259" s="15"/>
      <c r="O259" s="15"/>
      <c r="P259" s="15"/>
    </row>
    <row r="260" spans="1:16" s="3" customFormat="1" x14ac:dyDescent="0.25">
      <c r="A260" s="11"/>
      <c r="B260" s="2"/>
      <c r="C260" s="2"/>
      <c r="E260" s="12"/>
      <c r="H260" s="65"/>
      <c r="N260" s="15"/>
      <c r="O260" s="15"/>
      <c r="P260" s="15"/>
    </row>
    <row r="261" spans="1:16" s="3" customFormat="1" x14ac:dyDescent="0.25">
      <c r="A261" s="11"/>
      <c r="B261" s="2"/>
      <c r="C261" s="2"/>
      <c r="E261" s="12"/>
      <c r="H261" s="65"/>
      <c r="N261" s="15"/>
      <c r="O261" s="15"/>
      <c r="P261" s="15"/>
    </row>
    <row r="262" spans="1:16" s="3" customFormat="1" x14ac:dyDescent="0.25">
      <c r="A262" s="11"/>
      <c r="B262" s="2"/>
      <c r="C262" s="2"/>
      <c r="E262" s="12"/>
      <c r="H262" s="65"/>
      <c r="N262" s="15"/>
      <c r="O262" s="15"/>
      <c r="P262" s="15"/>
    </row>
    <row r="263" spans="1:16" s="3" customFormat="1" x14ac:dyDescent="0.25">
      <c r="A263" s="11"/>
      <c r="B263" s="2"/>
      <c r="C263" s="2"/>
      <c r="E263" s="12"/>
      <c r="H263" s="65"/>
      <c r="N263" s="15"/>
      <c r="O263" s="15"/>
      <c r="P263" s="15"/>
    </row>
  </sheetData>
  <mergeCells count="2">
    <mergeCell ref="A244:L244"/>
    <mergeCell ref="O244:P244"/>
  </mergeCells>
  <conditionalFormatting sqref="B3">
    <cfRule type="duplicateValues" dxfId="17" priority="2"/>
  </conditionalFormatting>
  <conditionalFormatting sqref="B4:B216">
    <cfRule type="duplicateValues" dxfId="16" priority="1"/>
  </conditionalFormatting>
  <conditionalFormatting sqref="B217:B243">
    <cfRule type="duplicateValues" dxfId="15" priority="4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6"/>
  <sheetViews>
    <sheetView zoomScale="110" zoomScaleNormal="110" workbookViewId="0">
      <pane xSplit="3" ySplit="2" topLeftCell="D269" activePane="bottomRight" state="frozen"/>
      <selection activeCell="L26" sqref="L26"/>
      <selection pane="topRight" activeCell="L26" sqref="L26"/>
      <selection pane="bottomLeft" activeCell="L26" sqref="L26"/>
      <selection pane="bottomRight" activeCell="O278" sqref="O27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23.25" customHeight="1" x14ac:dyDescent="0.2">
      <c r="A3" s="97" t="s">
        <v>2174</v>
      </c>
      <c r="B3" s="76" t="s">
        <v>92</v>
      </c>
      <c r="C3" s="9" t="s">
        <v>93</v>
      </c>
      <c r="D3" s="78" t="s">
        <v>50</v>
      </c>
      <c r="E3" s="13">
        <v>44427</v>
      </c>
      <c r="F3" s="78" t="s">
        <v>89</v>
      </c>
      <c r="G3" s="13">
        <v>44429</v>
      </c>
      <c r="H3" s="10" t="s">
        <v>90</v>
      </c>
      <c r="I3" s="1">
        <v>97</v>
      </c>
      <c r="J3" s="1">
        <v>58</v>
      </c>
      <c r="K3" s="1">
        <v>21</v>
      </c>
      <c r="L3" s="1">
        <v>20</v>
      </c>
      <c r="M3" s="83">
        <v>29.5365</v>
      </c>
      <c r="N3" s="8">
        <v>30</v>
      </c>
      <c r="O3" s="66">
        <v>2530</v>
      </c>
      <c r="P3" s="67">
        <f>Table22452[[#This Row],[PEMBULATAN]]*O3</f>
        <v>75900</v>
      </c>
    </row>
    <row r="4" spans="1:16" ht="23.25" customHeight="1" x14ac:dyDescent="0.2">
      <c r="A4" s="98"/>
      <c r="B4" s="77"/>
      <c r="C4" s="9" t="s">
        <v>94</v>
      </c>
      <c r="D4" s="78" t="s">
        <v>50</v>
      </c>
      <c r="E4" s="13">
        <v>44427</v>
      </c>
      <c r="F4" s="78" t="s">
        <v>89</v>
      </c>
      <c r="G4" s="13">
        <v>44429</v>
      </c>
      <c r="H4" s="10" t="s">
        <v>90</v>
      </c>
      <c r="I4" s="1">
        <v>79</v>
      </c>
      <c r="J4" s="1">
        <v>43</v>
      </c>
      <c r="K4" s="1">
        <v>28</v>
      </c>
      <c r="L4" s="1">
        <v>11</v>
      </c>
      <c r="M4" s="83">
        <v>23.779</v>
      </c>
      <c r="N4" s="8">
        <v>24</v>
      </c>
      <c r="O4" s="66">
        <v>2530</v>
      </c>
      <c r="P4" s="67">
        <f>Table22452[[#This Row],[PEMBULATAN]]*O4</f>
        <v>60720</v>
      </c>
    </row>
    <row r="5" spans="1:16" ht="23.25" customHeight="1" x14ac:dyDescent="0.2">
      <c r="A5" s="96"/>
      <c r="B5" s="77"/>
      <c r="C5" s="75" t="s">
        <v>95</v>
      </c>
      <c r="D5" s="80" t="s">
        <v>50</v>
      </c>
      <c r="E5" s="13">
        <v>44427</v>
      </c>
      <c r="F5" s="78" t="s">
        <v>89</v>
      </c>
      <c r="G5" s="13">
        <v>44429</v>
      </c>
      <c r="H5" s="79" t="s">
        <v>90</v>
      </c>
      <c r="I5" s="16">
        <v>95</v>
      </c>
      <c r="J5" s="16">
        <v>57</v>
      </c>
      <c r="K5" s="16">
        <v>21</v>
      </c>
      <c r="L5" s="16">
        <v>18</v>
      </c>
      <c r="M5" s="84">
        <v>28.428750000000001</v>
      </c>
      <c r="N5" s="74">
        <v>28</v>
      </c>
      <c r="O5" s="66">
        <v>2530</v>
      </c>
      <c r="P5" s="67">
        <f>Table22452[[#This Row],[PEMBULATAN]]*O5</f>
        <v>70840</v>
      </c>
    </row>
    <row r="6" spans="1:16" ht="23.25" customHeight="1" x14ac:dyDescent="0.2">
      <c r="A6" s="96"/>
      <c r="B6" s="77"/>
      <c r="C6" s="75" t="s">
        <v>96</v>
      </c>
      <c r="D6" s="80" t="s">
        <v>50</v>
      </c>
      <c r="E6" s="13">
        <v>44427</v>
      </c>
      <c r="F6" s="78" t="s">
        <v>89</v>
      </c>
      <c r="G6" s="13">
        <v>44429</v>
      </c>
      <c r="H6" s="79" t="s">
        <v>90</v>
      </c>
      <c r="I6" s="16">
        <v>85</v>
      </c>
      <c r="J6" s="16">
        <v>50</v>
      </c>
      <c r="K6" s="16">
        <v>17</v>
      </c>
      <c r="L6" s="16">
        <v>10</v>
      </c>
      <c r="M6" s="84">
        <v>18.0625</v>
      </c>
      <c r="N6" s="74">
        <v>18</v>
      </c>
      <c r="O6" s="66">
        <v>2530</v>
      </c>
      <c r="P6" s="67">
        <f>Table22452[[#This Row],[PEMBULATAN]]*O6</f>
        <v>45540</v>
      </c>
    </row>
    <row r="7" spans="1:16" ht="23.25" customHeight="1" x14ac:dyDescent="0.2">
      <c r="A7" s="96"/>
      <c r="B7" s="77"/>
      <c r="C7" s="75" t="s">
        <v>97</v>
      </c>
      <c r="D7" s="80" t="s">
        <v>50</v>
      </c>
      <c r="E7" s="13">
        <v>44427</v>
      </c>
      <c r="F7" s="78" t="s">
        <v>89</v>
      </c>
      <c r="G7" s="13">
        <v>44429</v>
      </c>
      <c r="H7" s="79" t="s">
        <v>90</v>
      </c>
      <c r="I7" s="16">
        <v>86</v>
      </c>
      <c r="J7" s="16">
        <v>50</v>
      </c>
      <c r="K7" s="16">
        <v>20</v>
      </c>
      <c r="L7" s="16">
        <v>9</v>
      </c>
      <c r="M7" s="84">
        <v>21.5</v>
      </c>
      <c r="N7" s="74">
        <v>22</v>
      </c>
      <c r="O7" s="66">
        <v>2530</v>
      </c>
      <c r="P7" s="67">
        <f>Table22452[[#This Row],[PEMBULATAN]]*O7</f>
        <v>55660</v>
      </c>
    </row>
    <row r="8" spans="1:16" ht="23.25" customHeight="1" x14ac:dyDescent="0.2">
      <c r="A8" s="96"/>
      <c r="B8" s="77"/>
      <c r="C8" s="75" t="s">
        <v>98</v>
      </c>
      <c r="D8" s="80" t="s">
        <v>50</v>
      </c>
      <c r="E8" s="13">
        <v>44427</v>
      </c>
      <c r="F8" s="78" t="s">
        <v>89</v>
      </c>
      <c r="G8" s="13">
        <v>44429</v>
      </c>
      <c r="H8" s="79" t="s">
        <v>90</v>
      </c>
      <c r="I8" s="16">
        <v>86</v>
      </c>
      <c r="J8" s="16">
        <v>70</v>
      </c>
      <c r="K8" s="16">
        <v>18</v>
      </c>
      <c r="L8" s="16">
        <v>10</v>
      </c>
      <c r="M8" s="84">
        <v>27.09</v>
      </c>
      <c r="N8" s="74">
        <v>27</v>
      </c>
      <c r="O8" s="66">
        <v>2530</v>
      </c>
      <c r="P8" s="67">
        <f>Table22452[[#This Row],[PEMBULATAN]]*O8</f>
        <v>68310</v>
      </c>
    </row>
    <row r="9" spans="1:16" ht="23.25" customHeight="1" x14ac:dyDescent="0.2">
      <c r="A9" s="96"/>
      <c r="B9" s="77"/>
      <c r="C9" s="75" t="s">
        <v>99</v>
      </c>
      <c r="D9" s="80" t="s">
        <v>50</v>
      </c>
      <c r="E9" s="13">
        <v>44427</v>
      </c>
      <c r="F9" s="78" t="s">
        <v>89</v>
      </c>
      <c r="G9" s="13">
        <v>44429</v>
      </c>
      <c r="H9" s="79" t="s">
        <v>90</v>
      </c>
      <c r="I9" s="16">
        <v>96</v>
      </c>
      <c r="J9" s="16">
        <v>59</v>
      </c>
      <c r="K9" s="16">
        <v>21</v>
      </c>
      <c r="L9" s="16">
        <v>14</v>
      </c>
      <c r="M9" s="84">
        <v>29.736000000000001</v>
      </c>
      <c r="N9" s="74">
        <v>30</v>
      </c>
      <c r="O9" s="66">
        <v>2530</v>
      </c>
      <c r="P9" s="67">
        <f>Table22452[[#This Row],[PEMBULATAN]]*O9</f>
        <v>75900</v>
      </c>
    </row>
    <row r="10" spans="1:16" ht="23.25" customHeight="1" x14ac:dyDescent="0.2">
      <c r="A10" s="96"/>
      <c r="B10" s="77"/>
      <c r="C10" s="75" t="s">
        <v>100</v>
      </c>
      <c r="D10" s="80" t="s">
        <v>50</v>
      </c>
      <c r="E10" s="13">
        <v>44427</v>
      </c>
      <c r="F10" s="78" t="s">
        <v>89</v>
      </c>
      <c r="G10" s="13">
        <v>44429</v>
      </c>
      <c r="H10" s="79" t="s">
        <v>90</v>
      </c>
      <c r="I10" s="16">
        <v>100</v>
      </c>
      <c r="J10" s="16">
        <v>55</v>
      </c>
      <c r="K10" s="16">
        <v>21</v>
      </c>
      <c r="L10" s="16">
        <v>24</v>
      </c>
      <c r="M10" s="84">
        <v>28.875</v>
      </c>
      <c r="N10" s="74">
        <v>29</v>
      </c>
      <c r="O10" s="66">
        <v>2530</v>
      </c>
      <c r="P10" s="67">
        <f>Table22452[[#This Row],[PEMBULATAN]]*O10</f>
        <v>73370</v>
      </c>
    </row>
    <row r="11" spans="1:16" ht="23.25" customHeight="1" x14ac:dyDescent="0.2">
      <c r="A11" s="96"/>
      <c r="B11" s="77"/>
      <c r="C11" s="75" t="s">
        <v>101</v>
      </c>
      <c r="D11" s="80" t="s">
        <v>50</v>
      </c>
      <c r="E11" s="13">
        <v>44427</v>
      </c>
      <c r="F11" s="78" t="s">
        <v>89</v>
      </c>
      <c r="G11" s="13">
        <v>44429</v>
      </c>
      <c r="H11" s="79" t="s">
        <v>90</v>
      </c>
      <c r="I11" s="16">
        <v>98</v>
      </c>
      <c r="J11" s="16">
        <v>60</v>
      </c>
      <c r="K11" s="16">
        <v>21</v>
      </c>
      <c r="L11" s="16">
        <v>8</v>
      </c>
      <c r="M11" s="84">
        <v>30.87</v>
      </c>
      <c r="N11" s="74">
        <v>31</v>
      </c>
      <c r="O11" s="66">
        <v>2530</v>
      </c>
      <c r="P11" s="67">
        <f>Table22452[[#This Row],[PEMBULATAN]]*O11</f>
        <v>78430</v>
      </c>
    </row>
    <row r="12" spans="1:16" ht="23.25" customHeight="1" x14ac:dyDescent="0.2">
      <c r="A12" s="96"/>
      <c r="B12" s="77"/>
      <c r="C12" s="75" t="s">
        <v>102</v>
      </c>
      <c r="D12" s="80" t="s">
        <v>50</v>
      </c>
      <c r="E12" s="13">
        <v>44427</v>
      </c>
      <c r="F12" s="78" t="s">
        <v>89</v>
      </c>
      <c r="G12" s="13">
        <v>44429</v>
      </c>
      <c r="H12" s="79" t="s">
        <v>90</v>
      </c>
      <c r="I12" s="16">
        <v>81</v>
      </c>
      <c r="J12" s="16">
        <v>60</v>
      </c>
      <c r="K12" s="16">
        <v>16</v>
      </c>
      <c r="L12" s="16">
        <v>6</v>
      </c>
      <c r="M12" s="84">
        <v>19.440000000000001</v>
      </c>
      <c r="N12" s="74">
        <v>19</v>
      </c>
      <c r="O12" s="66">
        <v>2530</v>
      </c>
      <c r="P12" s="67">
        <f>Table22452[[#This Row],[PEMBULATAN]]*O12</f>
        <v>48070</v>
      </c>
    </row>
    <row r="13" spans="1:16" ht="23.25" customHeight="1" x14ac:dyDescent="0.2">
      <c r="A13" s="96"/>
      <c r="B13" s="77"/>
      <c r="C13" s="75" t="s">
        <v>103</v>
      </c>
      <c r="D13" s="80" t="s">
        <v>50</v>
      </c>
      <c r="E13" s="13">
        <v>44427</v>
      </c>
      <c r="F13" s="78" t="s">
        <v>89</v>
      </c>
      <c r="G13" s="13">
        <v>44429</v>
      </c>
      <c r="H13" s="79" t="s">
        <v>90</v>
      </c>
      <c r="I13" s="16">
        <v>90</v>
      </c>
      <c r="J13" s="16">
        <v>58</v>
      </c>
      <c r="K13" s="16">
        <v>22</v>
      </c>
      <c r="L13" s="16">
        <v>14</v>
      </c>
      <c r="M13" s="84">
        <v>28.71</v>
      </c>
      <c r="N13" s="74">
        <v>29</v>
      </c>
      <c r="O13" s="66">
        <v>2530</v>
      </c>
      <c r="P13" s="67">
        <f>Table22452[[#This Row],[PEMBULATAN]]*O13</f>
        <v>73370</v>
      </c>
    </row>
    <row r="14" spans="1:16" ht="23.25" customHeight="1" x14ac:dyDescent="0.2">
      <c r="A14" s="96"/>
      <c r="B14" s="77"/>
      <c r="C14" s="75" t="s">
        <v>104</v>
      </c>
      <c r="D14" s="80" t="s">
        <v>50</v>
      </c>
      <c r="E14" s="13">
        <v>44427</v>
      </c>
      <c r="F14" s="78" t="s">
        <v>89</v>
      </c>
      <c r="G14" s="13">
        <v>44429</v>
      </c>
      <c r="H14" s="79" t="s">
        <v>90</v>
      </c>
      <c r="I14" s="16">
        <v>92</v>
      </c>
      <c r="J14" s="16">
        <v>53</v>
      </c>
      <c r="K14" s="16">
        <v>21</v>
      </c>
      <c r="L14" s="16">
        <v>17</v>
      </c>
      <c r="M14" s="84">
        <v>25.599</v>
      </c>
      <c r="N14" s="74">
        <v>26</v>
      </c>
      <c r="O14" s="66">
        <v>2530</v>
      </c>
      <c r="P14" s="67">
        <f>Table22452[[#This Row],[PEMBULATAN]]*O14</f>
        <v>65780</v>
      </c>
    </row>
    <row r="15" spans="1:16" ht="23.25" customHeight="1" x14ac:dyDescent="0.2">
      <c r="A15" s="96"/>
      <c r="B15" s="77"/>
      <c r="C15" s="75" t="s">
        <v>105</v>
      </c>
      <c r="D15" s="80" t="s">
        <v>50</v>
      </c>
      <c r="E15" s="13">
        <v>44427</v>
      </c>
      <c r="F15" s="78" t="s">
        <v>89</v>
      </c>
      <c r="G15" s="13">
        <v>44429</v>
      </c>
      <c r="H15" s="79" t="s">
        <v>90</v>
      </c>
      <c r="I15" s="16">
        <v>100</v>
      </c>
      <c r="J15" s="16">
        <v>62</v>
      </c>
      <c r="K15" s="16">
        <v>18</v>
      </c>
      <c r="L15" s="16">
        <v>15</v>
      </c>
      <c r="M15" s="84">
        <v>27.9</v>
      </c>
      <c r="N15" s="74">
        <v>28</v>
      </c>
      <c r="O15" s="66">
        <v>2530</v>
      </c>
      <c r="P15" s="67">
        <f>Table22452[[#This Row],[PEMBULATAN]]*O15</f>
        <v>70840</v>
      </c>
    </row>
    <row r="16" spans="1:16" ht="23.25" customHeight="1" x14ac:dyDescent="0.2">
      <c r="A16" s="96"/>
      <c r="B16" s="77"/>
      <c r="C16" s="75" t="s">
        <v>106</v>
      </c>
      <c r="D16" s="80" t="s">
        <v>50</v>
      </c>
      <c r="E16" s="13">
        <v>44427</v>
      </c>
      <c r="F16" s="78" t="s">
        <v>89</v>
      </c>
      <c r="G16" s="13">
        <v>44429</v>
      </c>
      <c r="H16" s="79" t="s">
        <v>90</v>
      </c>
      <c r="I16" s="16">
        <v>96</v>
      </c>
      <c r="J16" s="16">
        <v>57</v>
      </c>
      <c r="K16" s="16">
        <v>14</v>
      </c>
      <c r="L16" s="16">
        <v>18</v>
      </c>
      <c r="M16" s="84">
        <v>19.152000000000001</v>
      </c>
      <c r="N16" s="74">
        <v>19</v>
      </c>
      <c r="O16" s="66">
        <v>2530</v>
      </c>
      <c r="P16" s="67">
        <f>Table22452[[#This Row],[PEMBULATAN]]*O16</f>
        <v>48070</v>
      </c>
    </row>
    <row r="17" spans="1:16" ht="23.25" customHeight="1" x14ac:dyDescent="0.2">
      <c r="A17" s="96"/>
      <c r="B17" s="77"/>
      <c r="C17" s="75" t="s">
        <v>107</v>
      </c>
      <c r="D17" s="80" t="s">
        <v>50</v>
      </c>
      <c r="E17" s="13">
        <v>44427</v>
      </c>
      <c r="F17" s="78" t="s">
        <v>89</v>
      </c>
      <c r="G17" s="13">
        <v>44429</v>
      </c>
      <c r="H17" s="79" t="s">
        <v>90</v>
      </c>
      <c r="I17" s="16">
        <v>89</v>
      </c>
      <c r="J17" s="16">
        <v>53</v>
      </c>
      <c r="K17" s="16">
        <v>25</v>
      </c>
      <c r="L17" s="16">
        <v>10</v>
      </c>
      <c r="M17" s="84">
        <v>29.481249999999999</v>
      </c>
      <c r="N17" s="74">
        <v>29</v>
      </c>
      <c r="O17" s="66">
        <v>2530</v>
      </c>
      <c r="P17" s="67">
        <f>Table22452[[#This Row],[PEMBULATAN]]*O17</f>
        <v>73370</v>
      </c>
    </row>
    <row r="18" spans="1:16" ht="23.25" customHeight="1" x14ac:dyDescent="0.2">
      <c r="A18" s="96"/>
      <c r="B18" s="77"/>
      <c r="C18" s="75" t="s">
        <v>108</v>
      </c>
      <c r="D18" s="80" t="s">
        <v>50</v>
      </c>
      <c r="E18" s="13">
        <v>44427</v>
      </c>
      <c r="F18" s="78" t="s">
        <v>89</v>
      </c>
      <c r="G18" s="13">
        <v>44429</v>
      </c>
      <c r="H18" s="79" t="s">
        <v>90</v>
      </c>
      <c r="I18" s="16">
        <v>100</v>
      </c>
      <c r="J18" s="16">
        <v>62</v>
      </c>
      <c r="K18" s="16">
        <v>17</v>
      </c>
      <c r="L18" s="16">
        <v>19</v>
      </c>
      <c r="M18" s="84">
        <v>26.35</v>
      </c>
      <c r="N18" s="74">
        <v>26</v>
      </c>
      <c r="O18" s="66">
        <v>2530</v>
      </c>
      <c r="P18" s="67">
        <f>Table22452[[#This Row],[PEMBULATAN]]*O18</f>
        <v>65780</v>
      </c>
    </row>
    <row r="19" spans="1:16" ht="23.25" customHeight="1" x14ac:dyDescent="0.2">
      <c r="A19" s="96"/>
      <c r="B19" s="77"/>
      <c r="C19" s="75" t="s">
        <v>109</v>
      </c>
      <c r="D19" s="80" t="s">
        <v>50</v>
      </c>
      <c r="E19" s="13">
        <v>44427</v>
      </c>
      <c r="F19" s="78" t="s">
        <v>89</v>
      </c>
      <c r="G19" s="13">
        <v>44429</v>
      </c>
      <c r="H19" s="79" t="s">
        <v>90</v>
      </c>
      <c r="I19" s="16">
        <v>80</v>
      </c>
      <c r="J19" s="16">
        <v>53</v>
      </c>
      <c r="K19" s="16">
        <v>18</v>
      </c>
      <c r="L19" s="16">
        <v>9</v>
      </c>
      <c r="M19" s="84">
        <v>19.079999999999998</v>
      </c>
      <c r="N19" s="74">
        <v>19</v>
      </c>
      <c r="O19" s="66">
        <v>2530</v>
      </c>
      <c r="P19" s="67">
        <f>Table22452[[#This Row],[PEMBULATAN]]*O19</f>
        <v>48070</v>
      </c>
    </row>
    <row r="20" spans="1:16" ht="23.25" customHeight="1" x14ac:dyDescent="0.2">
      <c r="A20" s="96"/>
      <c r="B20" s="77"/>
      <c r="C20" s="75" t="s">
        <v>110</v>
      </c>
      <c r="D20" s="80" t="s">
        <v>50</v>
      </c>
      <c r="E20" s="13">
        <v>44427</v>
      </c>
      <c r="F20" s="78" t="s">
        <v>89</v>
      </c>
      <c r="G20" s="13">
        <v>44429</v>
      </c>
      <c r="H20" s="79" t="s">
        <v>90</v>
      </c>
      <c r="I20" s="16">
        <v>90</v>
      </c>
      <c r="J20" s="16">
        <v>71</v>
      </c>
      <c r="K20" s="16">
        <v>18</v>
      </c>
      <c r="L20" s="16">
        <v>17</v>
      </c>
      <c r="M20" s="84">
        <v>28.754999999999999</v>
      </c>
      <c r="N20" s="74">
        <v>29</v>
      </c>
      <c r="O20" s="66">
        <v>2530</v>
      </c>
      <c r="P20" s="67">
        <f>Table22452[[#This Row],[PEMBULATAN]]*O20</f>
        <v>73370</v>
      </c>
    </row>
    <row r="21" spans="1:16" ht="23.25" customHeight="1" x14ac:dyDescent="0.2">
      <c r="A21" s="96"/>
      <c r="B21" s="77"/>
      <c r="C21" s="75" t="s">
        <v>111</v>
      </c>
      <c r="D21" s="80" t="s">
        <v>50</v>
      </c>
      <c r="E21" s="13">
        <v>44427</v>
      </c>
      <c r="F21" s="78" t="s">
        <v>89</v>
      </c>
      <c r="G21" s="13">
        <v>44429</v>
      </c>
      <c r="H21" s="79" t="s">
        <v>90</v>
      </c>
      <c r="I21" s="16">
        <v>96</v>
      </c>
      <c r="J21" s="16">
        <v>53</v>
      </c>
      <c r="K21" s="16">
        <v>20</v>
      </c>
      <c r="L21" s="16">
        <v>20</v>
      </c>
      <c r="M21" s="84">
        <v>25.44</v>
      </c>
      <c r="N21" s="74">
        <v>25</v>
      </c>
      <c r="O21" s="66">
        <v>2530</v>
      </c>
      <c r="P21" s="67">
        <f>Table22452[[#This Row],[PEMBULATAN]]*O21</f>
        <v>63250</v>
      </c>
    </row>
    <row r="22" spans="1:16" ht="23.25" customHeight="1" x14ac:dyDescent="0.2">
      <c r="A22" s="96"/>
      <c r="B22" s="77"/>
      <c r="C22" s="75" t="s">
        <v>112</v>
      </c>
      <c r="D22" s="80" t="s">
        <v>50</v>
      </c>
      <c r="E22" s="13">
        <v>44427</v>
      </c>
      <c r="F22" s="78" t="s">
        <v>89</v>
      </c>
      <c r="G22" s="13">
        <v>44429</v>
      </c>
      <c r="H22" s="79" t="s">
        <v>90</v>
      </c>
      <c r="I22" s="16">
        <v>105</v>
      </c>
      <c r="J22" s="16">
        <v>52</v>
      </c>
      <c r="K22" s="16">
        <v>20</v>
      </c>
      <c r="L22" s="16">
        <v>14</v>
      </c>
      <c r="M22" s="84">
        <v>27.3</v>
      </c>
      <c r="N22" s="74">
        <v>27</v>
      </c>
      <c r="O22" s="66">
        <v>2530</v>
      </c>
      <c r="P22" s="67">
        <f>Table22452[[#This Row],[PEMBULATAN]]*O22</f>
        <v>68310</v>
      </c>
    </row>
    <row r="23" spans="1:16" ht="23.25" customHeight="1" x14ac:dyDescent="0.2">
      <c r="A23" s="96"/>
      <c r="B23" s="77"/>
      <c r="C23" s="75" t="s">
        <v>113</v>
      </c>
      <c r="D23" s="80" t="s">
        <v>50</v>
      </c>
      <c r="E23" s="13">
        <v>44427</v>
      </c>
      <c r="F23" s="78" t="s">
        <v>89</v>
      </c>
      <c r="G23" s="13">
        <v>44429</v>
      </c>
      <c r="H23" s="79" t="s">
        <v>90</v>
      </c>
      <c r="I23" s="16">
        <v>90</v>
      </c>
      <c r="J23" s="16">
        <v>56</v>
      </c>
      <c r="K23" s="16">
        <v>20</v>
      </c>
      <c r="L23" s="16">
        <v>16</v>
      </c>
      <c r="M23" s="84">
        <v>25.2</v>
      </c>
      <c r="N23" s="74">
        <v>25</v>
      </c>
      <c r="O23" s="66">
        <v>2530</v>
      </c>
      <c r="P23" s="67">
        <f>Table22452[[#This Row],[PEMBULATAN]]*O23</f>
        <v>63250</v>
      </c>
    </row>
    <row r="24" spans="1:16" ht="23.25" customHeight="1" x14ac:dyDescent="0.2">
      <c r="A24" s="96"/>
      <c r="B24" s="77"/>
      <c r="C24" s="75" t="s">
        <v>114</v>
      </c>
      <c r="D24" s="80" t="s">
        <v>50</v>
      </c>
      <c r="E24" s="13">
        <v>44427</v>
      </c>
      <c r="F24" s="78" t="s">
        <v>89</v>
      </c>
      <c r="G24" s="13">
        <v>44429</v>
      </c>
      <c r="H24" s="79" t="s">
        <v>90</v>
      </c>
      <c r="I24" s="16">
        <v>90</v>
      </c>
      <c r="J24" s="16">
        <v>60</v>
      </c>
      <c r="K24" s="16">
        <v>17</v>
      </c>
      <c r="L24" s="16">
        <v>18</v>
      </c>
      <c r="M24" s="84">
        <v>22.95</v>
      </c>
      <c r="N24" s="74">
        <v>23</v>
      </c>
      <c r="O24" s="66">
        <v>2530</v>
      </c>
      <c r="P24" s="67">
        <f>Table22452[[#This Row],[PEMBULATAN]]*O24</f>
        <v>58190</v>
      </c>
    </row>
    <row r="25" spans="1:16" ht="23.25" customHeight="1" x14ac:dyDescent="0.2">
      <c r="A25" s="96"/>
      <c r="B25" s="77"/>
      <c r="C25" s="75" t="s">
        <v>115</v>
      </c>
      <c r="D25" s="80" t="s">
        <v>50</v>
      </c>
      <c r="E25" s="13">
        <v>44427</v>
      </c>
      <c r="F25" s="78" t="s">
        <v>89</v>
      </c>
      <c r="G25" s="13">
        <v>44429</v>
      </c>
      <c r="H25" s="79" t="s">
        <v>90</v>
      </c>
      <c r="I25" s="16">
        <v>85</v>
      </c>
      <c r="J25" s="16">
        <v>51</v>
      </c>
      <c r="K25" s="16">
        <v>22</v>
      </c>
      <c r="L25" s="16">
        <v>23</v>
      </c>
      <c r="M25" s="84">
        <v>23.842500000000001</v>
      </c>
      <c r="N25" s="74">
        <v>24</v>
      </c>
      <c r="O25" s="66">
        <v>2530</v>
      </c>
      <c r="P25" s="67">
        <f>Table22452[[#This Row],[PEMBULATAN]]*O25</f>
        <v>60720</v>
      </c>
    </row>
    <row r="26" spans="1:16" ht="23.25" customHeight="1" x14ac:dyDescent="0.2">
      <c r="A26" s="96"/>
      <c r="B26" s="77"/>
      <c r="C26" s="75" t="s">
        <v>116</v>
      </c>
      <c r="D26" s="80" t="s">
        <v>50</v>
      </c>
      <c r="E26" s="13">
        <v>44427</v>
      </c>
      <c r="F26" s="78" t="s">
        <v>89</v>
      </c>
      <c r="G26" s="13">
        <v>44429</v>
      </c>
      <c r="H26" s="79" t="s">
        <v>90</v>
      </c>
      <c r="I26" s="16">
        <v>87</v>
      </c>
      <c r="J26" s="16">
        <v>62</v>
      </c>
      <c r="K26" s="16">
        <v>17</v>
      </c>
      <c r="L26" s="16">
        <v>15</v>
      </c>
      <c r="M26" s="84">
        <v>22.924499999999998</v>
      </c>
      <c r="N26" s="74">
        <v>23</v>
      </c>
      <c r="O26" s="66">
        <v>2530</v>
      </c>
      <c r="P26" s="67">
        <f>Table22452[[#This Row],[PEMBULATAN]]*O26</f>
        <v>58190</v>
      </c>
    </row>
    <row r="27" spans="1:16" ht="23.25" customHeight="1" x14ac:dyDescent="0.2">
      <c r="A27" s="96"/>
      <c r="B27" s="77"/>
      <c r="C27" s="75" t="s">
        <v>117</v>
      </c>
      <c r="D27" s="80" t="s">
        <v>50</v>
      </c>
      <c r="E27" s="13">
        <v>44427</v>
      </c>
      <c r="F27" s="78" t="s">
        <v>89</v>
      </c>
      <c r="G27" s="13">
        <v>44429</v>
      </c>
      <c r="H27" s="79" t="s">
        <v>90</v>
      </c>
      <c r="I27" s="16">
        <v>100</v>
      </c>
      <c r="J27" s="16">
        <v>53</v>
      </c>
      <c r="K27" s="16">
        <v>16</v>
      </c>
      <c r="L27" s="16">
        <v>11</v>
      </c>
      <c r="M27" s="84">
        <v>21.2</v>
      </c>
      <c r="N27" s="74">
        <v>21</v>
      </c>
      <c r="O27" s="66">
        <v>2530</v>
      </c>
      <c r="P27" s="67">
        <f>Table22452[[#This Row],[PEMBULATAN]]*O27</f>
        <v>53130</v>
      </c>
    </row>
    <row r="28" spans="1:16" ht="23.25" customHeight="1" x14ac:dyDescent="0.2">
      <c r="A28" s="96"/>
      <c r="B28" s="77"/>
      <c r="C28" s="75" t="s">
        <v>118</v>
      </c>
      <c r="D28" s="80" t="s">
        <v>50</v>
      </c>
      <c r="E28" s="13">
        <v>44427</v>
      </c>
      <c r="F28" s="78" t="s">
        <v>89</v>
      </c>
      <c r="G28" s="13">
        <v>44429</v>
      </c>
      <c r="H28" s="79" t="s">
        <v>90</v>
      </c>
      <c r="I28" s="16">
        <v>95</v>
      </c>
      <c r="J28" s="16">
        <v>57</v>
      </c>
      <c r="K28" s="16">
        <v>22</v>
      </c>
      <c r="L28" s="16">
        <v>26</v>
      </c>
      <c r="M28" s="84">
        <v>29.782499999999999</v>
      </c>
      <c r="N28" s="74">
        <v>30</v>
      </c>
      <c r="O28" s="66">
        <v>2530</v>
      </c>
      <c r="P28" s="67">
        <f>Table22452[[#This Row],[PEMBULATAN]]*O28</f>
        <v>75900</v>
      </c>
    </row>
    <row r="29" spans="1:16" ht="23.25" customHeight="1" x14ac:dyDescent="0.2">
      <c r="A29" s="96"/>
      <c r="B29" s="77"/>
      <c r="C29" s="75" t="s">
        <v>119</v>
      </c>
      <c r="D29" s="80" t="s">
        <v>50</v>
      </c>
      <c r="E29" s="13">
        <v>44427</v>
      </c>
      <c r="F29" s="78" t="s">
        <v>89</v>
      </c>
      <c r="G29" s="13">
        <v>44429</v>
      </c>
      <c r="H29" s="79" t="s">
        <v>90</v>
      </c>
      <c r="I29" s="16">
        <v>60</v>
      </c>
      <c r="J29" s="16">
        <v>35</v>
      </c>
      <c r="K29" s="16">
        <v>13</v>
      </c>
      <c r="L29" s="16">
        <v>3</v>
      </c>
      <c r="M29" s="84">
        <v>6.8250000000000002</v>
      </c>
      <c r="N29" s="74">
        <v>7</v>
      </c>
      <c r="O29" s="66">
        <v>2530</v>
      </c>
      <c r="P29" s="67">
        <f>Table22452[[#This Row],[PEMBULATAN]]*O29</f>
        <v>17710</v>
      </c>
    </row>
    <row r="30" spans="1:16" ht="23.25" customHeight="1" x14ac:dyDescent="0.2">
      <c r="A30" s="96"/>
      <c r="B30" s="77"/>
      <c r="C30" s="75" t="s">
        <v>120</v>
      </c>
      <c r="D30" s="80" t="s">
        <v>50</v>
      </c>
      <c r="E30" s="13">
        <v>44427</v>
      </c>
      <c r="F30" s="78" t="s">
        <v>89</v>
      </c>
      <c r="G30" s="13">
        <v>44429</v>
      </c>
      <c r="H30" s="79" t="s">
        <v>90</v>
      </c>
      <c r="I30" s="16">
        <v>100</v>
      </c>
      <c r="J30" s="16">
        <v>59</v>
      </c>
      <c r="K30" s="16">
        <v>30</v>
      </c>
      <c r="L30" s="16">
        <v>31</v>
      </c>
      <c r="M30" s="84">
        <v>44.25</v>
      </c>
      <c r="N30" s="74">
        <v>44</v>
      </c>
      <c r="O30" s="66">
        <v>2530</v>
      </c>
      <c r="P30" s="67">
        <f>Table22452[[#This Row],[PEMBULATAN]]*O30</f>
        <v>111320</v>
      </c>
    </row>
    <row r="31" spans="1:16" ht="23.25" customHeight="1" x14ac:dyDescent="0.2">
      <c r="A31" s="96"/>
      <c r="B31" s="77"/>
      <c r="C31" s="75" t="s">
        <v>121</v>
      </c>
      <c r="D31" s="80" t="s">
        <v>50</v>
      </c>
      <c r="E31" s="13">
        <v>44427</v>
      </c>
      <c r="F31" s="78" t="s">
        <v>89</v>
      </c>
      <c r="G31" s="13">
        <v>44429</v>
      </c>
      <c r="H31" s="79" t="s">
        <v>90</v>
      </c>
      <c r="I31" s="16">
        <v>81</v>
      </c>
      <c r="J31" s="16">
        <v>53</v>
      </c>
      <c r="K31" s="16">
        <v>19</v>
      </c>
      <c r="L31" s="16">
        <v>9</v>
      </c>
      <c r="M31" s="84">
        <v>20.391749999999998</v>
      </c>
      <c r="N31" s="74">
        <v>20</v>
      </c>
      <c r="O31" s="66">
        <v>2530</v>
      </c>
      <c r="P31" s="67">
        <f>Table22452[[#This Row],[PEMBULATAN]]*O31</f>
        <v>50600</v>
      </c>
    </row>
    <row r="32" spans="1:16" ht="23.25" customHeight="1" x14ac:dyDescent="0.2">
      <c r="A32" s="96"/>
      <c r="B32" s="77"/>
      <c r="C32" s="75" t="s">
        <v>122</v>
      </c>
      <c r="D32" s="80" t="s">
        <v>50</v>
      </c>
      <c r="E32" s="13">
        <v>44427</v>
      </c>
      <c r="F32" s="78" t="s">
        <v>89</v>
      </c>
      <c r="G32" s="13">
        <v>44429</v>
      </c>
      <c r="H32" s="79" t="s">
        <v>90</v>
      </c>
      <c r="I32" s="16">
        <v>95</v>
      </c>
      <c r="J32" s="16">
        <v>60</v>
      </c>
      <c r="K32" s="16">
        <v>21</v>
      </c>
      <c r="L32" s="16">
        <v>28</v>
      </c>
      <c r="M32" s="84">
        <v>29.925000000000001</v>
      </c>
      <c r="N32" s="74">
        <v>30</v>
      </c>
      <c r="O32" s="66">
        <v>2530</v>
      </c>
      <c r="P32" s="67">
        <f>Table22452[[#This Row],[PEMBULATAN]]*O32</f>
        <v>75900</v>
      </c>
    </row>
    <row r="33" spans="1:16" ht="23.25" customHeight="1" x14ac:dyDescent="0.2">
      <c r="A33" s="96"/>
      <c r="B33" s="77"/>
      <c r="C33" s="75" t="s">
        <v>123</v>
      </c>
      <c r="D33" s="80" t="s">
        <v>50</v>
      </c>
      <c r="E33" s="13">
        <v>44427</v>
      </c>
      <c r="F33" s="78" t="s">
        <v>89</v>
      </c>
      <c r="G33" s="13">
        <v>44429</v>
      </c>
      <c r="H33" s="79" t="s">
        <v>90</v>
      </c>
      <c r="I33" s="16">
        <v>102</v>
      </c>
      <c r="J33" s="16">
        <v>58</v>
      </c>
      <c r="K33" s="16">
        <v>21</v>
      </c>
      <c r="L33" s="16">
        <v>13</v>
      </c>
      <c r="M33" s="84">
        <v>31.059000000000001</v>
      </c>
      <c r="N33" s="74">
        <v>31</v>
      </c>
      <c r="O33" s="66">
        <v>2530</v>
      </c>
      <c r="P33" s="67">
        <f>Table22452[[#This Row],[PEMBULATAN]]*O33</f>
        <v>78430</v>
      </c>
    </row>
    <row r="34" spans="1:16" ht="23.25" customHeight="1" x14ac:dyDescent="0.2">
      <c r="A34" s="96"/>
      <c r="B34" s="77"/>
      <c r="C34" s="75" t="s">
        <v>124</v>
      </c>
      <c r="D34" s="80" t="s">
        <v>50</v>
      </c>
      <c r="E34" s="13">
        <v>44427</v>
      </c>
      <c r="F34" s="78" t="s">
        <v>89</v>
      </c>
      <c r="G34" s="13">
        <v>44429</v>
      </c>
      <c r="H34" s="79" t="s">
        <v>90</v>
      </c>
      <c r="I34" s="16">
        <v>82</v>
      </c>
      <c r="J34" s="16">
        <v>58</v>
      </c>
      <c r="K34" s="16">
        <v>17</v>
      </c>
      <c r="L34" s="16">
        <v>21</v>
      </c>
      <c r="M34" s="84">
        <v>20.213000000000001</v>
      </c>
      <c r="N34" s="74">
        <v>21</v>
      </c>
      <c r="O34" s="66">
        <v>2530</v>
      </c>
      <c r="P34" s="67">
        <f>Table22452[[#This Row],[PEMBULATAN]]*O34</f>
        <v>53130</v>
      </c>
    </row>
    <row r="35" spans="1:16" ht="23.25" customHeight="1" x14ac:dyDescent="0.2">
      <c r="A35" s="96"/>
      <c r="B35" s="77"/>
      <c r="C35" s="75" t="s">
        <v>125</v>
      </c>
      <c r="D35" s="80" t="s">
        <v>50</v>
      </c>
      <c r="E35" s="13">
        <v>44427</v>
      </c>
      <c r="F35" s="78" t="s">
        <v>89</v>
      </c>
      <c r="G35" s="13">
        <v>44429</v>
      </c>
      <c r="H35" s="79" t="s">
        <v>90</v>
      </c>
      <c r="I35" s="16">
        <v>83</v>
      </c>
      <c r="J35" s="16">
        <v>61</v>
      </c>
      <c r="K35" s="16">
        <v>30</v>
      </c>
      <c r="L35" s="16">
        <v>10</v>
      </c>
      <c r="M35" s="84">
        <v>37.972499999999997</v>
      </c>
      <c r="N35" s="74">
        <v>38</v>
      </c>
      <c r="O35" s="66">
        <v>2530</v>
      </c>
      <c r="P35" s="67">
        <f>Table22452[[#This Row],[PEMBULATAN]]*O35</f>
        <v>96140</v>
      </c>
    </row>
    <row r="36" spans="1:16" ht="23.25" customHeight="1" x14ac:dyDescent="0.2">
      <c r="A36" s="96"/>
      <c r="B36" s="77"/>
      <c r="C36" s="75" t="s">
        <v>126</v>
      </c>
      <c r="D36" s="80" t="s">
        <v>50</v>
      </c>
      <c r="E36" s="13">
        <v>44427</v>
      </c>
      <c r="F36" s="78" t="s">
        <v>89</v>
      </c>
      <c r="G36" s="13">
        <v>44429</v>
      </c>
      <c r="H36" s="79" t="s">
        <v>90</v>
      </c>
      <c r="I36" s="16">
        <v>91</v>
      </c>
      <c r="J36" s="16">
        <v>58</v>
      </c>
      <c r="K36" s="16">
        <v>20</v>
      </c>
      <c r="L36" s="16">
        <v>10</v>
      </c>
      <c r="M36" s="84">
        <v>26.39</v>
      </c>
      <c r="N36" s="74">
        <v>26</v>
      </c>
      <c r="O36" s="66">
        <v>2530</v>
      </c>
      <c r="P36" s="67">
        <f>Table22452[[#This Row],[PEMBULATAN]]*O36</f>
        <v>65780</v>
      </c>
    </row>
    <row r="37" spans="1:16" ht="23.25" customHeight="1" x14ac:dyDescent="0.2">
      <c r="A37" s="96"/>
      <c r="B37" s="77"/>
      <c r="C37" s="75" t="s">
        <v>127</v>
      </c>
      <c r="D37" s="80" t="s">
        <v>50</v>
      </c>
      <c r="E37" s="13">
        <v>44427</v>
      </c>
      <c r="F37" s="78" t="s">
        <v>89</v>
      </c>
      <c r="G37" s="13">
        <v>44429</v>
      </c>
      <c r="H37" s="79" t="s">
        <v>90</v>
      </c>
      <c r="I37" s="16">
        <v>105</v>
      </c>
      <c r="J37" s="16">
        <v>62</v>
      </c>
      <c r="K37" s="16">
        <v>25</v>
      </c>
      <c r="L37" s="16">
        <v>17</v>
      </c>
      <c r="M37" s="84">
        <v>40.6875</v>
      </c>
      <c r="N37" s="74">
        <v>41</v>
      </c>
      <c r="O37" s="66">
        <v>2530</v>
      </c>
      <c r="P37" s="67">
        <f>Table22452[[#This Row],[PEMBULATAN]]*O37</f>
        <v>103730</v>
      </c>
    </row>
    <row r="38" spans="1:16" ht="23.25" customHeight="1" x14ac:dyDescent="0.2">
      <c r="A38" s="96"/>
      <c r="B38" s="77"/>
      <c r="C38" s="75" t="s">
        <v>128</v>
      </c>
      <c r="D38" s="80" t="s">
        <v>50</v>
      </c>
      <c r="E38" s="13">
        <v>44427</v>
      </c>
      <c r="F38" s="78" t="s">
        <v>89</v>
      </c>
      <c r="G38" s="13">
        <v>44429</v>
      </c>
      <c r="H38" s="79" t="s">
        <v>90</v>
      </c>
      <c r="I38" s="16">
        <v>89</v>
      </c>
      <c r="J38" s="16">
        <v>62</v>
      </c>
      <c r="K38" s="16">
        <v>20</v>
      </c>
      <c r="L38" s="16">
        <v>16</v>
      </c>
      <c r="M38" s="84">
        <v>27.59</v>
      </c>
      <c r="N38" s="74">
        <v>28</v>
      </c>
      <c r="O38" s="66">
        <v>2530</v>
      </c>
      <c r="P38" s="67">
        <f>Table22452[[#This Row],[PEMBULATAN]]*O38</f>
        <v>70840</v>
      </c>
    </row>
    <row r="39" spans="1:16" ht="23.25" customHeight="1" x14ac:dyDescent="0.2">
      <c r="A39" s="96"/>
      <c r="B39" s="77"/>
      <c r="C39" s="75" t="s">
        <v>129</v>
      </c>
      <c r="D39" s="80" t="s">
        <v>50</v>
      </c>
      <c r="E39" s="13">
        <v>44427</v>
      </c>
      <c r="F39" s="78" t="s">
        <v>89</v>
      </c>
      <c r="G39" s="13">
        <v>44429</v>
      </c>
      <c r="H39" s="79" t="s">
        <v>90</v>
      </c>
      <c r="I39" s="16">
        <v>96</v>
      </c>
      <c r="J39" s="16">
        <v>23</v>
      </c>
      <c r="K39" s="16">
        <v>17</v>
      </c>
      <c r="L39" s="16">
        <v>9</v>
      </c>
      <c r="M39" s="84">
        <v>9.3840000000000003</v>
      </c>
      <c r="N39" s="74">
        <v>9</v>
      </c>
      <c r="O39" s="66">
        <v>2530</v>
      </c>
      <c r="P39" s="67">
        <f>Table22452[[#This Row],[PEMBULATAN]]*O39</f>
        <v>22770</v>
      </c>
    </row>
    <row r="40" spans="1:16" ht="23.25" customHeight="1" x14ac:dyDescent="0.2">
      <c r="A40" s="96"/>
      <c r="B40" s="77"/>
      <c r="C40" s="75" t="s">
        <v>130</v>
      </c>
      <c r="D40" s="80" t="s">
        <v>50</v>
      </c>
      <c r="E40" s="13">
        <v>44427</v>
      </c>
      <c r="F40" s="78" t="s">
        <v>89</v>
      </c>
      <c r="G40" s="13">
        <v>44429</v>
      </c>
      <c r="H40" s="79" t="s">
        <v>90</v>
      </c>
      <c r="I40" s="16">
        <v>83</v>
      </c>
      <c r="J40" s="16">
        <v>49</v>
      </c>
      <c r="K40" s="16">
        <v>27</v>
      </c>
      <c r="L40" s="16">
        <v>12</v>
      </c>
      <c r="M40" s="84">
        <v>27.452249999999999</v>
      </c>
      <c r="N40" s="74">
        <v>27</v>
      </c>
      <c r="O40" s="66">
        <v>2530</v>
      </c>
      <c r="P40" s="67">
        <f>Table22452[[#This Row],[PEMBULATAN]]*O40</f>
        <v>68310</v>
      </c>
    </row>
    <row r="41" spans="1:16" ht="23.25" customHeight="1" x14ac:dyDescent="0.2">
      <c r="A41" s="96"/>
      <c r="B41" s="77"/>
      <c r="C41" s="75" t="s">
        <v>131</v>
      </c>
      <c r="D41" s="80" t="s">
        <v>50</v>
      </c>
      <c r="E41" s="13">
        <v>44427</v>
      </c>
      <c r="F41" s="78" t="s">
        <v>89</v>
      </c>
      <c r="G41" s="13">
        <v>44429</v>
      </c>
      <c r="H41" s="79" t="s">
        <v>90</v>
      </c>
      <c r="I41" s="16">
        <v>85</v>
      </c>
      <c r="J41" s="16">
        <v>57</v>
      </c>
      <c r="K41" s="16">
        <v>27</v>
      </c>
      <c r="L41" s="16">
        <v>28</v>
      </c>
      <c r="M41" s="84">
        <v>32.703749999999999</v>
      </c>
      <c r="N41" s="74">
        <v>33</v>
      </c>
      <c r="O41" s="66">
        <v>2530</v>
      </c>
      <c r="P41" s="67">
        <f>Table22452[[#This Row],[PEMBULATAN]]*O41</f>
        <v>83490</v>
      </c>
    </row>
    <row r="42" spans="1:16" ht="23.25" customHeight="1" x14ac:dyDescent="0.2">
      <c r="A42" s="96"/>
      <c r="B42" s="77"/>
      <c r="C42" s="75" t="s">
        <v>132</v>
      </c>
      <c r="D42" s="80" t="s">
        <v>50</v>
      </c>
      <c r="E42" s="13">
        <v>44427</v>
      </c>
      <c r="F42" s="78" t="s">
        <v>89</v>
      </c>
      <c r="G42" s="13">
        <v>44429</v>
      </c>
      <c r="H42" s="79" t="s">
        <v>90</v>
      </c>
      <c r="I42" s="16">
        <v>96</v>
      </c>
      <c r="J42" s="16">
        <v>57</v>
      </c>
      <c r="K42" s="16">
        <v>22</v>
      </c>
      <c r="L42" s="16">
        <v>25</v>
      </c>
      <c r="M42" s="84">
        <v>30.096</v>
      </c>
      <c r="N42" s="74">
        <v>30</v>
      </c>
      <c r="O42" s="66">
        <v>2530</v>
      </c>
      <c r="P42" s="67">
        <f>Table22452[[#This Row],[PEMBULATAN]]*O42</f>
        <v>75900</v>
      </c>
    </row>
    <row r="43" spans="1:16" ht="23.25" customHeight="1" x14ac:dyDescent="0.2">
      <c r="A43" s="96"/>
      <c r="B43" s="77"/>
      <c r="C43" s="75" t="s">
        <v>133</v>
      </c>
      <c r="D43" s="80" t="s">
        <v>50</v>
      </c>
      <c r="E43" s="13">
        <v>44427</v>
      </c>
      <c r="F43" s="78" t="s">
        <v>89</v>
      </c>
      <c r="G43" s="13">
        <v>44429</v>
      </c>
      <c r="H43" s="79" t="s">
        <v>90</v>
      </c>
      <c r="I43" s="16">
        <v>87</v>
      </c>
      <c r="J43" s="16">
        <v>52</v>
      </c>
      <c r="K43" s="16">
        <v>21</v>
      </c>
      <c r="L43" s="16">
        <v>17</v>
      </c>
      <c r="M43" s="84">
        <v>23.751000000000001</v>
      </c>
      <c r="N43" s="74">
        <v>24</v>
      </c>
      <c r="O43" s="66">
        <v>2530</v>
      </c>
      <c r="P43" s="67">
        <f>Table22452[[#This Row],[PEMBULATAN]]*O43</f>
        <v>60720</v>
      </c>
    </row>
    <row r="44" spans="1:16" ht="23.25" customHeight="1" x14ac:dyDescent="0.2">
      <c r="A44" s="96"/>
      <c r="B44" s="77"/>
      <c r="C44" s="75" t="s">
        <v>134</v>
      </c>
      <c r="D44" s="80" t="s">
        <v>50</v>
      </c>
      <c r="E44" s="13">
        <v>44427</v>
      </c>
      <c r="F44" s="78" t="s">
        <v>89</v>
      </c>
      <c r="G44" s="13">
        <v>44429</v>
      </c>
      <c r="H44" s="79" t="s">
        <v>90</v>
      </c>
      <c r="I44" s="16">
        <v>92</v>
      </c>
      <c r="J44" s="16">
        <v>57</v>
      </c>
      <c r="K44" s="16">
        <v>19</v>
      </c>
      <c r="L44" s="16">
        <v>20</v>
      </c>
      <c r="M44" s="84">
        <v>24.908999999999999</v>
      </c>
      <c r="N44" s="74">
        <v>25</v>
      </c>
      <c r="O44" s="66">
        <v>2530</v>
      </c>
      <c r="P44" s="67">
        <f>Table22452[[#This Row],[PEMBULATAN]]*O44</f>
        <v>63250</v>
      </c>
    </row>
    <row r="45" spans="1:16" ht="23.25" customHeight="1" x14ac:dyDescent="0.2">
      <c r="A45" s="96"/>
      <c r="B45" s="77"/>
      <c r="C45" s="75" t="s">
        <v>135</v>
      </c>
      <c r="D45" s="80" t="s">
        <v>50</v>
      </c>
      <c r="E45" s="13">
        <v>44427</v>
      </c>
      <c r="F45" s="78" t="s">
        <v>89</v>
      </c>
      <c r="G45" s="13">
        <v>44429</v>
      </c>
      <c r="H45" s="79" t="s">
        <v>90</v>
      </c>
      <c r="I45" s="16">
        <v>91</v>
      </c>
      <c r="J45" s="16">
        <v>57</v>
      </c>
      <c r="K45" s="16">
        <v>20</v>
      </c>
      <c r="L45" s="16">
        <v>9</v>
      </c>
      <c r="M45" s="84">
        <v>25.934999999999999</v>
      </c>
      <c r="N45" s="74">
        <v>26</v>
      </c>
      <c r="O45" s="66">
        <v>2530</v>
      </c>
      <c r="P45" s="67">
        <f>Table22452[[#This Row],[PEMBULATAN]]*O45</f>
        <v>65780</v>
      </c>
    </row>
    <row r="46" spans="1:16" ht="23.25" customHeight="1" x14ac:dyDescent="0.2">
      <c r="A46" s="96"/>
      <c r="B46" s="77"/>
      <c r="C46" s="75" t="s">
        <v>136</v>
      </c>
      <c r="D46" s="80" t="s">
        <v>50</v>
      </c>
      <c r="E46" s="13">
        <v>44427</v>
      </c>
      <c r="F46" s="78" t="s">
        <v>89</v>
      </c>
      <c r="G46" s="13">
        <v>44429</v>
      </c>
      <c r="H46" s="79" t="s">
        <v>90</v>
      </c>
      <c r="I46" s="16">
        <v>92</v>
      </c>
      <c r="J46" s="16">
        <v>59</v>
      </c>
      <c r="K46" s="16">
        <v>16</v>
      </c>
      <c r="L46" s="16">
        <v>10</v>
      </c>
      <c r="M46" s="84">
        <v>21.712</v>
      </c>
      <c r="N46" s="74">
        <v>22</v>
      </c>
      <c r="O46" s="66">
        <v>2530</v>
      </c>
      <c r="P46" s="67">
        <f>Table22452[[#This Row],[PEMBULATAN]]*O46</f>
        <v>55660</v>
      </c>
    </row>
    <row r="47" spans="1:16" ht="23.25" customHeight="1" x14ac:dyDescent="0.2">
      <c r="A47" s="96"/>
      <c r="B47" s="77"/>
      <c r="C47" s="75" t="s">
        <v>137</v>
      </c>
      <c r="D47" s="80" t="s">
        <v>50</v>
      </c>
      <c r="E47" s="13">
        <v>44427</v>
      </c>
      <c r="F47" s="78" t="s">
        <v>89</v>
      </c>
      <c r="G47" s="13">
        <v>44429</v>
      </c>
      <c r="H47" s="79" t="s">
        <v>90</v>
      </c>
      <c r="I47" s="16">
        <v>85</v>
      </c>
      <c r="J47" s="16">
        <v>47</v>
      </c>
      <c r="K47" s="16">
        <v>15</v>
      </c>
      <c r="L47" s="16">
        <v>4</v>
      </c>
      <c r="M47" s="84">
        <v>14.981249999999999</v>
      </c>
      <c r="N47" s="74">
        <v>15</v>
      </c>
      <c r="O47" s="66">
        <v>2530</v>
      </c>
      <c r="P47" s="67">
        <f>Table22452[[#This Row],[PEMBULATAN]]*O47</f>
        <v>37950</v>
      </c>
    </row>
    <row r="48" spans="1:16" ht="23.25" customHeight="1" x14ac:dyDescent="0.2">
      <c r="A48" s="96"/>
      <c r="B48" s="77"/>
      <c r="C48" s="75" t="s">
        <v>138</v>
      </c>
      <c r="D48" s="80" t="s">
        <v>50</v>
      </c>
      <c r="E48" s="13">
        <v>44427</v>
      </c>
      <c r="F48" s="78" t="s">
        <v>89</v>
      </c>
      <c r="G48" s="13">
        <v>44429</v>
      </c>
      <c r="H48" s="79" t="s">
        <v>90</v>
      </c>
      <c r="I48" s="16">
        <v>101</v>
      </c>
      <c r="J48" s="16">
        <v>59</v>
      </c>
      <c r="K48" s="16">
        <v>22</v>
      </c>
      <c r="L48" s="16">
        <v>51</v>
      </c>
      <c r="M48" s="84">
        <v>32.774500000000003</v>
      </c>
      <c r="N48" s="74">
        <v>51</v>
      </c>
      <c r="O48" s="66">
        <v>2530</v>
      </c>
      <c r="P48" s="67">
        <f>Table22452[[#This Row],[PEMBULATAN]]*O48</f>
        <v>129030</v>
      </c>
    </row>
    <row r="49" spans="1:16" ht="23.25" customHeight="1" x14ac:dyDescent="0.2">
      <c r="A49" s="96"/>
      <c r="B49" s="77"/>
      <c r="C49" s="75" t="s">
        <v>139</v>
      </c>
      <c r="D49" s="80" t="s">
        <v>50</v>
      </c>
      <c r="E49" s="13">
        <v>44427</v>
      </c>
      <c r="F49" s="78" t="s">
        <v>89</v>
      </c>
      <c r="G49" s="13">
        <v>44429</v>
      </c>
      <c r="H49" s="79" t="s">
        <v>90</v>
      </c>
      <c r="I49" s="16">
        <v>81</v>
      </c>
      <c r="J49" s="16">
        <v>52</v>
      </c>
      <c r="K49" s="16">
        <v>13</v>
      </c>
      <c r="L49" s="16">
        <v>6</v>
      </c>
      <c r="M49" s="84">
        <v>13.689</v>
      </c>
      <c r="N49" s="74">
        <v>14</v>
      </c>
      <c r="O49" s="66">
        <v>2530</v>
      </c>
      <c r="P49" s="67">
        <f>Table22452[[#This Row],[PEMBULATAN]]*O49</f>
        <v>35420</v>
      </c>
    </row>
    <row r="50" spans="1:16" ht="23.25" customHeight="1" x14ac:dyDescent="0.2">
      <c r="A50" s="96"/>
      <c r="B50" s="77"/>
      <c r="C50" s="75" t="s">
        <v>140</v>
      </c>
      <c r="D50" s="80" t="s">
        <v>50</v>
      </c>
      <c r="E50" s="13">
        <v>44427</v>
      </c>
      <c r="F50" s="78" t="s">
        <v>89</v>
      </c>
      <c r="G50" s="13">
        <v>44429</v>
      </c>
      <c r="H50" s="79" t="s">
        <v>90</v>
      </c>
      <c r="I50" s="16">
        <v>95</v>
      </c>
      <c r="J50" s="16">
        <v>57</v>
      </c>
      <c r="K50" s="16">
        <v>21</v>
      </c>
      <c r="L50" s="16">
        <v>18</v>
      </c>
      <c r="M50" s="84">
        <v>28.428750000000001</v>
      </c>
      <c r="N50" s="74">
        <v>28</v>
      </c>
      <c r="O50" s="66">
        <v>2530</v>
      </c>
      <c r="P50" s="67">
        <f>Table22452[[#This Row],[PEMBULATAN]]*O50</f>
        <v>70840</v>
      </c>
    </row>
    <row r="51" spans="1:16" ht="23.25" customHeight="1" x14ac:dyDescent="0.2">
      <c r="A51" s="96"/>
      <c r="B51" s="77"/>
      <c r="C51" s="75" t="s">
        <v>141</v>
      </c>
      <c r="D51" s="80" t="s">
        <v>50</v>
      </c>
      <c r="E51" s="13">
        <v>44427</v>
      </c>
      <c r="F51" s="78" t="s">
        <v>89</v>
      </c>
      <c r="G51" s="13">
        <v>44429</v>
      </c>
      <c r="H51" s="79" t="s">
        <v>90</v>
      </c>
      <c r="I51" s="16">
        <v>96</v>
      </c>
      <c r="J51" s="16">
        <v>55</v>
      </c>
      <c r="K51" s="16">
        <v>21</v>
      </c>
      <c r="L51" s="16">
        <v>21</v>
      </c>
      <c r="M51" s="84">
        <v>27.72</v>
      </c>
      <c r="N51" s="74">
        <v>28</v>
      </c>
      <c r="O51" s="66">
        <v>2530</v>
      </c>
      <c r="P51" s="67">
        <f>Table22452[[#This Row],[PEMBULATAN]]*O51</f>
        <v>70840</v>
      </c>
    </row>
    <row r="52" spans="1:16" ht="23.25" customHeight="1" x14ac:dyDescent="0.2">
      <c r="A52" s="96"/>
      <c r="B52" s="77"/>
      <c r="C52" s="75" t="s">
        <v>142</v>
      </c>
      <c r="D52" s="80" t="s">
        <v>50</v>
      </c>
      <c r="E52" s="13">
        <v>44427</v>
      </c>
      <c r="F52" s="78" t="s">
        <v>89</v>
      </c>
      <c r="G52" s="13">
        <v>44429</v>
      </c>
      <c r="H52" s="79" t="s">
        <v>90</v>
      </c>
      <c r="I52" s="16">
        <v>100</v>
      </c>
      <c r="J52" s="16">
        <v>57</v>
      </c>
      <c r="K52" s="16">
        <v>27</v>
      </c>
      <c r="L52" s="16">
        <v>13</v>
      </c>
      <c r="M52" s="84">
        <v>38.475000000000001</v>
      </c>
      <c r="N52" s="74">
        <v>38</v>
      </c>
      <c r="O52" s="66">
        <v>2530</v>
      </c>
      <c r="P52" s="67">
        <f>Table22452[[#This Row],[PEMBULATAN]]*O52</f>
        <v>96140</v>
      </c>
    </row>
    <row r="53" spans="1:16" ht="23.25" customHeight="1" x14ac:dyDescent="0.2">
      <c r="A53" s="96"/>
      <c r="B53" s="77"/>
      <c r="C53" s="75" t="s">
        <v>143</v>
      </c>
      <c r="D53" s="80" t="s">
        <v>50</v>
      </c>
      <c r="E53" s="13">
        <v>44427</v>
      </c>
      <c r="F53" s="78" t="s">
        <v>89</v>
      </c>
      <c r="G53" s="13">
        <v>44429</v>
      </c>
      <c r="H53" s="79" t="s">
        <v>90</v>
      </c>
      <c r="I53" s="16">
        <v>107</v>
      </c>
      <c r="J53" s="16">
        <v>45</v>
      </c>
      <c r="K53" s="16">
        <v>31</v>
      </c>
      <c r="L53" s="16">
        <v>19</v>
      </c>
      <c r="M53" s="84">
        <v>37.316249999999997</v>
      </c>
      <c r="N53" s="74">
        <v>37</v>
      </c>
      <c r="O53" s="66">
        <v>2530</v>
      </c>
      <c r="P53" s="67">
        <f>Table22452[[#This Row],[PEMBULATAN]]*O53</f>
        <v>93610</v>
      </c>
    </row>
    <row r="54" spans="1:16" ht="23.25" customHeight="1" x14ac:dyDescent="0.2">
      <c r="A54" s="96"/>
      <c r="B54" s="77"/>
      <c r="C54" s="75" t="s">
        <v>144</v>
      </c>
      <c r="D54" s="80" t="s">
        <v>50</v>
      </c>
      <c r="E54" s="13">
        <v>44427</v>
      </c>
      <c r="F54" s="78" t="s">
        <v>89</v>
      </c>
      <c r="G54" s="13">
        <v>44429</v>
      </c>
      <c r="H54" s="79" t="s">
        <v>90</v>
      </c>
      <c r="I54" s="16">
        <v>89</v>
      </c>
      <c r="J54" s="16">
        <v>53</v>
      </c>
      <c r="K54" s="16">
        <v>18</v>
      </c>
      <c r="L54" s="16">
        <v>10</v>
      </c>
      <c r="M54" s="84">
        <v>21.226500000000001</v>
      </c>
      <c r="N54" s="74">
        <v>21</v>
      </c>
      <c r="O54" s="66">
        <v>2530</v>
      </c>
      <c r="P54" s="67">
        <f>Table22452[[#This Row],[PEMBULATAN]]*O54</f>
        <v>53130</v>
      </c>
    </row>
    <row r="55" spans="1:16" ht="23.25" customHeight="1" x14ac:dyDescent="0.2">
      <c r="A55" s="96"/>
      <c r="B55" s="77"/>
      <c r="C55" s="75" t="s">
        <v>145</v>
      </c>
      <c r="D55" s="80" t="s">
        <v>50</v>
      </c>
      <c r="E55" s="13">
        <v>44427</v>
      </c>
      <c r="F55" s="78" t="s">
        <v>89</v>
      </c>
      <c r="G55" s="13">
        <v>44429</v>
      </c>
      <c r="H55" s="79" t="s">
        <v>90</v>
      </c>
      <c r="I55" s="16">
        <v>82</v>
      </c>
      <c r="J55" s="16">
        <v>49</v>
      </c>
      <c r="K55" s="16">
        <v>32</v>
      </c>
      <c r="L55" s="16">
        <v>31</v>
      </c>
      <c r="M55" s="84">
        <v>32.143999999999998</v>
      </c>
      <c r="N55" s="74">
        <v>32</v>
      </c>
      <c r="O55" s="66">
        <v>2530</v>
      </c>
      <c r="P55" s="67">
        <f>Table22452[[#This Row],[PEMBULATAN]]*O55</f>
        <v>80960</v>
      </c>
    </row>
    <row r="56" spans="1:16" ht="23.25" customHeight="1" x14ac:dyDescent="0.2">
      <c r="A56" s="96"/>
      <c r="B56" s="77"/>
      <c r="C56" s="75" t="s">
        <v>146</v>
      </c>
      <c r="D56" s="80" t="s">
        <v>50</v>
      </c>
      <c r="E56" s="13">
        <v>44427</v>
      </c>
      <c r="F56" s="78" t="s">
        <v>89</v>
      </c>
      <c r="G56" s="13">
        <v>44429</v>
      </c>
      <c r="H56" s="79" t="s">
        <v>90</v>
      </c>
      <c r="I56" s="16">
        <v>95</v>
      </c>
      <c r="J56" s="16">
        <v>47</v>
      </c>
      <c r="K56" s="16">
        <v>21</v>
      </c>
      <c r="L56" s="16">
        <v>33</v>
      </c>
      <c r="M56" s="84">
        <v>23.44125</v>
      </c>
      <c r="N56" s="74">
        <v>33</v>
      </c>
      <c r="O56" s="66">
        <v>2530</v>
      </c>
      <c r="P56" s="67">
        <f>Table22452[[#This Row],[PEMBULATAN]]*O56</f>
        <v>83490</v>
      </c>
    </row>
    <row r="57" spans="1:16" ht="23.25" customHeight="1" x14ac:dyDescent="0.2">
      <c r="A57" s="96"/>
      <c r="B57" s="77"/>
      <c r="C57" s="75" t="s">
        <v>147</v>
      </c>
      <c r="D57" s="80" t="s">
        <v>50</v>
      </c>
      <c r="E57" s="13">
        <v>44427</v>
      </c>
      <c r="F57" s="78" t="s">
        <v>89</v>
      </c>
      <c r="G57" s="13">
        <v>44429</v>
      </c>
      <c r="H57" s="79" t="s">
        <v>90</v>
      </c>
      <c r="I57" s="16">
        <v>96</v>
      </c>
      <c r="J57" s="16">
        <v>57</v>
      </c>
      <c r="K57" s="16">
        <v>21</v>
      </c>
      <c r="L57" s="16">
        <v>10</v>
      </c>
      <c r="M57" s="84">
        <v>28.728000000000002</v>
      </c>
      <c r="N57" s="74">
        <v>29</v>
      </c>
      <c r="O57" s="66">
        <v>2530</v>
      </c>
      <c r="P57" s="67">
        <f>Table22452[[#This Row],[PEMBULATAN]]*O57</f>
        <v>73370</v>
      </c>
    </row>
    <row r="58" spans="1:16" ht="23.25" customHeight="1" x14ac:dyDescent="0.2">
      <c r="A58" s="96"/>
      <c r="B58" s="77"/>
      <c r="C58" s="75" t="s">
        <v>148</v>
      </c>
      <c r="D58" s="80" t="s">
        <v>50</v>
      </c>
      <c r="E58" s="13">
        <v>44427</v>
      </c>
      <c r="F58" s="78" t="s">
        <v>89</v>
      </c>
      <c r="G58" s="13">
        <v>44429</v>
      </c>
      <c r="H58" s="79" t="s">
        <v>90</v>
      </c>
      <c r="I58" s="16">
        <v>85</v>
      </c>
      <c r="J58" s="16">
        <v>57</v>
      </c>
      <c r="K58" s="16">
        <v>21</v>
      </c>
      <c r="L58" s="16">
        <v>15</v>
      </c>
      <c r="M58" s="84">
        <v>25.436250000000001</v>
      </c>
      <c r="N58" s="74">
        <v>25</v>
      </c>
      <c r="O58" s="66">
        <v>2530</v>
      </c>
      <c r="P58" s="67">
        <f>Table22452[[#This Row],[PEMBULATAN]]*O58</f>
        <v>63250</v>
      </c>
    </row>
    <row r="59" spans="1:16" ht="23.25" customHeight="1" x14ac:dyDescent="0.2">
      <c r="A59" s="96"/>
      <c r="B59" s="77"/>
      <c r="C59" s="75" t="s">
        <v>149</v>
      </c>
      <c r="D59" s="80" t="s">
        <v>50</v>
      </c>
      <c r="E59" s="13">
        <v>44427</v>
      </c>
      <c r="F59" s="78" t="s">
        <v>89</v>
      </c>
      <c r="G59" s="13">
        <v>44429</v>
      </c>
      <c r="H59" s="79" t="s">
        <v>90</v>
      </c>
      <c r="I59" s="16">
        <v>31</v>
      </c>
      <c r="J59" s="16">
        <v>31</v>
      </c>
      <c r="K59" s="16">
        <v>6</v>
      </c>
      <c r="L59" s="16">
        <v>1</v>
      </c>
      <c r="M59" s="84">
        <v>1.4415</v>
      </c>
      <c r="N59" s="74">
        <v>1</v>
      </c>
      <c r="O59" s="66">
        <v>2530</v>
      </c>
      <c r="P59" s="67">
        <f>Table22452[[#This Row],[PEMBULATAN]]*O59</f>
        <v>2530</v>
      </c>
    </row>
    <row r="60" spans="1:16" ht="23.25" customHeight="1" x14ac:dyDescent="0.2">
      <c r="A60" s="96"/>
      <c r="B60" s="77"/>
      <c r="C60" s="75" t="s">
        <v>150</v>
      </c>
      <c r="D60" s="80" t="s">
        <v>50</v>
      </c>
      <c r="E60" s="13">
        <v>44427</v>
      </c>
      <c r="F60" s="78" t="s">
        <v>89</v>
      </c>
      <c r="G60" s="13">
        <v>44429</v>
      </c>
      <c r="H60" s="79" t="s">
        <v>90</v>
      </c>
      <c r="I60" s="16">
        <v>85</v>
      </c>
      <c r="J60" s="16">
        <v>53</v>
      </c>
      <c r="K60" s="16">
        <v>21</v>
      </c>
      <c r="L60" s="16">
        <v>18</v>
      </c>
      <c r="M60" s="84">
        <v>23.651250000000001</v>
      </c>
      <c r="N60" s="74">
        <v>24</v>
      </c>
      <c r="O60" s="66">
        <v>2530</v>
      </c>
      <c r="P60" s="67">
        <f>Table22452[[#This Row],[PEMBULATAN]]*O60</f>
        <v>60720</v>
      </c>
    </row>
    <row r="61" spans="1:16" ht="23.25" customHeight="1" x14ac:dyDescent="0.2">
      <c r="A61" s="96"/>
      <c r="B61" s="77"/>
      <c r="C61" s="75" t="s">
        <v>151</v>
      </c>
      <c r="D61" s="80" t="s">
        <v>50</v>
      </c>
      <c r="E61" s="13">
        <v>44427</v>
      </c>
      <c r="F61" s="78" t="s">
        <v>89</v>
      </c>
      <c r="G61" s="13">
        <v>44429</v>
      </c>
      <c r="H61" s="79" t="s">
        <v>90</v>
      </c>
      <c r="I61" s="16">
        <v>92</v>
      </c>
      <c r="J61" s="16">
        <v>57</v>
      </c>
      <c r="K61" s="16">
        <v>20</v>
      </c>
      <c r="L61" s="16">
        <v>12</v>
      </c>
      <c r="M61" s="84">
        <v>26.22</v>
      </c>
      <c r="N61" s="74">
        <v>26</v>
      </c>
      <c r="O61" s="66">
        <v>2530</v>
      </c>
      <c r="P61" s="67">
        <f>Table22452[[#This Row],[PEMBULATAN]]*O61</f>
        <v>65780</v>
      </c>
    </row>
    <row r="62" spans="1:16" ht="23.25" customHeight="1" x14ac:dyDescent="0.2">
      <c r="A62" s="96"/>
      <c r="B62" s="77"/>
      <c r="C62" s="75" t="s">
        <v>152</v>
      </c>
      <c r="D62" s="80" t="s">
        <v>50</v>
      </c>
      <c r="E62" s="13">
        <v>44427</v>
      </c>
      <c r="F62" s="78" t="s">
        <v>89</v>
      </c>
      <c r="G62" s="13">
        <v>44429</v>
      </c>
      <c r="H62" s="79" t="s">
        <v>90</v>
      </c>
      <c r="I62" s="16">
        <v>95</v>
      </c>
      <c r="J62" s="16">
        <v>47</v>
      </c>
      <c r="K62" s="16">
        <v>21</v>
      </c>
      <c r="L62" s="16">
        <v>14</v>
      </c>
      <c r="M62" s="84">
        <v>23.44125</v>
      </c>
      <c r="N62" s="74">
        <v>23</v>
      </c>
      <c r="O62" s="66">
        <v>2530</v>
      </c>
      <c r="P62" s="67">
        <f>Table22452[[#This Row],[PEMBULATAN]]*O62</f>
        <v>58190</v>
      </c>
    </row>
    <row r="63" spans="1:16" ht="23.25" customHeight="1" x14ac:dyDescent="0.2">
      <c r="A63" s="96"/>
      <c r="B63" s="77"/>
      <c r="C63" s="75" t="s">
        <v>153</v>
      </c>
      <c r="D63" s="80" t="s">
        <v>50</v>
      </c>
      <c r="E63" s="13">
        <v>44427</v>
      </c>
      <c r="F63" s="78" t="s">
        <v>89</v>
      </c>
      <c r="G63" s="13">
        <v>44429</v>
      </c>
      <c r="H63" s="79" t="s">
        <v>90</v>
      </c>
      <c r="I63" s="16">
        <v>97</v>
      </c>
      <c r="J63" s="16">
        <v>46</v>
      </c>
      <c r="K63" s="16">
        <v>20</v>
      </c>
      <c r="L63" s="16">
        <v>8</v>
      </c>
      <c r="M63" s="84">
        <v>22.31</v>
      </c>
      <c r="N63" s="74">
        <v>22</v>
      </c>
      <c r="O63" s="66">
        <v>2530</v>
      </c>
      <c r="P63" s="67">
        <f>Table22452[[#This Row],[PEMBULATAN]]*O63</f>
        <v>55660</v>
      </c>
    </row>
    <row r="64" spans="1:16" ht="23.25" customHeight="1" x14ac:dyDescent="0.2">
      <c r="A64" s="96"/>
      <c r="B64" s="77"/>
      <c r="C64" s="75" t="s">
        <v>154</v>
      </c>
      <c r="D64" s="80" t="s">
        <v>50</v>
      </c>
      <c r="E64" s="13">
        <v>44427</v>
      </c>
      <c r="F64" s="78" t="s">
        <v>89</v>
      </c>
      <c r="G64" s="13">
        <v>44429</v>
      </c>
      <c r="H64" s="79" t="s">
        <v>90</v>
      </c>
      <c r="I64" s="16">
        <v>107</v>
      </c>
      <c r="J64" s="16">
        <v>80</v>
      </c>
      <c r="K64" s="16">
        <v>25</v>
      </c>
      <c r="L64" s="16">
        <v>22</v>
      </c>
      <c r="M64" s="84">
        <v>53.5</v>
      </c>
      <c r="N64" s="74">
        <v>54</v>
      </c>
      <c r="O64" s="66">
        <v>2530</v>
      </c>
      <c r="P64" s="67">
        <f>Table22452[[#This Row],[PEMBULATAN]]*O64</f>
        <v>136620</v>
      </c>
    </row>
    <row r="65" spans="1:16" ht="23.25" customHeight="1" x14ac:dyDescent="0.2">
      <c r="A65" s="96"/>
      <c r="B65" s="77"/>
      <c r="C65" s="75" t="s">
        <v>155</v>
      </c>
      <c r="D65" s="80" t="s">
        <v>50</v>
      </c>
      <c r="E65" s="13">
        <v>44427</v>
      </c>
      <c r="F65" s="78" t="s">
        <v>89</v>
      </c>
      <c r="G65" s="13">
        <v>44429</v>
      </c>
      <c r="H65" s="79" t="s">
        <v>90</v>
      </c>
      <c r="I65" s="16">
        <v>105</v>
      </c>
      <c r="J65" s="16">
        <v>42</v>
      </c>
      <c r="K65" s="16">
        <v>26</v>
      </c>
      <c r="L65" s="16">
        <v>9</v>
      </c>
      <c r="M65" s="84">
        <v>28.664999999999999</v>
      </c>
      <c r="N65" s="74">
        <v>29</v>
      </c>
      <c r="O65" s="66">
        <v>2530</v>
      </c>
      <c r="P65" s="67">
        <f>Table22452[[#This Row],[PEMBULATAN]]*O65</f>
        <v>73370</v>
      </c>
    </row>
    <row r="66" spans="1:16" ht="23.25" customHeight="1" x14ac:dyDescent="0.2">
      <c r="A66" s="96"/>
      <c r="B66" s="77"/>
      <c r="C66" s="75" t="s">
        <v>156</v>
      </c>
      <c r="D66" s="80" t="s">
        <v>50</v>
      </c>
      <c r="E66" s="13">
        <v>44427</v>
      </c>
      <c r="F66" s="78" t="s">
        <v>89</v>
      </c>
      <c r="G66" s="13">
        <v>44429</v>
      </c>
      <c r="H66" s="79" t="s">
        <v>90</v>
      </c>
      <c r="I66" s="16">
        <v>93</v>
      </c>
      <c r="J66" s="16">
        <v>56</v>
      </c>
      <c r="K66" s="16">
        <v>18</v>
      </c>
      <c r="L66" s="16">
        <v>14</v>
      </c>
      <c r="M66" s="84">
        <v>23.436</v>
      </c>
      <c r="N66" s="74">
        <v>23</v>
      </c>
      <c r="O66" s="66">
        <v>2530</v>
      </c>
      <c r="P66" s="67">
        <f>Table22452[[#This Row],[PEMBULATAN]]*O66</f>
        <v>58190</v>
      </c>
    </row>
    <row r="67" spans="1:16" ht="23.25" customHeight="1" x14ac:dyDescent="0.2">
      <c r="A67" s="96"/>
      <c r="B67" s="77"/>
      <c r="C67" s="75" t="s">
        <v>157</v>
      </c>
      <c r="D67" s="80" t="s">
        <v>50</v>
      </c>
      <c r="E67" s="13">
        <v>44427</v>
      </c>
      <c r="F67" s="78" t="s">
        <v>89</v>
      </c>
      <c r="G67" s="13">
        <v>44429</v>
      </c>
      <c r="H67" s="79" t="s">
        <v>90</v>
      </c>
      <c r="I67" s="16">
        <v>100</v>
      </c>
      <c r="J67" s="16">
        <v>53</v>
      </c>
      <c r="K67" s="16">
        <v>17</v>
      </c>
      <c r="L67" s="16">
        <v>14</v>
      </c>
      <c r="M67" s="84">
        <v>22.524999999999999</v>
      </c>
      <c r="N67" s="74">
        <v>23</v>
      </c>
      <c r="O67" s="66">
        <v>2530</v>
      </c>
      <c r="P67" s="67">
        <f>Table22452[[#This Row],[PEMBULATAN]]*O67</f>
        <v>58190</v>
      </c>
    </row>
    <row r="68" spans="1:16" ht="23.25" customHeight="1" x14ac:dyDescent="0.2">
      <c r="A68" s="96"/>
      <c r="B68" s="77"/>
      <c r="C68" s="75" t="s">
        <v>158</v>
      </c>
      <c r="D68" s="80" t="s">
        <v>50</v>
      </c>
      <c r="E68" s="13">
        <v>44427</v>
      </c>
      <c r="F68" s="78" t="s">
        <v>89</v>
      </c>
      <c r="G68" s="13">
        <v>44429</v>
      </c>
      <c r="H68" s="79" t="s">
        <v>90</v>
      </c>
      <c r="I68" s="16">
        <v>73</v>
      </c>
      <c r="J68" s="16">
        <v>58</v>
      </c>
      <c r="K68" s="16">
        <v>16</v>
      </c>
      <c r="L68" s="16">
        <v>15</v>
      </c>
      <c r="M68" s="84">
        <v>16.936</v>
      </c>
      <c r="N68" s="74">
        <v>17</v>
      </c>
      <c r="O68" s="66">
        <v>2530</v>
      </c>
      <c r="P68" s="67">
        <f>Table22452[[#This Row],[PEMBULATAN]]*O68</f>
        <v>43010</v>
      </c>
    </row>
    <row r="69" spans="1:16" ht="23.25" customHeight="1" x14ac:dyDescent="0.2">
      <c r="A69" s="96"/>
      <c r="B69" s="77"/>
      <c r="C69" s="75" t="s">
        <v>159</v>
      </c>
      <c r="D69" s="80" t="s">
        <v>50</v>
      </c>
      <c r="E69" s="13">
        <v>44427</v>
      </c>
      <c r="F69" s="78" t="s">
        <v>89</v>
      </c>
      <c r="G69" s="13">
        <v>44429</v>
      </c>
      <c r="H69" s="79" t="s">
        <v>90</v>
      </c>
      <c r="I69" s="16">
        <v>90</v>
      </c>
      <c r="J69" s="16">
        <v>53</v>
      </c>
      <c r="K69" s="16">
        <v>20</v>
      </c>
      <c r="L69" s="16">
        <v>12</v>
      </c>
      <c r="M69" s="84">
        <v>23.85</v>
      </c>
      <c r="N69" s="74">
        <v>24</v>
      </c>
      <c r="O69" s="66">
        <v>2530</v>
      </c>
      <c r="P69" s="67">
        <f>Table22452[[#This Row],[PEMBULATAN]]*O69</f>
        <v>60720</v>
      </c>
    </row>
    <row r="70" spans="1:16" ht="23.25" customHeight="1" x14ac:dyDescent="0.2">
      <c r="A70" s="96"/>
      <c r="B70" s="77"/>
      <c r="C70" s="75" t="s">
        <v>160</v>
      </c>
      <c r="D70" s="80" t="s">
        <v>50</v>
      </c>
      <c r="E70" s="13">
        <v>44427</v>
      </c>
      <c r="F70" s="78" t="s">
        <v>89</v>
      </c>
      <c r="G70" s="13">
        <v>44429</v>
      </c>
      <c r="H70" s="79" t="s">
        <v>90</v>
      </c>
      <c r="I70" s="16">
        <v>66</v>
      </c>
      <c r="J70" s="16">
        <v>53</v>
      </c>
      <c r="K70" s="16">
        <v>17</v>
      </c>
      <c r="L70" s="16">
        <v>16</v>
      </c>
      <c r="M70" s="84">
        <v>14.8665</v>
      </c>
      <c r="N70" s="74">
        <v>16</v>
      </c>
      <c r="O70" s="66">
        <v>2530</v>
      </c>
      <c r="P70" s="67">
        <f>Table22452[[#This Row],[PEMBULATAN]]*O70</f>
        <v>40480</v>
      </c>
    </row>
    <row r="71" spans="1:16" ht="23.25" customHeight="1" x14ac:dyDescent="0.2">
      <c r="A71" s="96"/>
      <c r="B71" s="77"/>
      <c r="C71" s="75" t="s">
        <v>161</v>
      </c>
      <c r="D71" s="80" t="s">
        <v>50</v>
      </c>
      <c r="E71" s="13">
        <v>44427</v>
      </c>
      <c r="F71" s="78" t="s">
        <v>89</v>
      </c>
      <c r="G71" s="13">
        <v>44429</v>
      </c>
      <c r="H71" s="79" t="s">
        <v>90</v>
      </c>
      <c r="I71" s="16">
        <v>31</v>
      </c>
      <c r="J71" s="16">
        <v>25</v>
      </c>
      <c r="K71" s="16">
        <v>12</v>
      </c>
      <c r="L71" s="16">
        <v>3</v>
      </c>
      <c r="M71" s="84">
        <v>2.3250000000000002</v>
      </c>
      <c r="N71" s="74">
        <v>3</v>
      </c>
      <c r="O71" s="66">
        <v>2530</v>
      </c>
      <c r="P71" s="67">
        <f>Table22452[[#This Row],[PEMBULATAN]]*O71</f>
        <v>7590</v>
      </c>
    </row>
    <row r="72" spans="1:16" ht="23.25" customHeight="1" x14ac:dyDescent="0.2">
      <c r="A72" s="96"/>
      <c r="B72" s="77"/>
      <c r="C72" s="75" t="s">
        <v>162</v>
      </c>
      <c r="D72" s="80" t="s">
        <v>50</v>
      </c>
      <c r="E72" s="13">
        <v>44427</v>
      </c>
      <c r="F72" s="78" t="s">
        <v>89</v>
      </c>
      <c r="G72" s="13">
        <v>44429</v>
      </c>
      <c r="H72" s="79" t="s">
        <v>90</v>
      </c>
      <c r="I72" s="16">
        <v>50</v>
      </c>
      <c r="J72" s="16">
        <v>37</v>
      </c>
      <c r="K72" s="16">
        <v>12</v>
      </c>
      <c r="L72" s="16">
        <v>3</v>
      </c>
      <c r="M72" s="84">
        <v>5.55</v>
      </c>
      <c r="N72" s="74">
        <v>6</v>
      </c>
      <c r="O72" s="66">
        <v>2530</v>
      </c>
      <c r="P72" s="67">
        <f>Table22452[[#This Row],[PEMBULATAN]]*O72</f>
        <v>15180</v>
      </c>
    </row>
    <row r="73" spans="1:16" ht="23.25" customHeight="1" x14ac:dyDescent="0.2">
      <c r="A73" s="96"/>
      <c r="B73" s="77"/>
      <c r="C73" s="75" t="s">
        <v>163</v>
      </c>
      <c r="D73" s="80" t="s">
        <v>50</v>
      </c>
      <c r="E73" s="13">
        <v>44427</v>
      </c>
      <c r="F73" s="78" t="s">
        <v>89</v>
      </c>
      <c r="G73" s="13">
        <v>44429</v>
      </c>
      <c r="H73" s="79" t="s">
        <v>90</v>
      </c>
      <c r="I73" s="16">
        <v>103</v>
      </c>
      <c r="J73" s="16">
        <v>59</v>
      </c>
      <c r="K73" s="16">
        <v>23</v>
      </c>
      <c r="L73" s="16">
        <v>28</v>
      </c>
      <c r="M73" s="84">
        <v>34.942749999999997</v>
      </c>
      <c r="N73" s="74">
        <v>35</v>
      </c>
      <c r="O73" s="66">
        <v>2530</v>
      </c>
      <c r="P73" s="67">
        <f>Table22452[[#This Row],[PEMBULATAN]]*O73</f>
        <v>88550</v>
      </c>
    </row>
    <row r="74" spans="1:16" ht="23.25" customHeight="1" x14ac:dyDescent="0.2">
      <c r="A74" s="96"/>
      <c r="B74" s="77"/>
      <c r="C74" s="75" t="s">
        <v>164</v>
      </c>
      <c r="D74" s="80" t="s">
        <v>50</v>
      </c>
      <c r="E74" s="13">
        <v>44427</v>
      </c>
      <c r="F74" s="78" t="s">
        <v>89</v>
      </c>
      <c r="G74" s="13">
        <v>44429</v>
      </c>
      <c r="H74" s="79" t="s">
        <v>90</v>
      </c>
      <c r="I74" s="16">
        <v>76</v>
      </c>
      <c r="J74" s="16">
        <v>48</v>
      </c>
      <c r="K74" s="16">
        <v>15</v>
      </c>
      <c r="L74" s="16">
        <v>10</v>
      </c>
      <c r="M74" s="84">
        <v>13.68</v>
      </c>
      <c r="N74" s="74">
        <v>14</v>
      </c>
      <c r="O74" s="66">
        <v>2530</v>
      </c>
      <c r="P74" s="67">
        <f>Table22452[[#This Row],[PEMBULATAN]]*O74</f>
        <v>35420</v>
      </c>
    </row>
    <row r="75" spans="1:16" ht="23.25" customHeight="1" x14ac:dyDescent="0.2">
      <c r="A75" s="96"/>
      <c r="B75" s="77"/>
      <c r="C75" s="75" t="s">
        <v>165</v>
      </c>
      <c r="D75" s="80" t="s">
        <v>50</v>
      </c>
      <c r="E75" s="13">
        <v>44427</v>
      </c>
      <c r="F75" s="78" t="s">
        <v>89</v>
      </c>
      <c r="G75" s="13">
        <v>44429</v>
      </c>
      <c r="H75" s="79" t="s">
        <v>90</v>
      </c>
      <c r="I75" s="16">
        <v>81</v>
      </c>
      <c r="J75" s="16">
        <v>53</v>
      </c>
      <c r="K75" s="16">
        <v>18</v>
      </c>
      <c r="L75" s="16">
        <v>20</v>
      </c>
      <c r="M75" s="84">
        <v>19.3185</v>
      </c>
      <c r="N75" s="74">
        <v>20</v>
      </c>
      <c r="O75" s="66">
        <v>2530</v>
      </c>
      <c r="P75" s="67">
        <f>Table22452[[#This Row],[PEMBULATAN]]*O75</f>
        <v>50600</v>
      </c>
    </row>
    <row r="76" spans="1:16" ht="23.25" customHeight="1" x14ac:dyDescent="0.2">
      <c r="A76" s="96"/>
      <c r="B76" s="77"/>
      <c r="C76" s="75" t="s">
        <v>166</v>
      </c>
      <c r="D76" s="80" t="s">
        <v>50</v>
      </c>
      <c r="E76" s="13">
        <v>44427</v>
      </c>
      <c r="F76" s="78" t="s">
        <v>89</v>
      </c>
      <c r="G76" s="13">
        <v>44429</v>
      </c>
      <c r="H76" s="79" t="s">
        <v>90</v>
      </c>
      <c r="I76" s="16">
        <v>107</v>
      </c>
      <c r="J76" s="16">
        <v>52</v>
      </c>
      <c r="K76" s="16">
        <v>20</v>
      </c>
      <c r="L76" s="16">
        <v>32</v>
      </c>
      <c r="M76" s="84">
        <v>27.82</v>
      </c>
      <c r="N76" s="74">
        <v>32</v>
      </c>
      <c r="O76" s="66">
        <v>2530</v>
      </c>
      <c r="P76" s="67">
        <f>Table22452[[#This Row],[PEMBULATAN]]*O76</f>
        <v>80960</v>
      </c>
    </row>
    <row r="77" spans="1:16" ht="23.25" customHeight="1" x14ac:dyDescent="0.2">
      <c r="A77" s="96"/>
      <c r="B77" s="77"/>
      <c r="C77" s="75" t="s">
        <v>167</v>
      </c>
      <c r="D77" s="80" t="s">
        <v>50</v>
      </c>
      <c r="E77" s="13">
        <v>44427</v>
      </c>
      <c r="F77" s="78" t="s">
        <v>89</v>
      </c>
      <c r="G77" s="13">
        <v>44429</v>
      </c>
      <c r="H77" s="79" t="s">
        <v>90</v>
      </c>
      <c r="I77" s="16">
        <v>95</v>
      </c>
      <c r="J77" s="16">
        <v>47</v>
      </c>
      <c r="K77" s="16">
        <v>20</v>
      </c>
      <c r="L77" s="16">
        <v>22</v>
      </c>
      <c r="M77" s="84">
        <v>22.324999999999999</v>
      </c>
      <c r="N77" s="74">
        <v>22</v>
      </c>
      <c r="O77" s="66">
        <v>2530</v>
      </c>
      <c r="P77" s="67">
        <f>Table22452[[#This Row],[PEMBULATAN]]*O77</f>
        <v>55660</v>
      </c>
    </row>
    <row r="78" spans="1:16" ht="23.25" customHeight="1" x14ac:dyDescent="0.2">
      <c r="A78" s="96"/>
      <c r="B78" s="77"/>
      <c r="C78" s="75" t="s">
        <v>168</v>
      </c>
      <c r="D78" s="80" t="s">
        <v>50</v>
      </c>
      <c r="E78" s="13">
        <v>44427</v>
      </c>
      <c r="F78" s="78" t="s">
        <v>89</v>
      </c>
      <c r="G78" s="13">
        <v>44429</v>
      </c>
      <c r="H78" s="79" t="s">
        <v>90</v>
      </c>
      <c r="I78" s="16">
        <v>91</v>
      </c>
      <c r="J78" s="16">
        <v>46</v>
      </c>
      <c r="K78" s="16">
        <v>15</v>
      </c>
      <c r="L78" s="16">
        <v>3</v>
      </c>
      <c r="M78" s="84">
        <v>15.6975</v>
      </c>
      <c r="N78" s="74">
        <v>16</v>
      </c>
      <c r="O78" s="66">
        <v>2530</v>
      </c>
      <c r="P78" s="67">
        <f>Table22452[[#This Row],[PEMBULATAN]]*O78</f>
        <v>40480</v>
      </c>
    </row>
    <row r="79" spans="1:16" ht="23.25" customHeight="1" x14ac:dyDescent="0.2">
      <c r="A79" s="96"/>
      <c r="B79" s="77"/>
      <c r="C79" s="75" t="s">
        <v>169</v>
      </c>
      <c r="D79" s="80" t="s">
        <v>50</v>
      </c>
      <c r="E79" s="13">
        <v>44427</v>
      </c>
      <c r="F79" s="78" t="s">
        <v>89</v>
      </c>
      <c r="G79" s="13">
        <v>44429</v>
      </c>
      <c r="H79" s="79" t="s">
        <v>90</v>
      </c>
      <c r="I79" s="16">
        <v>82</v>
      </c>
      <c r="J79" s="16">
        <v>50</v>
      </c>
      <c r="K79" s="16">
        <v>15</v>
      </c>
      <c r="L79" s="16">
        <v>16</v>
      </c>
      <c r="M79" s="84">
        <v>15.375</v>
      </c>
      <c r="N79" s="74">
        <v>16</v>
      </c>
      <c r="O79" s="66">
        <v>2530</v>
      </c>
      <c r="P79" s="67">
        <f>Table22452[[#This Row],[PEMBULATAN]]*O79</f>
        <v>40480</v>
      </c>
    </row>
    <row r="80" spans="1:16" ht="23.25" customHeight="1" x14ac:dyDescent="0.2">
      <c r="A80" s="96"/>
      <c r="B80" s="77"/>
      <c r="C80" s="75" t="s">
        <v>170</v>
      </c>
      <c r="D80" s="80" t="s">
        <v>50</v>
      </c>
      <c r="E80" s="13">
        <v>44427</v>
      </c>
      <c r="F80" s="78" t="s">
        <v>89</v>
      </c>
      <c r="G80" s="13">
        <v>44429</v>
      </c>
      <c r="H80" s="79" t="s">
        <v>90</v>
      </c>
      <c r="I80" s="16">
        <v>102</v>
      </c>
      <c r="J80" s="16">
        <v>15</v>
      </c>
      <c r="K80" s="16">
        <v>10</v>
      </c>
      <c r="L80" s="16">
        <v>1</v>
      </c>
      <c r="M80" s="84">
        <v>3.8250000000000002</v>
      </c>
      <c r="N80" s="74">
        <v>4</v>
      </c>
      <c r="O80" s="66">
        <v>2530</v>
      </c>
      <c r="P80" s="67">
        <f>Table22452[[#This Row],[PEMBULATAN]]*O80</f>
        <v>10120</v>
      </c>
    </row>
    <row r="81" spans="1:16" ht="23.25" customHeight="1" x14ac:dyDescent="0.2">
      <c r="A81" s="96"/>
      <c r="B81" s="77"/>
      <c r="C81" s="75" t="s">
        <v>171</v>
      </c>
      <c r="D81" s="80" t="s">
        <v>50</v>
      </c>
      <c r="E81" s="13">
        <v>44427</v>
      </c>
      <c r="F81" s="78" t="s">
        <v>89</v>
      </c>
      <c r="G81" s="13">
        <v>44429</v>
      </c>
      <c r="H81" s="79" t="s">
        <v>90</v>
      </c>
      <c r="I81" s="16">
        <v>63</v>
      </c>
      <c r="J81" s="16">
        <v>51</v>
      </c>
      <c r="K81" s="16">
        <v>10</v>
      </c>
      <c r="L81" s="16">
        <v>6</v>
      </c>
      <c r="M81" s="84">
        <v>8.0325000000000006</v>
      </c>
      <c r="N81" s="74">
        <v>8</v>
      </c>
      <c r="O81" s="66">
        <v>2530</v>
      </c>
      <c r="P81" s="67">
        <f>Table22452[[#This Row],[PEMBULATAN]]*O81</f>
        <v>20240</v>
      </c>
    </row>
    <row r="82" spans="1:16" ht="23.25" customHeight="1" x14ac:dyDescent="0.2">
      <c r="A82" s="96"/>
      <c r="B82" s="77"/>
      <c r="C82" s="75" t="s">
        <v>172</v>
      </c>
      <c r="D82" s="80" t="s">
        <v>50</v>
      </c>
      <c r="E82" s="13">
        <v>44427</v>
      </c>
      <c r="F82" s="78" t="s">
        <v>89</v>
      </c>
      <c r="G82" s="13">
        <v>44429</v>
      </c>
      <c r="H82" s="79" t="s">
        <v>90</v>
      </c>
      <c r="I82" s="16">
        <v>71</v>
      </c>
      <c r="J82" s="16">
        <v>41</v>
      </c>
      <c r="K82" s="16">
        <v>20</v>
      </c>
      <c r="L82" s="16">
        <v>9</v>
      </c>
      <c r="M82" s="84">
        <v>14.555</v>
      </c>
      <c r="N82" s="74">
        <v>15</v>
      </c>
      <c r="O82" s="66">
        <v>2530</v>
      </c>
      <c r="P82" s="67">
        <f>Table22452[[#This Row],[PEMBULATAN]]*O82</f>
        <v>37950</v>
      </c>
    </row>
    <row r="83" spans="1:16" ht="23.25" customHeight="1" x14ac:dyDescent="0.2">
      <c r="A83" s="96"/>
      <c r="B83" s="77"/>
      <c r="C83" s="75" t="s">
        <v>173</v>
      </c>
      <c r="D83" s="80" t="s">
        <v>50</v>
      </c>
      <c r="E83" s="13">
        <v>44427</v>
      </c>
      <c r="F83" s="78" t="s">
        <v>89</v>
      </c>
      <c r="G83" s="13">
        <v>44429</v>
      </c>
      <c r="H83" s="79" t="s">
        <v>90</v>
      </c>
      <c r="I83" s="16">
        <v>85</v>
      </c>
      <c r="J83" s="16">
        <v>40</v>
      </c>
      <c r="K83" s="16">
        <v>17</v>
      </c>
      <c r="L83" s="16">
        <v>14</v>
      </c>
      <c r="M83" s="84">
        <v>14.45</v>
      </c>
      <c r="N83" s="74">
        <v>14</v>
      </c>
      <c r="O83" s="66">
        <v>2530</v>
      </c>
      <c r="P83" s="67">
        <f>Table22452[[#This Row],[PEMBULATAN]]*O83</f>
        <v>35420</v>
      </c>
    </row>
    <row r="84" spans="1:16" ht="23.25" customHeight="1" x14ac:dyDescent="0.2">
      <c r="A84" s="96"/>
      <c r="B84" s="77"/>
      <c r="C84" s="75" t="s">
        <v>174</v>
      </c>
      <c r="D84" s="80" t="s">
        <v>50</v>
      </c>
      <c r="E84" s="13">
        <v>44427</v>
      </c>
      <c r="F84" s="78" t="s">
        <v>89</v>
      </c>
      <c r="G84" s="13">
        <v>44429</v>
      </c>
      <c r="H84" s="79" t="s">
        <v>90</v>
      </c>
      <c r="I84" s="16">
        <v>90</v>
      </c>
      <c r="J84" s="16">
        <v>37</v>
      </c>
      <c r="K84" s="16">
        <v>20</v>
      </c>
      <c r="L84" s="16">
        <v>7</v>
      </c>
      <c r="M84" s="84">
        <v>16.649999999999999</v>
      </c>
      <c r="N84" s="74">
        <v>17</v>
      </c>
      <c r="O84" s="66">
        <v>2530</v>
      </c>
      <c r="P84" s="67">
        <f>Table22452[[#This Row],[PEMBULATAN]]*O84</f>
        <v>43010</v>
      </c>
    </row>
    <row r="85" spans="1:16" ht="23.25" customHeight="1" x14ac:dyDescent="0.2">
      <c r="A85" s="96"/>
      <c r="B85" s="77"/>
      <c r="C85" s="75" t="s">
        <v>175</v>
      </c>
      <c r="D85" s="80" t="s">
        <v>50</v>
      </c>
      <c r="E85" s="13">
        <v>44427</v>
      </c>
      <c r="F85" s="78" t="s">
        <v>89</v>
      </c>
      <c r="G85" s="13">
        <v>44429</v>
      </c>
      <c r="H85" s="79" t="s">
        <v>90</v>
      </c>
      <c r="I85" s="16">
        <v>60</v>
      </c>
      <c r="J85" s="16">
        <v>32</v>
      </c>
      <c r="K85" s="16">
        <v>12</v>
      </c>
      <c r="L85" s="16">
        <v>3</v>
      </c>
      <c r="M85" s="84">
        <v>5.76</v>
      </c>
      <c r="N85" s="74">
        <v>6</v>
      </c>
      <c r="O85" s="66">
        <v>2530</v>
      </c>
      <c r="P85" s="67">
        <f>Table22452[[#This Row],[PEMBULATAN]]*O85</f>
        <v>15180</v>
      </c>
    </row>
    <row r="86" spans="1:16" ht="23.25" customHeight="1" x14ac:dyDescent="0.2">
      <c r="A86" s="96"/>
      <c r="B86" s="77"/>
      <c r="C86" s="75" t="s">
        <v>176</v>
      </c>
      <c r="D86" s="80" t="s">
        <v>50</v>
      </c>
      <c r="E86" s="13">
        <v>44427</v>
      </c>
      <c r="F86" s="78" t="s">
        <v>89</v>
      </c>
      <c r="G86" s="13">
        <v>44429</v>
      </c>
      <c r="H86" s="79" t="s">
        <v>90</v>
      </c>
      <c r="I86" s="16">
        <v>78</v>
      </c>
      <c r="J86" s="16">
        <v>48</v>
      </c>
      <c r="K86" s="16">
        <v>20</v>
      </c>
      <c r="L86" s="16">
        <v>7</v>
      </c>
      <c r="M86" s="84">
        <v>18.72</v>
      </c>
      <c r="N86" s="74">
        <v>19</v>
      </c>
      <c r="O86" s="66">
        <v>2530</v>
      </c>
      <c r="P86" s="67">
        <f>Table22452[[#This Row],[PEMBULATAN]]*O86</f>
        <v>48070</v>
      </c>
    </row>
    <row r="87" spans="1:16" ht="23.25" customHeight="1" x14ac:dyDescent="0.2">
      <c r="A87" s="96"/>
      <c r="B87" s="77"/>
      <c r="C87" s="75" t="s">
        <v>177</v>
      </c>
      <c r="D87" s="80" t="s">
        <v>50</v>
      </c>
      <c r="E87" s="13">
        <v>44427</v>
      </c>
      <c r="F87" s="78" t="s">
        <v>89</v>
      </c>
      <c r="G87" s="13">
        <v>44429</v>
      </c>
      <c r="H87" s="79" t="s">
        <v>90</v>
      </c>
      <c r="I87" s="16">
        <v>90</v>
      </c>
      <c r="J87" s="16">
        <v>60</v>
      </c>
      <c r="K87" s="16">
        <v>21</v>
      </c>
      <c r="L87" s="16">
        <v>19</v>
      </c>
      <c r="M87" s="84">
        <v>28.35</v>
      </c>
      <c r="N87" s="74">
        <v>28</v>
      </c>
      <c r="O87" s="66">
        <v>2530</v>
      </c>
      <c r="P87" s="67">
        <f>Table22452[[#This Row],[PEMBULATAN]]*O87</f>
        <v>70840</v>
      </c>
    </row>
    <row r="88" spans="1:16" ht="23.25" customHeight="1" x14ac:dyDescent="0.2">
      <c r="A88" s="96"/>
      <c r="B88" s="77"/>
      <c r="C88" s="75" t="s">
        <v>178</v>
      </c>
      <c r="D88" s="80" t="s">
        <v>50</v>
      </c>
      <c r="E88" s="13">
        <v>44427</v>
      </c>
      <c r="F88" s="78" t="s">
        <v>89</v>
      </c>
      <c r="G88" s="13">
        <v>44429</v>
      </c>
      <c r="H88" s="79" t="s">
        <v>90</v>
      </c>
      <c r="I88" s="16">
        <v>91</v>
      </c>
      <c r="J88" s="16">
        <v>50</v>
      </c>
      <c r="K88" s="16">
        <v>34</v>
      </c>
      <c r="L88" s="16">
        <v>12</v>
      </c>
      <c r="M88" s="84">
        <v>38.674999999999997</v>
      </c>
      <c r="N88" s="74">
        <v>39</v>
      </c>
      <c r="O88" s="66">
        <v>2530</v>
      </c>
      <c r="P88" s="67">
        <f>Table22452[[#This Row],[PEMBULATAN]]*O88</f>
        <v>98670</v>
      </c>
    </row>
    <row r="89" spans="1:16" ht="23.25" customHeight="1" x14ac:dyDescent="0.2">
      <c r="A89" s="96"/>
      <c r="B89" s="77"/>
      <c r="C89" s="75" t="s">
        <v>179</v>
      </c>
      <c r="D89" s="80" t="s">
        <v>50</v>
      </c>
      <c r="E89" s="13">
        <v>44427</v>
      </c>
      <c r="F89" s="78" t="s">
        <v>89</v>
      </c>
      <c r="G89" s="13">
        <v>44429</v>
      </c>
      <c r="H89" s="79" t="s">
        <v>90</v>
      </c>
      <c r="I89" s="16">
        <v>87</v>
      </c>
      <c r="J89" s="16">
        <v>55</v>
      </c>
      <c r="K89" s="16">
        <v>20</v>
      </c>
      <c r="L89" s="16">
        <v>15</v>
      </c>
      <c r="M89" s="84">
        <v>23.925000000000001</v>
      </c>
      <c r="N89" s="74">
        <v>24</v>
      </c>
      <c r="O89" s="66">
        <v>2530</v>
      </c>
      <c r="P89" s="67">
        <f>Table22452[[#This Row],[PEMBULATAN]]*O89</f>
        <v>60720</v>
      </c>
    </row>
    <row r="90" spans="1:16" ht="23.25" customHeight="1" x14ac:dyDescent="0.2">
      <c r="A90" s="96"/>
      <c r="B90" s="77"/>
      <c r="C90" s="75" t="s">
        <v>180</v>
      </c>
      <c r="D90" s="80" t="s">
        <v>50</v>
      </c>
      <c r="E90" s="13">
        <v>44427</v>
      </c>
      <c r="F90" s="78" t="s">
        <v>89</v>
      </c>
      <c r="G90" s="13">
        <v>44429</v>
      </c>
      <c r="H90" s="79" t="s">
        <v>90</v>
      </c>
      <c r="I90" s="16">
        <v>90</v>
      </c>
      <c r="J90" s="16">
        <v>51</v>
      </c>
      <c r="K90" s="16">
        <v>17</v>
      </c>
      <c r="L90" s="16">
        <v>11</v>
      </c>
      <c r="M90" s="84">
        <v>19.5075</v>
      </c>
      <c r="N90" s="74">
        <v>20</v>
      </c>
      <c r="O90" s="66">
        <v>2530</v>
      </c>
      <c r="P90" s="67">
        <f>Table22452[[#This Row],[PEMBULATAN]]*O90</f>
        <v>50600</v>
      </c>
    </row>
    <row r="91" spans="1:16" ht="23.25" customHeight="1" x14ac:dyDescent="0.2">
      <c r="A91" s="96"/>
      <c r="B91" s="77"/>
      <c r="C91" s="75" t="s">
        <v>181</v>
      </c>
      <c r="D91" s="80" t="s">
        <v>50</v>
      </c>
      <c r="E91" s="13">
        <v>44427</v>
      </c>
      <c r="F91" s="78" t="s">
        <v>89</v>
      </c>
      <c r="G91" s="13">
        <v>44429</v>
      </c>
      <c r="H91" s="79" t="s">
        <v>90</v>
      </c>
      <c r="I91" s="16">
        <v>88</v>
      </c>
      <c r="J91" s="16">
        <v>51</v>
      </c>
      <c r="K91" s="16">
        <v>13</v>
      </c>
      <c r="L91" s="16">
        <v>10</v>
      </c>
      <c r="M91" s="84">
        <v>14.586</v>
      </c>
      <c r="N91" s="74">
        <v>15</v>
      </c>
      <c r="O91" s="66">
        <v>2530</v>
      </c>
      <c r="P91" s="67">
        <f>Table22452[[#This Row],[PEMBULATAN]]*O91</f>
        <v>37950</v>
      </c>
    </row>
    <row r="92" spans="1:16" ht="23.25" customHeight="1" x14ac:dyDescent="0.2">
      <c r="A92" s="96"/>
      <c r="B92" s="77"/>
      <c r="C92" s="75" t="s">
        <v>182</v>
      </c>
      <c r="D92" s="80" t="s">
        <v>50</v>
      </c>
      <c r="E92" s="13">
        <v>44427</v>
      </c>
      <c r="F92" s="78" t="s">
        <v>89</v>
      </c>
      <c r="G92" s="13">
        <v>44429</v>
      </c>
      <c r="H92" s="79" t="s">
        <v>90</v>
      </c>
      <c r="I92" s="16">
        <v>90</v>
      </c>
      <c r="J92" s="16">
        <v>56</v>
      </c>
      <c r="K92" s="16">
        <v>20</v>
      </c>
      <c r="L92" s="16">
        <v>17</v>
      </c>
      <c r="M92" s="84">
        <v>25.2</v>
      </c>
      <c r="N92" s="74">
        <v>25</v>
      </c>
      <c r="O92" s="66">
        <v>2530</v>
      </c>
      <c r="P92" s="67">
        <f>Table22452[[#This Row],[PEMBULATAN]]*O92</f>
        <v>63250</v>
      </c>
    </row>
    <row r="93" spans="1:16" ht="23.25" customHeight="1" x14ac:dyDescent="0.2">
      <c r="A93" s="96"/>
      <c r="B93" s="77"/>
      <c r="C93" s="75" t="s">
        <v>183</v>
      </c>
      <c r="D93" s="80" t="s">
        <v>50</v>
      </c>
      <c r="E93" s="13">
        <v>44427</v>
      </c>
      <c r="F93" s="78" t="s">
        <v>89</v>
      </c>
      <c r="G93" s="13">
        <v>44429</v>
      </c>
      <c r="H93" s="79" t="s">
        <v>90</v>
      </c>
      <c r="I93" s="16">
        <v>95</v>
      </c>
      <c r="J93" s="16">
        <v>56</v>
      </c>
      <c r="K93" s="16">
        <v>22</v>
      </c>
      <c r="L93" s="16">
        <v>27</v>
      </c>
      <c r="M93" s="84">
        <v>29.26</v>
      </c>
      <c r="N93" s="74">
        <v>29</v>
      </c>
      <c r="O93" s="66">
        <v>2530</v>
      </c>
      <c r="P93" s="67">
        <f>Table22452[[#This Row],[PEMBULATAN]]*O93</f>
        <v>73370</v>
      </c>
    </row>
    <row r="94" spans="1:16" ht="23.25" customHeight="1" x14ac:dyDescent="0.2">
      <c r="A94" s="96"/>
      <c r="B94" s="77"/>
      <c r="C94" s="75" t="s">
        <v>184</v>
      </c>
      <c r="D94" s="80" t="s">
        <v>50</v>
      </c>
      <c r="E94" s="13">
        <v>44427</v>
      </c>
      <c r="F94" s="78" t="s">
        <v>89</v>
      </c>
      <c r="G94" s="13">
        <v>44429</v>
      </c>
      <c r="H94" s="79" t="s">
        <v>90</v>
      </c>
      <c r="I94" s="16">
        <v>71</v>
      </c>
      <c r="J94" s="16">
        <v>56</v>
      </c>
      <c r="K94" s="16">
        <v>18</v>
      </c>
      <c r="L94" s="16">
        <v>10</v>
      </c>
      <c r="M94" s="84">
        <v>17.891999999999999</v>
      </c>
      <c r="N94" s="74">
        <v>18</v>
      </c>
      <c r="O94" s="66">
        <v>2530</v>
      </c>
      <c r="P94" s="67">
        <f>Table22452[[#This Row],[PEMBULATAN]]*O94</f>
        <v>45540</v>
      </c>
    </row>
    <row r="95" spans="1:16" ht="23.25" customHeight="1" x14ac:dyDescent="0.2">
      <c r="A95" s="96"/>
      <c r="B95" s="77"/>
      <c r="C95" s="75" t="s">
        <v>185</v>
      </c>
      <c r="D95" s="80" t="s">
        <v>50</v>
      </c>
      <c r="E95" s="13">
        <v>44427</v>
      </c>
      <c r="F95" s="78" t="s">
        <v>89</v>
      </c>
      <c r="G95" s="13">
        <v>44429</v>
      </c>
      <c r="H95" s="79" t="s">
        <v>90</v>
      </c>
      <c r="I95" s="16">
        <v>93</v>
      </c>
      <c r="J95" s="16">
        <v>57</v>
      </c>
      <c r="K95" s="16">
        <v>17</v>
      </c>
      <c r="L95" s="16">
        <v>16</v>
      </c>
      <c r="M95" s="84">
        <v>22.529250000000001</v>
      </c>
      <c r="N95" s="74">
        <v>23</v>
      </c>
      <c r="O95" s="66">
        <v>2530</v>
      </c>
      <c r="P95" s="67">
        <f>Table22452[[#This Row],[PEMBULATAN]]*O95</f>
        <v>58190</v>
      </c>
    </row>
    <row r="96" spans="1:16" ht="23.25" customHeight="1" x14ac:dyDescent="0.2">
      <c r="A96" s="96"/>
      <c r="B96" s="77"/>
      <c r="C96" s="75" t="s">
        <v>186</v>
      </c>
      <c r="D96" s="80" t="s">
        <v>50</v>
      </c>
      <c r="E96" s="13">
        <v>44427</v>
      </c>
      <c r="F96" s="78" t="s">
        <v>89</v>
      </c>
      <c r="G96" s="13">
        <v>44429</v>
      </c>
      <c r="H96" s="79" t="s">
        <v>90</v>
      </c>
      <c r="I96" s="16">
        <v>91</v>
      </c>
      <c r="J96" s="16">
        <v>51</v>
      </c>
      <c r="K96" s="16">
        <v>22</v>
      </c>
      <c r="L96" s="16">
        <v>26</v>
      </c>
      <c r="M96" s="84">
        <v>25.525500000000001</v>
      </c>
      <c r="N96" s="74">
        <v>26</v>
      </c>
      <c r="O96" s="66">
        <v>2530</v>
      </c>
      <c r="P96" s="67">
        <f>Table22452[[#This Row],[PEMBULATAN]]*O96</f>
        <v>65780</v>
      </c>
    </row>
    <row r="97" spans="1:16" ht="23.25" customHeight="1" x14ac:dyDescent="0.2">
      <c r="A97" s="96"/>
      <c r="B97" s="77"/>
      <c r="C97" s="75" t="s">
        <v>187</v>
      </c>
      <c r="D97" s="80" t="s">
        <v>50</v>
      </c>
      <c r="E97" s="13">
        <v>44427</v>
      </c>
      <c r="F97" s="78" t="s">
        <v>89</v>
      </c>
      <c r="G97" s="13">
        <v>44429</v>
      </c>
      <c r="H97" s="79" t="s">
        <v>90</v>
      </c>
      <c r="I97" s="16">
        <v>50</v>
      </c>
      <c r="J97" s="16">
        <v>34</v>
      </c>
      <c r="K97" s="16">
        <v>15</v>
      </c>
      <c r="L97" s="16">
        <v>2</v>
      </c>
      <c r="M97" s="84">
        <v>6.375</v>
      </c>
      <c r="N97" s="74">
        <v>6</v>
      </c>
      <c r="O97" s="66">
        <v>2530</v>
      </c>
      <c r="P97" s="67">
        <f>Table22452[[#This Row],[PEMBULATAN]]*O97</f>
        <v>15180</v>
      </c>
    </row>
    <row r="98" spans="1:16" ht="23.25" customHeight="1" x14ac:dyDescent="0.2">
      <c r="A98" s="96"/>
      <c r="B98" s="77"/>
      <c r="C98" s="75" t="s">
        <v>188</v>
      </c>
      <c r="D98" s="80" t="s">
        <v>50</v>
      </c>
      <c r="E98" s="13">
        <v>44427</v>
      </c>
      <c r="F98" s="78" t="s">
        <v>89</v>
      </c>
      <c r="G98" s="13">
        <v>44429</v>
      </c>
      <c r="H98" s="79" t="s">
        <v>90</v>
      </c>
      <c r="I98" s="16">
        <v>37</v>
      </c>
      <c r="J98" s="16">
        <v>40</v>
      </c>
      <c r="K98" s="16">
        <v>15</v>
      </c>
      <c r="L98" s="16">
        <v>6</v>
      </c>
      <c r="M98" s="84">
        <v>5.55</v>
      </c>
      <c r="N98" s="74">
        <v>6</v>
      </c>
      <c r="O98" s="66">
        <v>2530</v>
      </c>
      <c r="P98" s="67">
        <f>Table22452[[#This Row],[PEMBULATAN]]*O98</f>
        <v>15180</v>
      </c>
    </row>
    <row r="99" spans="1:16" ht="23.25" customHeight="1" x14ac:dyDescent="0.2">
      <c r="A99" s="96"/>
      <c r="B99" s="77"/>
      <c r="C99" s="75" t="s">
        <v>189</v>
      </c>
      <c r="D99" s="80" t="s">
        <v>50</v>
      </c>
      <c r="E99" s="13">
        <v>44427</v>
      </c>
      <c r="F99" s="78" t="s">
        <v>89</v>
      </c>
      <c r="G99" s="13">
        <v>44429</v>
      </c>
      <c r="H99" s="79" t="s">
        <v>90</v>
      </c>
      <c r="I99" s="16">
        <v>91</v>
      </c>
      <c r="J99" s="16">
        <v>48</v>
      </c>
      <c r="K99" s="16">
        <v>18</v>
      </c>
      <c r="L99" s="16">
        <v>16</v>
      </c>
      <c r="M99" s="84">
        <v>19.655999999999999</v>
      </c>
      <c r="N99" s="74">
        <v>20</v>
      </c>
      <c r="O99" s="66">
        <v>2530</v>
      </c>
      <c r="P99" s="67">
        <f>Table22452[[#This Row],[PEMBULATAN]]*O99</f>
        <v>50600</v>
      </c>
    </row>
    <row r="100" spans="1:16" ht="23.25" customHeight="1" x14ac:dyDescent="0.2">
      <c r="A100" s="96"/>
      <c r="B100" s="77"/>
      <c r="C100" s="75" t="s">
        <v>190</v>
      </c>
      <c r="D100" s="80" t="s">
        <v>50</v>
      </c>
      <c r="E100" s="13">
        <v>44427</v>
      </c>
      <c r="F100" s="78" t="s">
        <v>89</v>
      </c>
      <c r="G100" s="13">
        <v>44429</v>
      </c>
      <c r="H100" s="79" t="s">
        <v>90</v>
      </c>
      <c r="I100" s="16">
        <v>75</v>
      </c>
      <c r="J100" s="16">
        <v>75</v>
      </c>
      <c r="K100" s="16">
        <v>14</v>
      </c>
      <c r="L100" s="16">
        <v>20</v>
      </c>
      <c r="M100" s="84">
        <v>19.6875</v>
      </c>
      <c r="N100" s="74">
        <v>20</v>
      </c>
      <c r="O100" s="66">
        <v>2530</v>
      </c>
      <c r="P100" s="67">
        <f>Table22452[[#This Row],[PEMBULATAN]]*O100</f>
        <v>50600</v>
      </c>
    </row>
    <row r="101" spans="1:16" ht="23.25" customHeight="1" x14ac:dyDescent="0.2">
      <c r="A101" s="96"/>
      <c r="B101" s="77"/>
      <c r="C101" s="75" t="s">
        <v>191</v>
      </c>
      <c r="D101" s="80" t="s">
        <v>50</v>
      </c>
      <c r="E101" s="13">
        <v>44427</v>
      </c>
      <c r="F101" s="78" t="s">
        <v>89</v>
      </c>
      <c r="G101" s="13">
        <v>44429</v>
      </c>
      <c r="H101" s="79" t="s">
        <v>90</v>
      </c>
      <c r="I101" s="16">
        <v>91</v>
      </c>
      <c r="J101" s="16">
        <v>52</v>
      </c>
      <c r="K101" s="16">
        <v>20</v>
      </c>
      <c r="L101" s="16">
        <v>14</v>
      </c>
      <c r="M101" s="84">
        <v>23.66</v>
      </c>
      <c r="N101" s="74">
        <v>24</v>
      </c>
      <c r="O101" s="66">
        <v>2530</v>
      </c>
      <c r="P101" s="67">
        <f>Table22452[[#This Row],[PEMBULATAN]]*O101</f>
        <v>60720</v>
      </c>
    </row>
    <row r="102" spans="1:16" ht="23.25" customHeight="1" x14ac:dyDescent="0.2">
      <c r="A102" s="96"/>
      <c r="B102" s="77"/>
      <c r="C102" s="75" t="s">
        <v>192</v>
      </c>
      <c r="D102" s="80" t="s">
        <v>50</v>
      </c>
      <c r="E102" s="13">
        <v>44427</v>
      </c>
      <c r="F102" s="78" t="s">
        <v>89</v>
      </c>
      <c r="G102" s="13">
        <v>44429</v>
      </c>
      <c r="H102" s="79" t="s">
        <v>90</v>
      </c>
      <c r="I102" s="16">
        <v>75</v>
      </c>
      <c r="J102" s="16">
        <v>56</v>
      </c>
      <c r="K102" s="16">
        <v>17</v>
      </c>
      <c r="L102" s="16">
        <v>9</v>
      </c>
      <c r="M102" s="84">
        <v>17.850000000000001</v>
      </c>
      <c r="N102" s="74">
        <v>18</v>
      </c>
      <c r="O102" s="66">
        <v>2530</v>
      </c>
      <c r="P102" s="67">
        <f>Table22452[[#This Row],[PEMBULATAN]]*O102</f>
        <v>45540</v>
      </c>
    </row>
    <row r="103" spans="1:16" ht="23.25" customHeight="1" x14ac:dyDescent="0.2">
      <c r="A103" s="96"/>
      <c r="B103" s="77"/>
      <c r="C103" s="75" t="s">
        <v>193</v>
      </c>
      <c r="D103" s="80" t="s">
        <v>50</v>
      </c>
      <c r="E103" s="13">
        <v>44427</v>
      </c>
      <c r="F103" s="78" t="s">
        <v>89</v>
      </c>
      <c r="G103" s="13">
        <v>44429</v>
      </c>
      <c r="H103" s="79" t="s">
        <v>90</v>
      </c>
      <c r="I103" s="16">
        <v>88</v>
      </c>
      <c r="J103" s="16">
        <v>38</v>
      </c>
      <c r="K103" s="16">
        <v>36</v>
      </c>
      <c r="L103" s="16">
        <v>7</v>
      </c>
      <c r="M103" s="84">
        <v>30.096</v>
      </c>
      <c r="N103" s="74">
        <v>30</v>
      </c>
      <c r="O103" s="66">
        <v>2530</v>
      </c>
      <c r="P103" s="67">
        <f>Table22452[[#This Row],[PEMBULATAN]]*O103</f>
        <v>75900</v>
      </c>
    </row>
    <row r="104" spans="1:16" ht="23.25" customHeight="1" x14ac:dyDescent="0.2">
      <c r="A104" s="96"/>
      <c r="B104" s="77"/>
      <c r="C104" s="75" t="s">
        <v>194</v>
      </c>
      <c r="D104" s="80" t="s">
        <v>50</v>
      </c>
      <c r="E104" s="13">
        <v>44427</v>
      </c>
      <c r="F104" s="78" t="s">
        <v>89</v>
      </c>
      <c r="G104" s="13">
        <v>44429</v>
      </c>
      <c r="H104" s="79" t="s">
        <v>90</v>
      </c>
      <c r="I104" s="16">
        <v>88</v>
      </c>
      <c r="J104" s="16">
        <v>52</v>
      </c>
      <c r="K104" s="16">
        <v>20</v>
      </c>
      <c r="L104" s="16">
        <v>12</v>
      </c>
      <c r="M104" s="84">
        <v>22.88</v>
      </c>
      <c r="N104" s="74">
        <v>23</v>
      </c>
      <c r="O104" s="66">
        <v>2530</v>
      </c>
      <c r="P104" s="67">
        <f>Table22452[[#This Row],[PEMBULATAN]]*O104</f>
        <v>58190</v>
      </c>
    </row>
    <row r="105" spans="1:16" ht="23.25" customHeight="1" x14ac:dyDescent="0.2">
      <c r="A105" s="96"/>
      <c r="B105" s="77"/>
      <c r="C105" s="75" t="s">
        <v>195</v>
      </c>
      <c r="D105" s="80" t="s">
        <v>50</v>
      </c>
      <c r="E105" s="13">
        <v>44427</v>
      </c>
      <c r="F105" s="78" t="s">
        <v>89</v>
      </c>
      <c r="G105" s="13">
        <v>44429</v>
      </c>
      <c r="H105" s="79" t="s">
        <v>90</v>
      </c>
      <c r="I105" s="16">
        <v>75</v>
      </c>
      <c r="J105" s="16">
        <v>60</v>
      </c>
      <c r="K105" s="16">
        <v>15</v>
      </c>
      <c r="L105" s="16">
        <v>18</v>
      </c>
      <c r="M105" s="84">
        <v>16.875</v>
      </c>
      <c r="N105" s="74">
        <v>18</v>
      </c>
      <c r="O105" s="66">
        <v>2530</v>
      </c>
      <c r="P105" s="67">
        <f>Table22452[[#This Row],[PEMBULATAN]]*O105</f>
        <v>45540</v>
      </c>
    </row>
    <row r="106" spans="1:16" ht="23.25" customHeight="1" x14ac:dyDescent="0.2">
      <c r="A106" s="96"/>
      <c r="B106" s="77"/>
      <c r="C106" s="75" t="s">
        <v>196</v>
      </c>
      <c r="D106" s="80" t="s">
        <v>50</v>
      </c>
      <c r="E106" s="13">
        <v>44427</v>
      </c>
      <c r="F106" s="78" t="s">
        <v>89</v>
      </c>
      <c r="G106" s="13">
        <v>44429</v>
      </c>
      <c r="H106" s="79" t="s">
        <v>90</v>
      </c>
      <c r="I106" s="16">
        <v>81</v>
      </c>
      <c r="J106" s="16">
        <v>50</v>
      </c>
      <c r="K106" s="16">
        <v>10</v>
      </c>
      <c r="L106" s="16">
        <v>4</v>
      </c>
      <c r="M106" s="84">
        <v>10.125</v>
      </c>
      <c r="N106" s="74">
        <v>10</v>
      </c>
      <c r="O106" s="66">
        <v>2530</v>
      </c>
      <c r="P106" s="67">
        <f>Table22452[[#This Row],[PEMBULATAN]]*O106</f>
        <v>25300</v>
      </c>
    </row>
    <row r="107" spans="1:16" ht="23.25" customHeight="1" x14ac:dyDescent="0.2">
      <c r="A107" s="96"/>
      <c r="B107" s="77"/>
      <c r="C107" s="75" t="s">
        <v>197</v>
      </c>
      <c r="D107" s="80" t="s">
        <v>50</v>
      </c>
      <c r="E107" s="13">
        <v>44427</v>
      </c>
      <c r="F107" s="78" t="s">
        <v>89</v>
      </c>
      <c r="G107" s="13">
        <v>44429</v>
      </c>
      <c r="H107" s="79" t="s">
        <v>90</v>
      </c>
      <c r="I107" s="16">
        <v>88</v>
      </c>
      <c r="J107" s="16">
        <v>46</v>
      </c>
      <c r="K107" s="16">
        <v>19</v>
      </c>
      <c r="L107" s="16">
        <v>15</v>
      </c>
      <c r="M107" s="84">
        <v>19.228000000000002</v>
      </c>
      <c r="N107" s="74">
        <v>19</v>
      </c>
      <c r="O107" s="66">
        <v>2530</v>
      </c>
      <c r="P107" s="67">
        <f>Table22452[[#This Row],[PEMBULATAN]]*O107</f>
        <v>48070</v>
      </c>
    </row>
    <row r="108" spans="1:16" ht="23.25" customHeight="1" x14ac:dyDescent="0.2">
      <c r="A108" s="96"/>
      <c r="B108" s="77"/>
      <c r="C108" s="75" t="s">
        <v>198</v>
      </c>
      <c r="D108" s="80" t="s">
        <v>50</v>
      </c>
      <c r="E108" s="13">
        <v>44427</v>
      </c>
      <c r="F108" s="78" t="s">
        <v>89</v>
      </c>
      <c r="G108" s="13">
        <v>44429</v>
      </c>
      <c r="H108" s="79" t="s">
        <v>90</v>
      </c>
      <c r="I108" s="16">
        <v>83</v>
      </c>
      <c r="J108" s="16">
        <v>45</v>
      </c>
      <c r="K108" s="16">
        <v>12</v>
      </c>
      <c r="L108" s="16">
        <v>6</v>
      </c>
      <c r="M108" s="84">
        <v>11.205</v>
      </c>
      <c r="N108" s="74">
        <v>11</v>
      </c>
      <c r="O108" s="66">
        <v>2530</v>
      </c>
      <c r="P108" s="67">
        <f>Table22452[[#This Row],[PEMBULATAN]]*O108</f>
        <v>27830</v>
      </c>
    </row>
    <row r="109" spans="1:16" ht="23.25" customHeight="1" x14ac:dyDescent="0.2">
      <c r="A109" s="96"/>
      <c r="B109" s="77"/>
      <c r="C109" s="75" t="s">
        <v>199</v>
      </c>
      <c r="D109" s="80" t="s">
        <v>50</v>
      </c>
      <c r="E109" s="13">
        <v>44427</v>
      </c>
      <c r="F109" s="78" t="s">
        <v>89</v>
      </c>
      <c r="G109" s="13">
        <v>44429</v>
      </c>
      <c r="H109" s="79" t="s">
        <v>90</v>
      </c>
      <c r="I109" s="16">
        <v>80</v>
      </c>
      <c r="J109" s="16">
        <v>52</v>
      </c>
      <c r="K109" s="16">
        <v>21</v>
      </c>
      <c r="L109" s="16">
        <v>13</v>
      </c>
      <c r="M109" s="84">
        <v>21.84</v>
      </c>
      <c r="N109" s="74">
        <v>22</v>
      </c>
      <c r="O109" s="66">
        <v>2530</v>
      </c>
      <c r="P109" s="67">
        <f>Table22452[[#This Row],[PEMBULATAN]]*O109</f>
        <v>55660</v>
      </c>
    </row>
    <row r="110" spans="1:16" ht="23.25" customHeight="1" x14ac:dyDescent="0.2">
      <c r="A110" s="96"/>
      <c r="B110" s="77"/>
      <c r="C110" s="75" t="s">
        <v>200</v>
      </c>
      <c r="D110" s="80" t="s">
        <v>50</v>
      </c>
      <c r="E110" s="13">
        <v>44427</v>
      </c>
      <c r="F110" s="78" t="s">
        <v>89</v>
      </c>
      <c r="G110" s="13">
        <v>44429</v>
      </c>
      <c r="H110" s="79" t="s">
        <v>90</v>
      </c>
      <c r="I110" s="16">
        <v>35</v>
      </c>
      <c r="J110" s="16">
        <v>36</v>
      </c>
      <c r="K110" s="16">
        <v>10</v>
      </c>
      <c r="L110" s="16">
        <v>4</v>
      </c>
      <c r="M110" s="84">
        <v>3.15</v>
      </c>
      <c r="N110" s="74">
        <v>4</v>
      </c>
      <c r="O110" s="66">
        <v>2530</v>
      </c>
      <c r="P110" s="67">
        <f>Table22452[[#This Row],[PEMBULATAN]]*O110</f>
        <v>10120</v>
      </c>
    </row>
    <row r="111" spans="1:16" ht="23.25" customHeight="1" x14ac:dyDescent="0.2">
      <c r="A111" s="96"/>
      <c r="B111" s="77"/>
      <c r="C111" s="75" t="s">
        <v>201</v>
      </c>
      <c r="D111" s="80" t="s">
        <v>50</v>
      </c>
      <c r="E111" s="13">
        <v>44427</v>
      </c>
      <c r="F111" s="78" t="s">
        <v>89</v>
      </c>
      <c r="G111" s="13">
        <v>44429</v>
      </c>
      <c r="H111" s="79" t="s">
        <v>90</v>
      </c>
      <c r="I111" s="16">
        <v>91</v>
      </c>
      <c r="J111" s="16">
        <v>60</v>
      </c>
      <c r="K111" s="16">
        <v>15</v>
      </c>
      <c r="L111" s="16">
        <v>19</v>
      </c>
      <c r="M111" s="84">
        <v>20.475000000000001</v>
      </c>
      <c r="N111" s="74">
        <v>20</v>
      </c>
      <c r="O111" s="66">
        <v>2530</v>
      </c>
      <c r="P111" s="67">
        <f>Table22452[[#This Row],[PEMBULATAN]]*O111</f>
        <v>50600</v>
      </c>
    </row>
    <row r="112" spans="1:16" ht="23.25" customHeight="1" x14ac:dyDescent="0.2">
      <c r="A112" s="96"/>
      <c r="B112" s="77"/>
      <c r="C112" s="75" t="s">
        <v>202</v>
      </c>
      <c r="D112" s="80" t="s">
        <v>50</v>
      </c>
      <c r="E112" s="13">
        <v>44427</v>
      </c>
      <c r="F112" s="78" t="s">
        <v>89</v>
      </c>
      <c r="G112" s="13">
        <v>44429</v>
      </c>
      <c r="H112" s="79" t="s">
        <v>90</v>
      </c>
      <c r="I112" s="16">
        <v>70</v>
      </c>
      <c r="J112" s="16">
        <v>48</v>
      </c>
      <c r="K112" s="16">
        <v>23</v>
      </c>
      <c r="L112" s="16">
        <v>21</v>
      </c>
      <c r="M112" s="84">
        <v>19.32</v>
      </c>
      <c r="N112" s="74">
        <v>21</v>
      </c>
      <c r="O112" s="66">
        <v>2530</v>
      </c>
      <c r="P112" s="67">
        <f>Table22452[[#This Row],[PEMBULATAN]]*O112</f>
        <v>53130</v>
      </c>
    </row>
    <row r="113" spans="1:16" ht="23.25" customHeight="1" x14ac:dyDescent="0.2">
      <c r="A113" s="96"/>
      <c r="B113" s="77"/>
      <c r="C113" s="75" t="s">
        <v>203</v>
      </c>
      <c r="D113" s="80" t="s">
        <v>50</v>
      </c>
      <c r="E113" s="13">
        <v>44427</v>
      </c>
      <c r="F113" s="78" t="s">
        <v>89</v>
      </c>
      <c r="G113" s="13">
        <v>44429</v>
      </c>
      <c r="H113" s="79" t="s">
        <v>90</v>
      </c>
      <c r="I113" s="16">
        <v>82</v>
      </c>
      <c r="J113" s="16">
        <v>50</v>
      </c>
      <c r="K113" s="16">
        <v>20</v>
      </c>
      <c r="L113" s="16">
        <v>11</v>
      </c>
      <c r="M113" s="84">
        <v>20.5</v>
      </c>
      <c r="N113" s="74">
        <v>21</v>
      </c>
      <c r="O113" s="66">
        <v>2530</v>
      </c>
      <c r="P113" s="67">
        <f>Table22452[[#This Row],[PEMBULATAN]]*O113</f>
        <v>53130</v>
      </c>
    </row>
    <row r="114" spans="1:16" ht="23.25" customHeight="1" x14ac:dyDescent="0.2">
      <c r="A114" s="96"/>
      <c r="B114" s="77"/>
      <c r="C114" s="75" t="s">
        <v>204</v>
      </c>
      <c r="D114" s="80" t="s">
        <v>50</v>
      </c>
      <c r="E114" s="13">
        <v>44427</v>
      </c>
      <c r="F114" s="78" t="s">
        <v>89</v>
      </c>
      <c r="G114" s="13">
        <v>44429</v>
      </c>
      <c r="H114" s="79" t="s">
        <v>90</v>
      </c>
      <c r="I114" s="16">
        <v>88</v>
      </c>
      <c r="J114" s="16">
        <v>60</v>
      </c>
      <c r="K114" s="16">
        <v>35</v>
      </c>
      <c r="L114" s="16">
        <v>14</v>
      </c>
      <c r="M114" s="84">
        <v>46.2</v>
      </c>
      <c r="N114" s="74">
        <v>46</v>
      </c>
      <c r="O114" s="66">
        <v>2530</v>
      </c>
      <c r="P114" s="67">
        <f>Table22452[[#This Row],[PEMBULATAN]]*O114</f>
        <v>116380</v>
      </c>
    </row>
    <row r="115" spans="1:16" ht="23.25" customHeight="1" x14ac:dyDescent="0.2">
      <c r="A115" s="96"/>
      <c r="B115" s="77"/>
      <c r="C115" s="75" t="s">
        <v>205</v>
      </c>
      <c r="D115" s="80" t="s">
        <v>50</v>
      </c>
      <c r="E115" s="13">
        <v>44427</v>
      </c>
      <c r="F115" s="78" t="s">
        <v>89</v>
      </c>
      <c r="G115" s="13">
        <v>44429</v>
      </c>
      <c r="H115" s="79" t="s">
        <v>90</v>
      </c>
      <c r="I115" s="16">
        <v>82</v>
      </c>
      <c r="J115" s="16">
        <v>53</v>
      </c>
      <c r="K115" s="16">
        <v>18</v>
      </c>
      <c r="L115" s="16">
        <v>9</v>
      </c>
      <c r="M115" s="84">
        <v>19.556999999999999</v>
      </c>
      <c r="N115" s="74">
        <v>20</v>
      </c>
      <c r="O115" s="66">
        <v>2530</v>
      </c>
      <c r="P115" s="67">
        <f>Table22452[[#This Row],[PEMBULATAN]]*O115</f>
        <v>50600</v>
      </c>
    </row>
    <row r="116" spans="1:16" ht="23.25" customHeight="1" x14ac:dyDescent="0.2">
      <c r="A116" s="96"/>
      <c r="B116" s="77"/>
      <c r="C116" s="75" t="s">
        <v>206</v>
      </c>
      <c r="D116" s="80" t="s">
        <v>50</v>
      </c>
      <c r="E116" s="13">
        <v>44427</v>
      </c>
      <c r="F116" s="78" t="s">
        <v>89</v>
      </c>
      <c r="G116" s="13">
        <v>44429</v>
      </c>
      <c r="H116" s="79" t="s">
        <v>90</v>
      </c>
      <c r="I116" s="16">
        <v>90</v>
      </c>
      <c r="J116" s="16">
        <v>47</v>
      </c>
      <c r="K116" s="16">
        <v>19</v>
      </c>
      <c r="L116" s="16">
        <v>9</v>
      </c>
      <c r="M116" s="84">
        <v>20.092500000000001</v>
      </c>
      <c r="N116" s="74">
        <v>20</v>
      </c>
      <c r="O116" s="66">
        <v>2530</v>
      </c>
      <c r="P116" s="67">
        <f>Table22452[[#This Row],[PEMBULATAN]]*O116</f>
        <v>50600</v>
      </c>
    </row>
    <row r="117" spans="1:16" ht="23.25" customHeight="1" x14ac:dyDescent="0.2">
      <c r="A117" s="96"/>
      <c r="B117" s="77"/>
      <c r="C117" s="75" t="s">
        <v>207</v>
      </c>
      <c r="D117" s="80" t="s">
        <v>50</v>
      </c>
      <c r="E117" s="13">
        <v>44427</v>
      </c>
      <c r="F117" s="78" t="s">
        <v>89</v>
      </c>
      <c r="G117" s="13">
        <v>44429</v>
      </c>
      <c r="H117" s="79" t="s">
        <v>90</v>
      </c>
      <c r="I117" s="16">
        <v>92</v>
      </c>
      <c r="J117" s="16">
        <v>57</v>
      </c>
      <c r="K117" s="16">
        <v>20</v>
      </c>
      <c r="L117" s="16">
        <v>10</v>
      </c>
      <c r="M117" s="84">
        <v>26.22</v>
      </c>
      <c r="N117" s="74">
        <v>26</v>
      </c>
      <c r="O117" s="66">
        <v>2530</v>
      </c>
      <c r="P117" s="67">
        <f>Table22452[[#This Row],[PEMBULATAN]]*O117</f>
        <v>65780</v>
      </c>
    </row>
    <row r="118" spans="1:16" ht="23.25" customHeight="1" x14ac:dyDescent="0.2">
      <c r="A118" s="96"/>
      <c r="B118" s="77"/>
      <c r="C118" s="75" t="s">
        <v>208</v>
      </c>
      <c r="D118" s="80" t="s">
        <v>50</v>
      </c>
      <c r="E118" s="13">
        <v>44427</v>
      </c>
      <c r="F118" s="78" t="s">
        <v>89</v>
      </c>
      <c r="G118" s="13">
        <v>44429</v>
      </c>
      <c r="H118" s="79" t="s">
        <v>90</v>
      </c>
      <c r="I118" s="16">
        <v>81</v>
      </c>
      <c r="J118" s="16">
        <v>53</v>
      </c>
      <c r="K118" s="16">
        <v>16</v>
      </c>
      <c r="L118" s="16">
        <v>10</v>
      </c>
      <c r="M118" s="84">
        <v>17.172000000000001</v>
      </c>
      <c r="N118" s="74">
        <v>17</v>
      </c>
      <c r="O118" s="66">
        <v>2530</v>
      </c>
      <c r="P118" s="67">
        <f>Table22452[[#This Row],[PEMBULATAN]]*O118</f>
        <v>43010</v>
      </c>
    </row>
    <row r="119" spans="1:16" ht="23.25" customHeight="1" x14ac:dyDescent="0.2">
      <c r="A119" s="96"/>
      <c r="B119" s="77"/>
      <c r="C119" s="75" t="s">
        <v>209</v>
      </c>
      <c r="D119" s="80" t="s">
        <v>50</v>
      </c>
      <c r="E119" s="13">
        <v>44427</v>
      </c>
      <c r="F119" s="78" t="s">
        <v>89</v>
      </c>
      <c r="G119" s="13">
        <v>44429</v>
      </c>
      <c r="H119" s="79" t="s">
        <v>90</v>
      </c>
      <c r="I119" s="16">
        <v>91</v>
      </c>
      <c r="J119" s="16">
        <v>50</v>
      </c>
      <c r="K119" s="16">
        <v>20</v>
      </c>
      <c r="L119" s="16">
        <v>10</v>
      </c>
      <c r="M119" s="84">
        <v>22.75</v>
      </c>
      <c r="N119" s="74">
        <v>23</v>
      </c>
      <c r="O119" s="66">
        <v>2530</v>
      </c>
      <c r="P119" s="67">
        <f>Table22452[[#This Row],[PEMBULATAN]]*O119</f>
        <v>58190</v>
      </c>
    </row>
    <row r="120" spans="1:16" ht="23.25" customHeight="1" x14ac:dyDescent="0.2">
      <c r="A120" s="96"/>
      <c r="B120" s="77"/>
      <c r="C120" s="75" t="s">
        <v>210</v>
      </c>
      <c r="D120" s="80" t="s">
        <v>50</v>
      </c>
      <c r="E120" s="13">
        <v>44427</v>
      </c>
      <c r="F120" s="78" t="s">
        <v>89</v>
      </c>
      <c r="G120" s="13">
        <v>44429</v>
      </c>
      <c r="H120" s="79" t="s">
        <v>90</v>
      </c>
      <c r="I120" s="16">
        <v>92</v>
      </c>
      <c r="J120" s="16">
        <v>57</v>
      </c>
      <c r="K120" s="16">
        <v>17</v>
      </c>
      <c r="L120" s="16">
        <v>12</v>
      </c>
      <c r="M120" s="84">
        <v>22.286999999999999</v>
      </c>
      <c r="N120" s="74">
        <v>22</v>
      </c>
      <c r="O120" s="66">
        <v>2530</v>
      </c>
      <c r="P120" s="67">
        <f>Table22452[[#This Row],[PEMBULATAN]]*O120</f>
        <v>55660</v>
      </c>
    </row>
    <row r="121" spans="1:16" ht="23.25" customHeight="1" x14ac:dyDescent="0.2">
      <c r="A121" s="96"/>
      <c r="B121" s="77"/>
      <c r="C121" s="75" t="s">
        <v>211</v>
      </c>
      <c r="D121" s="80" t="s">
        <v>50</v>
      </c>
      <c r="E121" s="13">
        <v>44427</v>
      </c>
      <c r="F121" s="78" t="s">
        <v>89</v>
      </c>
      <c r="G121" s="13">
        <v>44429</v>
      </c>
      <c r="H121" s="79" t="s">
        <v>90</v>
      </c>
      <c r="I121" s="16">
        <v>87</v>
      </c>
      <c r="J121" s="16">
        <v>45</v>
      </c>
      <c r="K121" s="16">
        <v>18</v>
      </c>
      <c r="L121" s="16">
        <v>11</v>
      </c>
      <c r="M121" s="84">
        <v>17.6175</v>
      </c>
      <c r="N121" s="74">
        <v>18</v>
      </c>
      <c r="O121" s="66">
        <v>2530</v>
      </c>
      <c r="P121" s="67">
        <f>Table22452[[#This Row],[PEMBULATAN]]*O121</f>
        <v>45540</v>
      </c>
    </row>
    <row r="122" spans="1:16" ht="23.25" customHeight="1" x14ac:dyDescent="0.2">
      <c r="A122" s="96"/>
      <c r="B122" s="77"/>
      <c r="C122" s="75" t="s">
        <v>212</v>
      </c>
      <c r="D122" s="80" t="s">
        <v>50</v>
      </c>
      <c r="E122" s="13">
        <v>44427</v>
      </c>
      <c r="F122" s="78" t="s">
        <v>89</v>
      </c>
      <c r="G122" s="13">
        <v>44429</v>
      </c>
      <c r="H122" s="79" t="s">
        <v>90</v>
      </c>
      <c r="I122" s="16">
        <v>83</v>
      </c>
      <c r="J122" s="16">
        <v>57</v>
      </c>
      <c r="K122" s="16">
        <v>18</v>
      </c>
      <c r="L122" s="16">
        <v>19</v>
      </c>
      <c r="M122" s="84">
        <v>21.2895</v>
      </c>
      <c r="N122" s="74">
        <v>21</v>
      </c>
      <c r="O122" s="66">
        <v>2530</v>
      </c>
      <c r="P122" s="67">
        <f>Table22452[[#This Row],[PEMBULATAN]]*O122</f>
        <v>53130</v>
      </c>
    </row>
    <row r="123" spans="1:16" ht="23.25" customHeight="1" x14ac:dyDescent="0.2">
      <c r="A123" s="96"/>
      <c r="B123" s="77"/>
      <c r="C123" s="75" t="s">
        <v>213</v>
      </c>
      <c r="D123" s="80" t="s">
        <v>50</v>
      </c>
      <c r="E123" s="13">
        <v>44427</v>
      </c>
      <c r="F123" s="78" t="s">
        <v>89</v>
      </c>
      <c r="G123" s="13">
        <v>44429</v>
      </c>
      <c r="H123" s="79" t="s">
        <v>90</v>
      </c>
      <c r="I123" s="16">
        <v>82</v>
      </c>
      <c r="J123" s="16">
        <v>46</v>
      </c>
      <c r="K123" s="16">
        <v>20</v>
      </c>
      <c r="L123" s="16">
        <v>13</v>
      </c>
      <c r="M123" s="84">
        <v>18.86</v>
      </c>
      <c r="N123" s="74">
        <v>19</v>
      </c>
      <c r="O123" s="66">
        <v>2530</v>
      </c>
      <c r="P123" s="67">
        <f>Table22452[[#This Row],[PEMBULATAN]]*O123</f>
        <v>48070</v>
      </c>
    </row>
    <row r="124" spans="1:16" ht="23.25" customHeight="1" x14ac:dyDescent="0.2">
      <c r="A124" s="96"/>
      <c r="B124" s="77"/>
      <c r="C124" s="75" t="s">
        <v>214</v>
      </c>
      <c r="D124" s="80" t="s">
        <v>50</v>
      </c>
      <c r="E124" s="13">
        <v>44427</v>
      </c>
      <c r="F124" s="78" t="s">
        <v>89</v>
      </c>
      <c r="G124" s="13">
        <v>44429</v>
      </c>
      <c r="H124" s="79" t="s">
        <v>90</v>
      </c>
      <c r="I124" s="16">
        <v>88</v>
      </c>
      <c r="J124" s="16">
        <v>61</v>
      </c>
      <c r="K124" s="16">
        <v>18</v>
      </c>
      <c r="L124" s="16">
        <v>15</v>
      </c>
      <c r="M124" s="84">
        <v>24.155999999999999</v>
      </c>
      <c r="N124" s="74">
        <v>24</v>
      </c>
      <c r="O124" s="66">
        <v>2530</v>
      </c>
      <c r="P124" s="67">
        <f>Table22452[[#This Row],[PEMBULATAN]]*O124</f>
        <v>60720</v>
      </c>
    </row>
    <row r="125" spans="1:16" ht="23.25" customHeight="1" x14ac:dyDescent="0.2">
      <c r="A125" s="96"/>
      <c r="B125" s="77"/>
      <c r="C125" s="75" t="s">
        <v>215</v>
      </c>
      <c r="D125" s="80" t="s">
        <v>50</v>
      </c>
      <c r="E125" s="13">
        <v>44427</v>
      </c>
      <c r="F125" s="78" t="s">
        <v>89</v>
      </c>
      <c r="G125" s="13">
        <v>44429</v>
      </c>
      <c r="H125" s="79" t="s">
        <v>90</v>
      </c>
      <c r="I125" s="16">
        <v>86</v>
      </c>
      <c r="J125" s="16">
        <v>52</v>
      </c>
      <c r="K125" s="16">
        <v>15</v>
      </c>
      <c r="L125" s="16">
        <v>14</v>
      </c>
      <c r="M125" s="84">
        <v>16.77</v>
      </c>
      <c r="N125" s="74">
        <v>17</v>
      </c>
      <c r="O125" s="66">
        <v>2530</v>
      </c>
      <c r="P125" s="67">
        <f>Table22452[[#This Row],[PEMBULATAN]]*O125</f>
        <v>43010</v>
      </c>
    </row>
    <row r="126" spans="1:16" ht="23.25" customHeight="1" x14ac:dyDescent="0.2">
      <c r="A126" s="96"/>
      <c r="B126" s="77"/>
      <c r="C126" s="75" t="s">
        <v>216</v>
      </c>
      <c r="D126" s="80" t="s">
        <v>50</v>
      </c>
      <c r="E126" s="13">
        <v>44427</v>
      </c>
      <c r="F126" s="78" t="s">
        <v>89</v>
      </c>
      <c r="G126" s="13">
        <v>44429</v>
      </c>
      <c r="H126" s="79" t="s">
        <v>90</v>
      </c>
      <c r="I126" s="16">
        <v>95</v>
      </c>
      <c r="J126" s="16">
        <v>51</v>
      </c>
      <c r="K126" s="16">
        <v>22</v>
      </c>
      <c r="L126" s="16">
        <v>15</v>
      </c>
      <c r="M126" s="84">
        <v>26.647500000000001</v>
      </c>
      <c r="N126" s="74">
        <v>27</v>
      </c>
      <c r="O126" s="66">
        <v>2530</v>
      </c>
      <c r="P126" s="67">
        <f>Table22452[[#This Row],[PEMBULATAN]]*O126</f>
        <v>68310</v>
      </c>
    </row>
    <row r="127" spans="1:16" ht="23.25" customHeight="1" x14ac:dyDescent="0.2">
      <c r="A127" s="96"/>
      <c r="B127" s="77"/>
      <c r="C127" s="75" t="s">
        <v>217</v>
      </c>
      <c r="D127" s="80" t="s">
        <v>50</v>
      </c>
      <c r="E127" s="13">
        <v>44427</v>
      </c>
      <c r="F127" s="78" t="s">
        <v>89</v>
      </c>
      <c r="G127" s="13">
        <v>44429</v>
      </c>
      <c r="H127" s="79" t="s">
        <v>90</v>
      </c>
      <c r="I127" s="16">
        <v>90</v>
      </c>
      <c r="J127" s="16">
        <v>52</v>
      </c>
      <c r="K127" s="16">
        <v>21</v>
      </c>
      <c r="L127" s="16">
        <v>10</v>
      </c>
      <c r="M127" s="84">
        <v>24.57</v>
      </c>
      <c r="N127" s="74">
        <v>25</v>
      </c>
      <c r="O127" s="66">
        <v>2530</v>
      </c>
      <c r="P127" s="67">
        <f>Table22452[[#This Row],[PEMBULATAN]]*O127</f>
        <v>63250</v>
      </c>
    </row>
    <row r="128" spans="1:16" ht="23.25" customHeight="1" x14ac:dyDescent="0.2">
      <c r="A128" s="96"/>
      <c r="B128" s="77"/>
      <c r="C128" s="75" t="s">
        <v>218</v>
      </c>
      <c r="D128" s="80" t="s">
        <v>50</v>
      </c>
      <c r="E128" s="13">
        <v>44427</v>
      </c>
      <c r="F128" s="78" t="s">
        <v>89</v>
      </c>
      <c r="G128" s="13">
        <v>44429</v>
      </c>
      <c r="H128" s="79" t="s">
        <v>90</v>
      </c>
      <c r="I128" s="16">
        <v>93</v>
      </c>
      <c r="J128" s="16">
        <v>54</v>
      </c>
      <c r="K128" s="16">
        <v>21</v>
      </c>
      <c r="L128" s="16">
        <v>13</v>
      </c>
      <c r="M128" s="84">
        <v>26.365500000000001</v>
      </c>
      <c r="N128" s="74">
        <v>26</v>
      </c>
      <c r="O128" s="66">
        <v>2530</v>
      </c>
      <c r="P128" s="67">
        <f>Table22452[[#This Row],[PEMBULATAN]]*O128</f>
        <v>65780</v>
      </c>
    </row>
    <row r="129" spans="1:16" ht="23.25" customHeight="1" x14ac:dyDescent="0.2">
      <c r="A129" s="96"/>
      <c r="B129" s="77"/>
      <c r="C129" s="75" t="s">
        <v>219</v>
      </c>
      <c r="D129" s="80" t="s">
        <v>50</v>
      </c>
      <c r="E129" s="13">
        <v>44427</v>
      </c>
      <c r="F129" s="78" t="s">
        <v>89</v>
      </c>
      <c r="G129" s="13">
        <v>44429</v>
      </c>
      <c r="H129" s="79" t="s">
        <v>90</v>
      </c>
      <c r="I129" s="16">
        <v>95</v>
      </c>
      <c r="J129" s="16">
        <v>60</v>
      </c>
      <c r="K129" s="16">
        <v>21</v>
      </c>
      <c r="L129" s="16">
        <v>14</v>
      </c>
      <c r="M129" s="84">
        <v>29.925000000000001</v>
      </c>
      <c r="N129" s="74">
        <v>30</v>
      </c>
      <c r="O129" s="66">
        <v>2530</v>
      </c>
      <c r="P129" s="67">
        <f>Table22452[[#This Row],[PEMBULATAN]]*O129</f>
        <v>75900</v>
      </c>
    </row>
    <row r="130" spans="1:16" ht="23.25" customHeight="1" x14ac:dyDescent="0.2">
      <c r="A130" s="96"/>
      <c r="B130" s="77"/>
      <c r="C130" s="75" t="s">
        <v>220</v>
      </c>
      <c r="D130" s="80" t="s">
        <v>50</v>
      </c>
      <c r="E130" s="13">
        <v>44427</v>
      </c>
      <c r="F130" s="78" t="s">
        <v>89</v>
      </c>
      <c r="G130" s="13">
        <v>44429</v>
      </c>
      <c r="H130" s="79" t="s">
        <v>90</v>
      </c>
      <c r="I130" s="16">
        <v>93</v>
      </c>
      <c r="J130" s="16">
        <v>60</v>
      </c>
      <c r="K130" s="16">
        <v>20</v>
      </c>
      <c r="L130" s="16">
        <v>14</v>
      </c>
      <c r="M130" s="84">
        <v>27.9</v>
      </c>
      <c r="N130" s="74">
        <v>28</v>
      </c>
      <c r="O130" s="66">
        <v>2530</v>
      </c>
      <c r="P130" s="67">
        <f>Table22452[[#This Row],[PEMBULATAN]]*O130</f>
        <v>70840</v>
      </c>
    </row>
    <row r="131" spans="1:16" ht="23.25" customHeight="1" x14ac:dyDescent="0.2">
      <c r="A131" s="96"/>
      <c r="B131" s="77"/>
      <c r="C131" s="75" t="s">
        <v>221</v>
      </c>
      <c r="D131" s="80" t="s">
        <v>50</v>
      </c>
      <c r="E131" s="13">
        <v>44427</v>
      </c>
      <c r="F131" s="78" t="s">
        <v>89</v>
      </c>
      <c r="G131" s="13">
        <v>44429</v>
      </c>
      <c r="H131" s="79" t="s">
        <v>90</v>
      </c>
      <c r="I131" s="16">
        <v>100</v>
      </c>
      <c r="J131" s="16">
        <v>56</v>
      </c>
      <c r="K131" s="16">
        <v>20</v>
      </c>
      <c r="L131" s="16">
        <v>9</v>
      </c>
      <c r="M131" s="84">
        <v>28</v>
      </c>
      <c r="N131" s="74">
        <v>28</v>
      </c>
      <c r="O131" s="66">
        <v>2530</v>
      </c>
      <c r="P131" s="67">
        <f>Table22452[[#This Row],[PEMBULATAN]]*O131</f>
        <v>70840</v>
      </c>
    </row>
    <row r="132" spans="1:16" ht="23.25" customHeight="1" x14ac:dyDescent="0.2">
      <c r="A132" s="96"/>
      <c r="B132" s="77"/>
      <c r="C132" s="75" t="s">
        <v>222</v>
      </c>
      <c r="D132" s="80" t="s">
        <v>50</v>
      </c>
      <c r="E132" s="13">
        <v>44427</v>
      </c>
      <c r="F132" s="78" t="s">
        <v>89</v>
      </c>
      <c r="G132" s="13">
        <v>44429</v>
      </c>
      <c r="H132" s="79" t="s">
        <v>90</v>
      </c>
      <c r="I132" s="16">
        <v>87</v>
      </c>
      <c r="J132" s="16">
        <v>60</v>
      </c>
      <c r="K132" s="16">
        <v>21</v>
      </c>
      <c r="L132" s="16">
        <v>15</v>
      </c>
      <c r="M132" s="84">
        <v>27.405000000000001</v>
      </c>
      <c r="N132" s="74">
        <v>27</v>
      </c>
      <c r="O132" s="66">
        <v>2530</v>
      </c>
      <c r="P132" s="67">
        <f>Table22452[[#This Row],[PEMBULATAN]]*O132</f>
        <v>68310</v>
      </c>
    </row>
    <row r="133" spans="1:16" ht="23.25" customHeight="1" x14ac:dyDescent="0.2">
      <c r="A133" s="96"/>
      <c r="B133" s="77"/>
      <c r="C133" s="75" t="s">
        <v>223</v>
      </c>
      <c r="D133" s="80" t="s">
        <v>50</v>
      </c>
      <c r="E133" s="13">
        <v>44427</v>
      </c>
      <c r="F133" s="78" t="s">
        <v>89</v>
      </c>
      <c r="G133" s="13">
        <v>44429</v>
      </c>
      <c r="H133" s="79" t="s">
        <v>90</v>
      </c>
      <c r="I133" s="16">
        <v>88</v>
      </c>
      <c r="J133" s="16">
        <v>50</v>
      </c>
      <c r="K133" s="16">
        <v>20</v>
      </c>
      <c r="L133" s="16">
        <v>10</v>
      </c>
      <c r="M133" s="84">
        <v>22</v>
      </c>
      <c r="N133" s="74">
        <v>22</v>
      </c>
      <c r="O133" s="66">
        <v>2530</v>
      </c>
      <c r="P133" s="67">
        <f>Table22452[[#This Row],[PEMBULATAN]]*O133</f>
        <v>55660</v>
      </c>
    </row>
    <row r="134" spans="1:16" ht="23.25" customHeight="1" x14ac:dyDescent="0.2">
      <c r="A134" s="96"/>
      <c r="B134" s="77"/>
      <c r="C134" s="75" t="s">
        <v>224</v>
      </c>
      <c r="D134" s="80" t="s">
        <v>50</v>
      </c>
      <c r="E134" s="13">
        <v>44427</v>
      </c>
      <c r="F134" s="78" t="s">
        <v>89</v>
      </c>
      <c r="G134" s="13">
        <v>44429</v>
      </c>
      <c r="H134" s="79" t="s">
        <v>90</v>
      </c>
      <c r="I134" s="16">
        <v>83</v>
      </c>
      <c r="J134" s="16">
        <v>51</v>
      </c>
      <c r="K134" s="16">
        <v>17</v>
      </c>
      <c r="L134" s="16">
        <v>12</v>
      </c>
      <c r="M134" s="84">
        <v>17.99025</v>
      </c>
      <c r="N134" s="74">
        <v>18</v>
      </c>
      <c r="O134" s="66">
        <v>2530</v>
      </c>
      <c r="P134" s="67">
        <f>Table22452[[#This Row],[PEMBULATAN]]*O134</f>
        <v>45540</v>
      </c>
    </row>
    <row r="135" spans="1:16" ht="23.25" customHeight="1" x14ac:dyDescent="0.2">
      <c r="A135" s="96"/>
      <c r="B135" s="77"/>
      <c r="C135" s="75" t="s">
        <v>225</v>
      </c>
      <c r="D135" s="80" t="s">
        <v>50</v>
      </c>
      <c r="E135" s="13">
        <v>44427</v>
      </c>
      <c r="F135" s="78" t="s">
        <v>89</v>
      </c>
      <c r="G135" s="13">
        <v>44429</v>
      </c>
      <c r="H135" s="79" t="s">
        <v>90</v>
      </c>
      <c r="I135" s="16">
        <v>92</v>
      </c>
      <c r="J135" s="16">
        <v>53</v>
      </c>
      <c r="K135" s="16">
        <v>19</v>
      </c>
      <c r="L135" s="16">
        <v>15</v>
      </c>
      <c r="M135" s="84">
        <v>23.161000000000001</v>
      </c>
      <c r="N135" s="74">
        <v>23</v>
      </c>
      <c r="O135" s="66">
        <v>2530</v>
      </c>
      <c r="P135" s="67">
        <f>Table22452[[#This Row],[PEMBULATAN]]*O135</f>
        <v>58190</v>
      </c>
    </row>
    <row r="136" spans="1:16" ht="23.25" customHeight="1" x14ac:dyDescent="0.2">
      <c r="A136" s="96"/>
      <c r="B136" s="77"/>
      <c r="C136" s="75" t="s">
        <v>226</v>
      </c>
      <c r="D136" s="80" t="s">
        <v>50</v>
      </c>
      <c r="E136" s="13">
        <v>44427</v>
      </c>
      <c r="F136" s="78" t="s">
        <v>89</v>
      </c>
      <c r="G136" s="13">
        <v>44429</v>
      </c>
      <c r="H136" s="79" t="s">
        <v>90</v>
      </c>
      <c r="I136" s="16">
        <v>86</v>
      </c>
      <c r="J136" s="16">
        <v>53</v>
      </c>
      <c r="K136" s="16">
        <v>20</v>
      </c>
      <c r="L136" s="16">
        <v>9</v>
      </c>
      <c r="M136" s="84">
        <v>22.79</v>
      </c>
      <c r="N136" s="74">
        <v>23</v>
      </c>
      <c r="O136" s="66">
        <v>2530</v>
      </c>
      <c r="P136" s="67">
        <f>Table22452[[#This Row],[PEMBULATAN]]*O136</f>
        <v>58190</v>
      </c>
    </row>
    <row r="137" spans="1:16" ht="23.25" customHeight="1" x14ac:dyDescent="0.2">
      <c r="A137" s="96"/>
      <c r="B137" s="77"/>
      <c r="C137" s="75" t="s">
        <v>227</v>
      </c>
      <c r="D137" s="80" t="s">
        <v>50</v>
      </c>
      <c r="E137" s="13">
        <v>44427</v>
      </c>
      <c r="F137" s="78" t="s">
        <v>89</v>
      </c>
      <c r="G137" s="13">
        <v>44429</v>
      </c>
      <c r="H137" s="79" t="s">
        <v>90</v>
      </c>
      <c r="I137" s="16">
        <v>90</v>
      </c>
      <c r="J137" s="16">
        <v>47</v>
      </c>
      <c r="K137" s="16">
        <v>17</v>
      </c>
      <c r="L137" s="16">
        <v>8</v>
      </c>
      <c r="M137" s="84">
        <v>17.977499999999999</v>
      </c>
      <c r="N137" s="74">
        <v>18</v>
      </c>
      <c r="O137" s="66">
        <v>2530</v>
      </c>
      <c r="P137" s="67">
        <f>Table22452[[#This Row],[PEMBULATAN]]*O137</f>
        <v>45540</v>
      </c>
    </row>
    <row r="138" spans="1:16" ht="23.25" customHeight="1" x14ac:dyDescent="0.2">
      <c r="A138" s="96"/>
      <c r="B138" s="77"/>
      <c r="C138" s="75" t="s">
        <v>228</v>
      </c>
      <c r="D138" s="80" t="s">
        <v>50</v>
      </c>
      <c r="E138" s="13">
        <v>44427</v>
      </c>
      <c r="F138" s="78" t="s">
        <v>89</v>
      </c>
      <c r="G138" s="13">
        <v>44429</v>
      </c>
      <c r="H138" s="79" t="s">
        <v>90</v>
      </c>
      <c r="I138" s="16">
        <v>88</v>
      </c>
      <c r="J138" s="16">
        <v>60</v>
      </c>
      <c r="K138" s="16">
        <v>16</v>
      </c>
      <c r="L138" s="16">
        <v>7</v>
      </c>
      <c r="M138" s="84">
        <v>21.12</v>
      </c>
      <c r="N138" s="74">
        <v>21</v>
      </c>
      <c r="O138" s="66">
        <v>2530</v>
      </c>
      <c r="P138" s="67">
        <f>Table22452[[#This Row],[PEMBULATAN]]*O138</f>
        <v>53130</v>
      </c>
    </row>
    <row r="139" spans="1:16" ht="23.25" customHeight="1" x14ac:dyDescent="0.2">
      <c r="A139" s="96"/>
      <c r="B139" s="77"/>
      <c r="C139" s="75" t="s">
        <v>229</v>
      </c>
      <c r="D139" s="80" t="s">
        <v>50</v>
      </c>
      <c r="E139" s="13">
        <v>44427</v>
      </c>
      <c r="F139" s="78" t="s">
        <v>89</v>
      </c>
      <c r="G139" s="13">
        <v>44429</v>
      </c>
      <c r="H139" s="79" t="s">
        <v>90</v>
      </c>
      <c r="I139" s="16">
        <v>83</v>
      </c>
      <c r="J139" s="16">
        <v>50</v>
      </c>
      <c r="K139" s="16">
        <v>31</v>
      </c>
      <c r="L139" s="16">
        <v>10</v>
      </c>
      <c r="M139" s="84">
        <v>32.162500000000001</v>
      </c>
      <c r="N139" s="74">
        <v>32</v>
      </c>
      <c r="O139" s="66">
        <v>2530</v>
      </c>
      <c r="P139" s="67">
        <f>Table22452[[#This Row],[PEMBULATAN]]*O139</f>
        <v>80960</v>
      </c>
    </row>
    <row r="140" spans="1:16" ht="23.25" customHeight="1" x14ac:dyDescent="0.2">
      <c r="A140" s="96"/>
      <c r="B140" s="77"/>
      <c r="C140" s="75" t="s">
        <v>230</v>
      </c>
      <c r="D140" s="80" t="s">
        <v>50</v>
      </c>
      <c r="E140" s="13">
        <v>44427</v>
      </c>
      <c r="F140" s="78" t="s">
        <v>89</v>
      </c>
      <c r="G140" s="13">
        <v>44429</v>
      </c>
      <c r="H140" s="79" t="s">
        <v>90</v>
      </c>
      <c r="I140" s="16">
        <v>88</v>
      </c>
      <c r="J140" s="16">
        <v>61</v>
      </c>
      <c r="K140" s="16">
        <v>19</v>
      </c>
      <c r="L140" s="16">
        <v>15</v>
      </c>
      <c r="M140" s="84">
        <v>25.498000000000001</v>
      </c>
      <c r="N140" s="74">
        <v>25</v>
      </c>
      <c r="O140" s="66">
        <v>2530</v>
      </c>
      <c r="P140" s="67">
        <f>Table22452[[#This Row],[PEMBULATAN]]*O140</f>
        <v>63250</v>
      </c>
    </row>
    <row r="141" spans="1:16" ht="23.25" customHeight="1" x14ac:dyDescent="0.2">
      <c r="A141" s="96"/>
      <c r="B141" s="77"/>
      <c r="C141" s="75" t="s">
        <v>231</v>
      </c>
      <c r="D141" s="80" t="s">
        <v>50</v>
      </c>
      <c r="E141" s="13">
        <v>44427</v>
      </c>
      <c r="F141" s="78" t="s">
        <v>89</v>
      </c>
      <c r="G141" s="13">
        <v>44429</v>
      </c>
      <c r="H141" s="79" t="s">
        <v>90</v>
      </c>
      <c r="I141" s="16">
        <v>92</v>
      </c>
      <c r="J141" s="16">
        <v>51</v>
      </c>
      <c r="K141" s="16">
        <v>17</v>
      </c>
      <c r="L141" s="16">
        <v>12</v>
      </c>
      <c r="M141" s="84">
        <v>19.940999999999999</v>
      </c>
      <c r="N141" s="74">
        <v>20</v>
      </c>
      <c r="O141" s="66">
        <v>2530</v>
      </c>
      <c r="P141" s="67">
        <f>Table22452[[#This Row],[PEMBULATAN]]*O141</f>
        <v>50600</v>
      </c>
    </row>
    <row r="142" spans="1:16" ht="23.25" customHeight="1" x14ac:dyDescent="0.2">
      <c r="A142" s="96"/>
      <c r="B142" s="77"/>
      <c r="C142" s="75" t="s">
        <v>232</v>
      </c>
      <c r="D142" s="80" t="s">
        <v>50</v>
      </c>
      <c r="E142" s="13">
        <v>44427</v>
      </c>
      <c r="F142" s="78" t="s">
        <v>89</v>
      </c>
      <c r="G142" s="13">
        <v>44429</v>
      </c>
      <c r="H142" s="79" t="s">
        <v>90</v>
      </c>
      <c r="I142" s="16">
        <v>88</v>
      </c>
      <c r="J142" s="16">
        <v>61</v>
      </c>
      <c r="K142" s="16">
        <v>19</v>
      </c>
      <c r="L142" s="16">
        <v>11</v>
      </c>
      <c r="M142" s="84">
        <v>25.498000000000001</v>
      </c>
      <c r="N142" s="74">
        <v>25</v>
      </c>
      <c r="O142" s="66">
        <v>2530</v>
      </c>
      <c r="P142" s="67">
        <f>Table22452[[#This Row],[PEMBULATAN]]*O142</f>
        <v>63250</v>
      </c>
    </row>
    <row r="143" spans="1:16" ht="23.25" customHeight="1" x14ac:dyDescent="0.2">
      <c r="A143" s="96"/>
      <c r="B143" s="77"/>
      <c r="C143" s="75" t="s">
        <v>233</v>
      </c>
      <c r="D143" s="80" t="s">
        <v>50</v>
      </c>
      <c r="E143" s="13">
        <v>44427</v>
      </c>
      <c r="F143" s="78" t="s">
        <v>89</v>
      </c>
      <c r="G143" s="13">
        <v>44429</v>
      </c>
      <c r="H143" s="79" t="s">
        <v>90</v>
      </c>
      <c r="I143" s="16">
        <v>83</v>
      </c>
      <c r="J143" s="16">
        <v>51</v>
      </c>
      <c r="K143" s="16">
        <v>20</v>
      </c>
      <c r="L143" s="16">
        <v>10</v>
      </c>
      <c r="M143" s="84">
        <v>21.164999999999999</v>
      </c>
      <c r="N143" s="74">
        <v>21</v>
      </c>
      <c r="O143" s="66">
        <v>2530</v>
      </c>
      <c r="P143" s="67">
        <f>Table22452[[#This Row],[PEMBULATAN]]*O143</f>
        <v>53130</v>
      </c>
    </row>
    <row r="144" spans="1:16" ht="23.25" customHeight="1" x14ac:dyDescent="0.2">
      <c r="A144" s="96"/>
      <c r="B144" s="77"/>
      <c r="C144" s="75" t="s">
        <v>234</v>
      </c>
      <c r="D144" s="80" t="s">
        <v>50</v>
      </c>
      <c r="E144" s="13">
        <v>44427</v>
      </c>
      <c r="F144" s="78" t="s">
        <v>89</v>
      </c>
      <c r="G144" s="13">
        <v>44429</v>
      </c>
      <c r="H144" s="79" t="s">
        <v>90</v>
      </c>
      <c r="I144" s="16">
        <v>88</v>
      </c>
      <c r="J144" s="16">
        <v>61</v>
      </c>
      <c r="K144" s="16">
        <v>20</v>
      </c>
      <c r="L144" s="16">
        <v>11</v>
      </c>
      <c r="M144" s="84">
        <v>26.84</v>
      </c>
      <c r="N144" s="74">
        <v>27</v>
      </c>
      <c r="O144" s="66">
        <v>2530</v>
      </c>
      <c r="P144" s="67">
        <f>Table22452[[#This Row],[PEMBULATAN]]*O144</f>
        <v>68310</v>
      </c>
    </row>
    <row r="145" spans="1:16" ht="23.25" customHeight="1" x14ac:dyDescent="0.2">
      <c r="A145" s="96"/>
      <c r="B145" s="77"/>
      <c r="C145" s="75" t="s">
        <v>235</v>
      </c>
      <c r="D145" s="80" t="s">
        <v>50</v>
      </c>
      <c r="E145" s="13">
        <v>44427</v>
      </c>
      <c r="F145" s="78" t="s">
        <v>89</v>
      </c>
      <c r="G145" s="13">
        <v>44429</v>
      </c>
      <c r="H145" s="79" t="s">
        <v>90</v>
      </c>
      <c r="I145" s="16">
        <v>91</v>
      </c>
      <c r="J145" s="16">
        <v>60</v>
      </c>
      <c r="K145" s="16">
        <v>19</v>
      </c>
      <c r="L145" s="16">
        <v>14</v>
      </c>
      <c r="M145" s="84">
        <v>25.934999999999999</v>
      </c>
      <c r="N145" s="74">
        <v>26</v>
      </c>
      <c r="O145" s="66">
        <v>2530</v>
      </c>
      <c r="P145" s="67">
        <f>Table22452[[#This Row],[PEMBULATAN]]*O145</f>
        <v>65780</v>
      </c>
    </row>
    <row r="146" spans="1:16" ht="23.25" customHeight="1" x14ac:dyDescent="0.2">
      <c r="A146" s="96"/>
      <c r="B146" s="77"/>
      <c r="C146" s="75" t="s">
        <v>236</v>
      </c>
      <c r="D146" s="80" t="s">
        <v>50</v>
      </c>
      <c r="E146" s="13">
        <v>44427</v>
      </c>
      <c r="F146" s="78" t="s">
        <v>89</v>
      </c>
      <c r="G146" s="13">
        <v>44429</v>
      </c>
      <c r="H146" s="79" t="s">
        <v>90</v>
      </c>
      <c r="I146" s="16">
        <v>80</v>
      </c>
      <c r="J146" s="16">
        <v>45</v>
      </c>
      <c r="K146" s="16">
        <v>35</v>
      </c>
      <c r="L146" s="16">
        <v>13</v>
      </c>
      <c r="M146" s="84">
        <v>31.5</v>
      </c>
      <c r="N146" s="74">
        <v>32</v>
      </c>
      <c r="O146" s="66">
        <v>2530</v>
      </c>
      <c r="P146" s="67">
        <f>Table22452[[#This Row],[PEMBULATAN]]*O146</f>
        <v>80960</v>
      </c>
    </row>
    <row r="147" spans="1:16" ht="23.25" customHeight="1" x14ac:dyDescent="0.2">
      <c r="A147" s="96"/>
      <c r="B147" s="77"/>
      <c r="C147" s="75" t="s">
        <v>237</v>
      </c>
      <c r="D147" s="80" t="s">
        <v>50</v>
      </c>
      <c r="E147" s="13">
        <v>44427</v>
      </c>
      <c r="F147" s="78" t="s">
        <v>89</v>
      </c>
      <c r="G147" s="13">
        <v>44429</v>
      </c>
      <c r="H147" s="79" t="s">
        <v>90</v>
      </c>
      <c r="I147" s="16">
        <v>80</v>
      </c>
      <c r="J147" s="16">
        <v>53</v>
      </c>
      <c r="K147" s="16">
        <v>18</v>
      </c>
      <c r="L147" s="16">
        <v>10</v>
      </c>
      <c r="M147" s="84">
        <v>19.079999999999998</v>
      </c>
      <c r="N147" s="74">
        <v>19</v>
      </c>
      <c r="O147" s="66">
        <v>2530</v>
      </c>
      <c r="P147" s="67">
        <f>Table22452[[#This Row],[PEMBULATAN]]*O147</f>
        <v>48070</v>
      </c>
    </row>
    <row r="148" spans="1:16" ht="23.25" customHeight="1" x14ac:dyDescent="0.2">
      <c r="A148" s="96"/>
      <c r="B148" s="77"/>
      <c r="C148" s="75" t="s">
        <v>238</v>
      </c>
      <c r="D148" s="80" t="s">
        <v>50</v>
      </c>
      <c r="E148" s="13">
        <v>44427</v>
      </c>
      <c r="F148" s="78" t="s">
        <v>89</v>
      </c>
      <c r="G148" s="13">
        <v>44429</v>
      </c>
      <c r="H148" s="79" t="s">
        <v>90</v>
      </c>
      <c r="I148" s="16">
        <v>88</v>
      </c>
      <c r="J148" s="16">
        <v>60</v>
      </c>
      <c r="K148" s="16">
        <v>21</v>
      </c>
      <c r="L148" s="16">
        <v>11</v>
      </c>
      <c r="M148" s="84">
        <v>27.72</v>
      </c>
      <c r="N148" s="74">
        <v>28</v>
      </c>
      <c r="O148" s="66">
        <v>2530</v>
      </c>
      <c r="P148" s="67">
        <f>Table22452[[#This Row],[PEMBULATAN]]*O148</f>
        <v>70840</v>
      </c>
    </row>
    <row r="149" spans="1:16" ht="23.25" customHeight="1" x14ac:dyDescent="0.2">
      <c r="A149" s="96"/>
      <c r="B149" s="77"/>
      <c r="C149" s="75" t="s">
        <v>239</v>
      </c>
      <c r="D149" s="80" t="s">
        <v>50</v>
      </c>
      <c r="E149" s="13">
        <v>44427</v>
      </c>
      <c r="F149" s="78" t="s">
        <v>89</v>
      </c>
      <c r="G149" s="13">
        <v>44429</v>
      </c>
      <c r="H149" s="79" t="s">
        <v>90</v>
      </c>
      <c r="I149" s="16">
        <v>82</v>
      </c>
      <c r="J149" s="16">
        <v>51</v>
      </c>
      <c r="K149" s="16">
        <v>18</v>
      </c>
      <c r="L149" s="16">
        <v>10</v>
      </c>
      <c r="M149" s="84">
        <v>18.818999999999999</v>
      </c>
      <c r="N149" s="74">
        <v>19</v>
      </c>
      <c r="O149" s="66">
        <v>2530</v>
      </c>
      <c r="P149" s="67">
        <f>Table22452[[#This Row],[PEMBULATAN]]*O149</f>
        <v>48070</v>
      </c>
    </row>
    <row r="150" spans="1:16" ht="23.25" customHeight="1" x14ac:dyDescent="0.2">
      <c r="A150" s="96"/>
      <c r="B150" s="77"/>
      <c r="C150" s="75" t="s">
        <v>240</v>
      </c>
      <c r="D150" s="80" t="s">
        <v>50</v>
      </c>
      <c r="E150" s="13">
        <v>44427</v>
      </c>
      <c r="F150" s="78" t="s">
        <v>89</v>
      </c>
      <c r="G150" s="13">
        <v>44429</v>
      </c>
      <c r="H150" s="79" t="s">
        <v>90</v>
      </c>
      <c r="I150" s="16">
        <v>75</v>
      </c>
      <c r="J150" s="16">
        <v>60</v>
      </c>
      <c r="K150" s="16">
        <v>19</v>
      </c>
      <c r="L150" s="16">
        <v>8</v>
      </c>
      <c r="M150" s="84">
        <v>21.375</v>
      </c>
      <c r="N150" s="74">
        <v>21</v>
      </c>
      <c r="O150" s="66">
        <v>2530</v>
      </c>
      <c r="P150" s="67">
        <f>Table22452[[#This Row],[PEMBULATAN]]*O150</f>
        <v>53130</v>
      </c>
    </row>
    <row r="151" spans="1:16" ht="23.25" customHeight="1" x14ac:dyDescent="0.2">
      <c r="A151" s="96"/>
      <c r="B151" s="77"/>
      <c r="C151" s="75" t="s">
        <v>241</v>
      </c>
      <c r="D151" s="80" t="s">
        <v>50</v>
      </c>
      <c r="E151" s="13">
        <v>44427</v>
      </c>
      <c r="F151" s="78" t="s">
        <v>89</v>
      </c>
      <c r="G151" s="13">
        <v>44429</v>
      </c>
      <c r="H151" s="79" t="s">
        <v>90</v>
      </c>
      <c r="I151" s="16">
        <v>86</v>
      </c>
      <c r="J151" s="16">
        <v>60</v>
      </c>
      <c r="K151" s="16">
        <v>19</v>
      </c>
      <c r="L151" s="16">
        <v>13</v>
      </c>
      <c r="M151" s="84">
        <v>24.51</v>
      </c>
      <c r="N151" s="74">
        <v>25</v>
      </c>
      <c r="O151" s="66">
        <v>2530</v>
      </c>
      <c r="P151" s="67">
        <f>Table22452[[#This Row],[PEMBULATAN]]*O151</f>
        <v>63250</v>
      </c>
    </row>
    <row r="152" spans="1:16" ht="23.25" customHeight="1" x14ac:dyDescent="0.2">
      <c r="A152" s="96"/>
      <c r="B152" s="77"/>
      <c r="C152" s="75" t="s">
        <v>242</v>
      </c>
      <c r="D152" s="80" t="s">
        <v>50</v>
      </c>
      <c r="E152" s="13">
        <v>44427</v>
      </c>
      <c r="F152" s="78" t="s">
        <v>89</v>
      </c>
      <c r="G152" s="13">
        <v>44429</v>
      </c>
      <c r="H152" s="79" t="s">
        <v>90</v>
      </c>
      <c r="I152" s="16">
        <v>72</v>
      </c>
      <c r="J152" s="16">
        <v>55</v>
      </c>
      <c r="K152" s="16">
        <v>20</v>
      </c>
      <c r="L152" s="16">
        <v>9</v>
      </c>
      <c r="M152" s="84">
        <v>19.8</v>
      </c>
      <c r="N152" s="74">
        <v>20</v>
      </c>
      <c r="O152" s="66">
        <v>2530</v>
      </c>
      <c r="P152" s="67">
        <f>Table22452[[#This Row],[PEMBULATAN]]*O152</f>
        <v>50600</v>
      </c>
    </row>
    <row r="153" spans="1:16" ht="23.25" customHeight="1" x14ac:dyDescent="0.2">
      <c r="A153" s="96"/>
      <c r="B153" s="77"/>
      <c r="C153" s="75" t="s">
        <v>243</v>
      </c>
      <c r="D153" s="80" t="s">
        <v>50</v>
      </c>
      <c r="E153" s="13">
        <v>44427</v>
      </c>
      <c r="F153" s="78" t="s">
        <v>89</v>
      </c>
      <c r="G153" s="13">
        <v>44429</v>
      </c>
      <c r="H153" s="79" t="s">
        <v>90</v>
      </c>
      <c r="I153" s="16">
        <v>81</v>
      </c>
      <c r="J153" s="16">
        <v>50</v>
      </c>
      <c r="K153" s="16">
        <v>18</v>
      </c>
      <c r="L153" s="16">
        <v>7</v>
      </c>
      <c r="M153" s="84">
        <v>18.225000000000001</v>
      </c>
      <c r="N153" s="74">
        <v>18</v>
      </c>
      <c r="O153" s="66">
        <v>2530</v>
      </c>
      <c r="P153" s="67">
        <f>Table22452[[#This Row],[PEMBULATAN]]*O153</f>
        <v>45540</v>
      </c>
    </row>
    <row r="154" spans="1:16" ht="23.25" customHeight="1" x14ac:dyDescent="0.2">
      <c r="A154" s="96"/>
      <c r="B154" s="77"/>
      <c r="C154" s="75" t="s">
        <v>244</v>
      </c>
      <c r="D154" s="80" t="s">
        <v>50</v>
      </c>
      <c r="E154" s="13">
        <v>44427</v>
      </c>
      <c r="F154" s="78" t="s">
        <v>89</v>
      </c>
      <c r="G154" s="13">
        <v>44429</v>
      </c>
      <c r="H154" s="79" t="s">
        <v>90</v>
      </c>
      <c r="I154" s="16">
        <v>92</v>
      </c>
      <c r="J154" s="16">
        <v>53</v>
      </c>
      <c r="K154" s="16">
        <v>16</v>
      </c>
      <c r="L154" s="16">
        <v>13</v>
      </c>
      <c r="M154" s="84">
        <v>19.504000000000001</v>
      </c>
      <c r="N154" s="74">
        <v>20</v>
      </c>
      <c r="O154" s="66">
        <v>2530</v>
      </c>
      <c r="P154" s="67">
        <f>Table22452[[#This Row],[PEMBULATAN]]*O154</f>
        <v>50600</v>
      </c>
    </row>
    <row r="155" spans="1:16" ht="23.25" customHeight="1" x14ac:dyDescent="0.2">
      <c r="A155" s="96"/>
      <c r="B155" s="77"/>
      <c r="C155" s="75" t="s">
        <v>245</v>
      </c>
      <c r="D155" s="80" t="s">
        <v>50</v>
      </c>
      <c r="E155" s="13">
        <v>44427</v>
      </c>
      <c r="F155" s="78" t="s">
        <v>89</v>
      </c>
      <c r="G155" s="13">
        <v>44429</v>
      </c>
      <c r="H155" s="79" t="s">
        <v>90</v>
      </c>
      <c r="I155" s="16">
        <v>91</v>
      </c>
      <c r="J155" s="16">
        <v>58</v>
      </c>
      <c r="K155" s="16">
        <v>17</v>
      </c>
      <c r="L155" s="16">
        <v>11</v>
      </c>
      <c r="M155" s="84">
        <v>22.4315</v>
      </c>
      <c r="N155" s="74">
        <v>22</v>
      </c>
      <c r="O155" s="66">
        <v>2530</v>
      </c>
      <c r="P155" s="67">
        <f>Table22452[[#This Row],[PEMBULATAN]]*O155</f>
        <v>55660</v>
      </c>
    </row>
    <row r="156" spans="1:16" ht="23.25" customHeight="1" x14ac:dyDescent="0.2">
      <c r="A156" s="96"/>
      <c r="B156" s="77"/>
      <c r="C156" s="75" t="s">
        <v>246</v>
      </c>
      <c r="D156" s="80" t="s">
        <v>50</v>
      </c>
      <c r="E156" s="13">
        <v>44427</v>
      </c>
      <c r="F156" s="78" t="s">
        <v>89</v>
      </c>
      <c r="G156" s="13">
        <v>44429</v>
      </c>
      <c r="H156" s="79" t="s">
        <v>90</v>
      </c>
      <c r="I156" s="16">
        <v>91</v>
      </c>
      <c r="J156" s="16">
        <v>60</v>
      </c>
      <c r="K156" s="16">
        <v>18</v>
      </c>
      <c r="L156" s="16">
        <v>17</v>
      </c>
      <c r="M156" s="84">
        <v>24.57</v>
      </c>
      <c r="N156" s="74">
        <v>25</v>
      </c>
      <c r="O156" s="66">
        <v>2530</v>
      </c>
      <c r="P156" s="67">
        <f>Table22452[[#This Row],[PEMBULATAN]]*O156</f>
        <v>63250</v>
      </c>
    </row>
    <row r="157" spans="1:16" ht="23.25" customHeight="1" x14ac:dyDescent="0.2">
      <c r="A157" s="96"/>
      <c r="B157" s="77"/>
      <c r="C157" s="75" t="s">
        <v>247</v>
      </c>
      <c r="D157" s="80" t="s">
        <v>50</v>
      </c>
      <c r="E157" s="13">
        <v>44427</v>
      </c>
      <c r="F157" s="78" t="s">
        <v>89</v>
      </c>
      <c r="G157" s="13">
        <v>44429</v>
      </c>
      <c r="H157" s="79" t="s">
        <v>90</v>
      </c>
      <c r="I157" s="16">
        <v>91</v>
      </c>
      <c r="J157" s="16">
        <v>66</v>
      </c>
      <c r="K157" s="16">
        <v>17</v>
      </c>
      <c r="L157" s="16">
        <v>11</v>
      </c>
      <c r="M157" s="84">
        <v>25.525500000000001</v>
      </c>
      <c r="N157" s="74">
        <v>26</v>
      </c>
      <c r="O157" s="66">
        <v>2530</v>
      </c>
      <c r="P157" s="67">
        <f>Table22452[[#This Row],[PEMBULATAN]]*O157</f>
        <v>65780</v>
      </c>
    </row>
    <row r="158" spans="1:16" ht="23.25" customHeight="1" x14ac:dyDescent="0.2">
      <c r="A158" s="96"/>
      <c r="B158" s="77"/>
      <c r="C158" s="75" t="s">
        <v>248</v>
      </c>
      <c r="D158" s="80" t="s">
        <v>50</v>
      </c>
      <c r="E158" s="13">
        <v>44427</v>
      </c>
      <c r="F158" s="78" t="s">
        <v>89</v>
      </c>
      <c r="G158" s="13">
        <v>44429</v>
      </c>
      <c r="H158" s="79" t="s">
        <v>90</v>
      </c>
      <c r="I158" s="16">
        <v>92</v>
      </c>
      <c r="J158" s="16">
        <v>61</v>
      </c>
      <c r="K158" s="16">
        <v>18</v>
      </c>
      <c r="L158" s="16">
        <v>13</v>
      </c>
      <c r="M158" s="84">
        <v>25.254000000000001</v>
      </c>
      <c r="N158" s="74">
        <v>25</v>
      </c>
      <c r="O158" s="66">
        <v>2530</v>
      </c>
      <c r="P158" s="67">
        <f>Table22452[[#This Row],[PEMBULATAN]]*O158</f>
        <v>63250</v>
      </c>
    </row>
    <row r="159" spans="1:16" ht="23.25" customHeight="1" x14ac:dyDescent="0.2">
      <c r="A159" s="96"/>
      <c r="B159" s="77"/>
      <c r="C159" s="75" t="s">
        <v>249</v>
      </c>
      <c r="D159" s="80" t="s">
        <v>50</v>
      </c>
      <c r="E159" s="13">
        <v>44427</v>
      </c>
      <c r="F159" s="78" t="s">
        <v>89</v>
      </c>
      <c r="G159" s="13">
        <v>44429</v>
      </c>
      <c r="H159" s="79" t="s">
        <v>90</v>
      </c>
      <c r="I159" s="16">
        <v>95</v>
      </c>
      <c r="J159" s="16">
        <v>61</v>
      </c>
      <c r="K159" s="16">
        <v>20</v>
      </c>
      <c r="L159" s="16">
        <v>19</v>
      </c>
      <c r="M159" s="84">
        <v>28.975000000000001</v>
      </c>
      <c r="N159" s="74">
        <v>29</v>
      </c>
      <c r="O159" s="66">
        <v>2530</v>
      </c>
      <c r="P159" s="67">
        <f>Table22452[[#This Row],[PEMBULATAN]]*O159</f>
        <v>73370</v>
      </c>
    </row>
    <row r="160" spans="1:16" ht="23.25" customHeight="1" x14ac:dyDescent="0.2">
      <c r="A160" s="96"/>
      <c r="B160" s="77"/>
      <c r="C160" s="75" t="s">
        <v>250</v>
      </c>
      <c r="D160" s="80" t="s">
        <v>50</v>
      </c>
      <c r="E160" s="13">
        <v>44427</v>
      </c>
      <c r="F160" s="78" t="s">
        <v>89</v>
      </c>
      <c r="G160" s="13">
        <v>44429</v>
      </c>
      <c r="H160" s="79" t="s">
        <v>90</v>
      </c>
      <c r="I160" s="16">
        <v>102</v>
      </c>
      <c r="J160" s="16">
        <v>51</v>
      </c>
      <c r="K160" s="16">
        <v>30</v>
      </c>
      <c r="L160" s="16">
        <v>16</v>
      </c>
      <c r="M160" s="84">
        <v>39.015000000000001</v>
      </c>
      <c r="N160" s="74">
        <v>39</v>
      </c>
      <c r="O160" s="66">
        <v>2530</v>
      </c>
      <c r="P160" s="67">
        <f>Table22452[[#This Row],[PEMBULATAN]]*O160</f>
        <v>98670</v>
      </c>
    </row>
    <row r="161" spans="1:16" ht="23.25" customHeight="1" x14ac:dyDescent="0.2">
      <c r="A161" s="96"/>
      <c r="B161" s="77"/>
      <c r="C161" s="75" t="s">
        <v>251</v>
      </c>
      <c r="D161" s="80" t="s">
        <v>50</v>
      </c>
      <c r="E161" s="13">
        <v>44427</v>
      </c>
      <c r="F161" s="78" t="s">
        <v>89</v>
      </c>
      <c r="G161" s="13">
        <v>44429</v>
      </c>
      <c r="H161" s="79" t="s">
        <v>90</v>
      </c>
      <c r="I161" s="16">
        <v>83</v>
      </c>
      <c r="J161" s="16">
        <v>56</v>
      </c>
      <c r="K161" s="16">
        <v>15</v>
      </c>
      <c r="L161" s="16">
        <v>11</v>
      </c>
      <c r="M161" s="84">
        <v>17.43</v>
      </c>
      <c r="N161" s="74">
        <v>17</v>
      </c>
      <c r="O161" s="66">
        <v>2530</v>
      </c>
      <c r="P161" s="67">
        <f>Table22452[[#This Row],[PEMBULATAN]]*O161</f>
        <v>43010</v>
      </c>
    </row>
    <row r="162" spans="1:16" ht="23.25" customHeight="1" x14ac:dyDescent="0.2">
      <c r="A162" s="96"/>
      <c r="B162" s="77"/>
      <c r="C162" s="75" t="s">
        <v>252</v>
      </c>
      <c r="D162" s="80" t="s">
        <v>50</v>
      </c>
      <c r="E162" s="13">
        <v>44427</v>
      </c>
      <c r="F162" s="78" t="s">
        <v>89</v>
      </c>
      <c r="G162" s="13">
        <v>44429</v>
      </c>
      <c r="H162" s="79" t="s">
        <v>90</v>
      </c>
      <c r="I162" s="16">
        <v>91</v>
      </c>
      <c r="J162" s="16">
        <v>48</v>
      </c>
      <c r="K162" s="16">
        <v>14</v>
      </c>
      <c r="L162" s="16">
        <v>9</v>
      </c>
      <c r="M162" s="84">
        <v>15.288</v>
      </c>
      <c r="N162" s="74">
        <v>15</v>
      </c>
      <c r="O162" s="66">
        <v>2530</v>
      </c>
      <c r="P162" s="67">
        <f>Table22452[[#This Row],[PEMBULATAN]]*O162</f>
        <v>37950</v>
      </c>
    </row>
    <row r="163" spans="1:16" ht="23.25" customHeight="1" x14ac:dyDescent="0.2">
      <c r="A163" s="96"/>
      <c r="B163" s="77"/>
      <c r="C163" s="75" t="s">
        <v>253</v>
      </c>
      <c r="D163" s="80" t="s">
        <v>50</v>
      </c>
      <c r="E163" s="13">
        <v>44427</v>
      </c>
      <c r="F163" s="78" t="s">
        <v>89</v>
      </c>
      <c r="G163" s="13">
        <v>44429</v>
      </c>
      <c r="H163" s="79" t="s">
        <v>90</v>
      </c>
      <c r="I163" s="16">
        <v>95</v>
      </c>
      <c r="J163" s="16">
        <v>61</v>
      </c>
      <c r="K163" s="16">
        <v>22</v>
      </c>
      <c r="L163" s="16">
        <v>18</v>
      </c>
      <c r="M163" s="84">
        <v>31.872499999999999</v>
      </c>
      <c r="N163" s="74">
        <v>32</v>
      </c>
      <c r="O163" s="66">
        <v>2530</v>
      </c>
      <c r="P163" s="67">
        <f>Table22452[[#This Row],[PEMBULATAN]]*O163</f>
        <v>80960</v>
      </c>
    </row>
    <row r="164" spans="1:16" ht="23.25" customHeight="1" x14ac:dyDescent="0.2">
      <c r="A164" s="96"/>
      <c r="B164" s="77"/>
      <c r="C164" s="75" t="s">
        <v>254</v>
      </c>
      <c r="D164" s="80" t="s">
        <v>50</v>
      </c>
      <c r="E164" s="13">
        <v>44427</v>
      </c>
      <c r="F164" s="78" t="s">
        <v>89</v>
      </c>
      <c r="G164" s="13">
        <v>44429</v>
      </c>
      <c r="H164" s="79" t="s">
        <v>90</v>
      </c>
      <c r="I164" s="16">
        <v>91</v>
      </c>
      <c r="J164" s="16">
        <v>52</v>
      </c>
      <c r="K164" s="16">
        <v>23</v>
      </c>
      <c r="L164" s="16">
        <v>15</v>
      </c>
      <c r="M164" s="84">
        <v>27.209</v>
      </c>
      <c r="N164" s="74">
        <v>27</v>
      </c>
      <c r="O164" s="66">
        <v>2530</v>
      </c>
      <c r="P164" s="67">
        <f>Table22452[[#This Row],[PEMBULATAN]]*O164</f>
        <v>68310</v>
      </c>
    </row>
    <row r="165" spans="1:16" ht="23.25" customHeight="1" x14ac:dyDescent="0.2">
      <c r="A165" s="96"/>
      <c r="B165" s="77"/>
      <c r="C165" s="75" t="s">
        <v>255</v>
      </c>
      <c r="D165" s="80" t="s">
        <v>50</v>
      </c>
      <c r="E165" s="13">
        <v>44427</v>
      </c>
      <c r="F165" s="78" t="s">
        <v>89</v>
      </c>
      <c r="G165" s="13">
        <v>44429</v>
      </c>
      <c r="H165" s="79" t="s">
        <v>90</v>
      </c>
      <c r="I165" s="16">
        <v>81</v>
      </c>
      <c r="J165" s="16">
        <v>60</v>
      </c>
      <c r="K165" s="16">
        <v>20</v>
      </c>
      <c r="L165" s="16">
        <v>8</v>
      </c>
      <c r="M165" s="84">
        <v>24.3</v>
      </c>
      <c r="N165" s="74">
        <v>24</v>
      </c>
      <c r="O165" s="66">
        <v>2530</v>
      </c>
      <c r="P165" s="67">
        <f>Table22452[[#This Row],[PEMBULATAN]]*O165</f>
        <v>60720</v>
      </c>
    </row>
    <row r="166" spans="1:16" ht="23.25" customHeight="1" x14ac:dyDescent="0.2">
      <c r="A166" s="96"/>
      <c r="B166" s="77"/>
      <c r="C166" s="75" t="s">
        <v>256</v>
      </c>
      <c r="D166" s="80" t="s">
        <v>50</v>
      </c>
      <c r="E166" s="13">
        <v>44427</v>
      </c>
      <c r="F166" s="78" t="s">
        <v>89</v>
      </c>
      <c r="G166" s="13">
        <v>44429</v>
      </c>
      <c r="H166" s="79" t="s">
        <v>90</v>
      </c>
      <c r="I166" s="16">
        <v>70</v>
      </c>
      <c r="J166" s="16">
        <v>65</v>
      </c>
      <c r="K166" s="16">
        <v>18</v>
      </c>
      <c r="L166" s="16">
        <v>9</v>
      </c>
      <c r="M166" s="84">
        <v>20.475000000000001</v>
      </c>
      <c r="N166" s="74">
        <v>20</v>
      </c>
      <c r="O166" s="66">
        <v>2530</v>
      </c>
      <c r="P166" s="67">
        <f>Table22452[[#This Row],[PEMBULATAN]]*O166</f>
        <v>50600</v>
      </c>
    </row>
    <row r="167" spans="1:16" ht="23.25" customHeight="1" x14ac:dyDescent="0.2">
      <c r="A167" s="96"/>
      <c r="B167" s="77"/>
      <c r="C167" s="75" t="s">
        <v>257</v>
      </c>
      <c r="D167" s="80" t="s">
        <v>50</v>
      </c>
      <c r="E167" s="13">
        <v>44427</v>
      </c>
      <c r="F167" s="78" t="s">
        <v>89</v>
      </c>
      <c r="G167" s="13">
        <v>44429</v>
      </c>
      <c r="H167" s="79" t="s">
        <v>90</v>
      </c>
      <c r="I167" s="16">
        <v>76</v>
      </c>
      <c r="J167" s="16">
        <v>60</v>
      </c>
      <c r="K167" s="16">
        <v>20</v>
      </c>
      <c r="L167" s="16">
        <v>11</v>
      </c>
      <c r="M167" s="84">
        <v>22.8</v>
      </c>
      <c r="N167" s="74">
        <v>23</v>
      </c>
      <c r="O167" s="66">
        <v>2530</v>
      </c>
      <c r="P167" s="67">
        <f>Table22452[[#This Row],[PEMBULATAN]]*O167</f>
        <v>58190</v>
      </c>
    </row>
    <row r="168" spans="1:16" ht="23.25" customHeight="1" x14ac:dyDescent="0.2">
      <c r="A168" s="96"/>
      <c r="B168" s="77"/>
      <c r="C168" s="75" t="s">
        <v>258</v>
      </c>
      <c r="D168" s="80" t="s">
        <v>50</v>
      </c>
      <c r="E168" s="13">
        <v>44427</v>
      </c>
      <c r="F168" s="78" t="s">
        <v>89</v>
      </c>
      <c r="G168" s="13">
        <v>44429</v>
      </c>
      <c r="H168" s="79" t="s">
        <v>90</v>
      </c>
      <c r="I168" s="16">
        <v>67</v>
      </c>
      <c r="J168" s="16">
        <v>53</v>
      </c>
      <c r="K168" s="16">
        <v>15</v>
      </c>
      <c r="L168" s="16">
        <v>10</v>
      </c>
      <c r="M168" s="84">
        <v>13.31625</v>
      </c>
      <c r="N168" s="74">
        <v>13</v>
      </c>
      <c r="O168" s="66">
        <v>2530</v>
      </c>
      <c r="P168" s="67">
        <f>Table22452[[#This Row],[PEMBULATAN]]*O168</f>
        <v>32890</v>
      </c>
    </row>
    <row r="169" spans="1:16" ht="23.25" customHeight="1" x14ac:dyDescent="0.2">
      <c r="A169" s="96"/>
      <c r="B169" s="77"/>
      <c r="C169" s="75" t="s">
        <v>259</v>
      </c>
      <c r="D169" s="80" t="s">
        <v>50</v>
      </c>
      <c r="E169" s="13">
        <v>44427</v>
      </c>
      <c r="F169" s="78" t="s">
        <v>89</v>
      </c>
      <c r="G169" s="13">
        <v>44429</v>
      </c>
      <c r="H169" s="79" t="s">
        <v>90</v>
      </c>
      <c r="I169" s="16">
        <v>92</v>
      </c>
      <c r="J169" s="16">
        <v>53</v>
      </c>
      <c r="K169" s="16">
        <v>18</v>
      </c>
      <c r="L169" s="16">
        <v>15</v>
      </c>
      <c r="M169" s="84">
        <v>21.942</v>
      </c>
      <c r="N169" s="74">
        <v>22</v>
      </c>
      <c r="O169" s="66">
        <v>2530</v>
      </c>
      <c r="P169" s="67">
        <f>Table22452[[#This Row],[PEMBULATAN]]*O169</f>
        <v>55660</v>
      </c>
    </row>
    <row r="170" spans="1:16" ht="23.25" customHeight="1" x14ac:dyDescent="0.2">
      <c r="A170" s="96"/>
      <c r="B170" s="77"/>
      <c r="C170" s="75" t="s">
        <v>260</v>
      </c>
      <c r="D170" s="80" t="s">
        <v>50</v>
      </c>
      <c r="E170" s="13">
        <v>44427</v>
      </c>
      <c r="F170" s="78" t="s">
        <v>89</v>
      </c>
      <c r="G170" s="13">
        <v>44429</v>
      </c>
      <c r="H170" s="79" t="s">
        <v>90</v>
      </c>
      <c r="I170" s="16">
        <v>89</v>
      </c>
      <c r="J170" s="16">
        <v>60</v>
      </c>
      <c r="K170" s="16">
        <v>16</v>
      </c>
      <c r="L170" s="16">
        <v>11</v>
      </c>
      <c r="M170" s="84">
        <v>21.36</v>
      </c>
      <c r="N170" s="74">
        <v>21</v>
      </c>
      <c r="O170" s="66">
        <v>2530</v>
      </c>
      <c r="P170" s="67">
        <f>Table22452[[#This Row],[PEMBULATAN]]*O170</f>
        <v>53130</v>
      </c>
    </row>
    <row r="171" spans="1:16" ht="23.25" customHeight="1" x14ac:dyDescent="0.2">
      <c r="A171" s="96"/>
      <c r="B171" s="77"/>
      <c r="C171" s="75" t="s">
        <v>261</v>
      </c>
      <c r="D171" s="80" t="s">
        <v>50</v>
      </c>
      <c r="E171" s="13">
        <v>44427</v>
      </c>
      <c r="F171" s="78" t="s">
        <v>89</v>
      </c>
      <c r="G171" s="13">
        <v>44429</v>
      </c>
      <c r="H171" s="79" t="s">
        <v>90</v>
      </c>
      <c r="I171" s="16">
        <v>82</v>
      </c>
      <c r="J171" s="16">
        <v>22</v>
      </c>
      <c r="K171" s="16">
        <v>15</v>
      </c>
      <c r="L171" s="16">
        <v>2</v>
      </c>
      <c r="M171" s="84">
        <v>6.7649999999999997</v>
      </c>
      <c r="N171" s="74">
        <v>7</v>
      </c>
      <c r="O171" s="66">
        <v>2530</v>
      </c>
      <c r="P171" s="67">
        <f>Table22452[[#This Row],[PEMBULATAN]]*O171</f>
        <v>17710</v>
      </c>
    </row>
    <row r="172" spans="1:16" ht="23.25" customHeight="1" x14ac:dyDescent="0.2">
      <c r="A172" s="96"/>
      <c r="B172" s="77"/>
      <c r="C172" s="75" t="s">
        <v>262</v>
      </c>
      <c r="D172" s="80" t="s">
        <v>50</v>
      </c>
      <c r="E172" s="13">
        <v>44427</v>
      </c>
      <c r="F172" s="78" t="s">
        <v>89</v>
      </c>
      <c r="G172" s="13">
        <v>44429</v>
      </c>
      <c r="H172" s="79" t="s">
        <v>90</v>
      </c>
      <c r="I172" s="16">
        <v>62</v>
      </c>
      <c r="J172" s="16">
        <v>65</v>
      </c>
      <c r="K172" s="16">
        <v>18</v>
      </c>
      <c r="L172" s="16">
        <v>5</v>
      </c>
      <c r="M172" s="84">
        <v>18.135000000000002</v>
      </c>
      <c r="N172" s="74">
        <v>18</v>
      </c>
      <c r="O172" s="66">
        <v>2530</v>
      </c>
      <c r="P172" s="67">
        <f>Table22452[[#This Row],[PEMBULATAN]]*O172</f>
        <v>45540</v>
      </c>
    </row>
    <row r="173" spans="1:16" ht="23.25" customHeight="1" x14ac:dyDescent="0.2">
      <c r="A173" s="96"/>
      <c r="B173" s="77"/>
      <c r="C173" s="75" t="s">
        <v>263</v>
      </c>
      <c r="D173" s="80" t="s">
        <v>50</v>
      </c>
      <c r="E173" s="13">
        <v>44427</v>
      </c>
      <c r="F173" s="78" t="s">
        <v>89</v>
      </c>
      <c r="G173" s="13">
        <v>44429</v>
      </c>
      <c r="H173" s="79" t="s">
        <v>90</v>
      </c>
      <c r="I173" s="16">
        <v>75</v>
      </c>
      <c r="J173" s="16">
        <v>62</v>
      </c>
      <c r="K173" s="16">
        <v>20</v>
      </c>
      <c r="L173" s="16">
        <v>12</v>
      </c>
      <c r="M173" s="84">
        <v>23.25</v>
      </c>
      <c r="N173" s="74">
        <v>23</v>
      </c>
      <c r="O173" s="66">
        <v>2530</v>
      </c>
      <c r="P173" s="67">
        <f>Table22452[[#This Row],[PEMBULATAN]]*O173</f>
        <v>58190</v>
      </c>
    </row>
    <row r="174" spans="1:16" ht="23.25" customHeight="1" x14ac:dyDescent="0.2">
      <c r="A174" s="96"/>
      <c r="B174" s="77"/>
      <c r="C174" s="75" t="s">
        <v>264</v>
      </c>
      <c r="D174" s="80" t="s">
        <v>50</v>
      </c>
      <c r="E174" s="13">
        <v>44427</v>
      </c>
      <c r="F174" s="78" t="s">
        <v>89</v>
      </c>
      <c r="G174" s="13">
        <v>44429</v>
      </c>
      <c r="H174" s="79" t="s">
        <v>90</v>
      </c>
      <c r="I174" s="16">
        <v>108</v>
      </c>
      <c r="J174" s="16">
        <v>18</v>
      </c>
      <c r="K174" s="16">
        <v>4</v>
      </c>
      <c r="L174" s="16">
        <v>1</v>
      </c>
      <c r="M174" s="84">
        <v>1.944</v>
      </c>
      <c r="N174" s="74">
        <v>2</v>
      </c>
      <c r="O174" s="66">
        <v>2530</v>
      </c>
      <c r="P174" s="67">
        <f>Table22452[[#This Row],[PEMBULATAN]]*O174</f>
        <v>5060</v>
      </c>
    </row>
    <row r="175" spans="1:16" ht="23.25" customHeight="1" x14ac:dyDescent="0.2">
      <c r="A175" s="96"/>
      <c r="B175" s="77"/>
      <c r="C175" s="75" t="s">
        <v>265</v>
      </c>
      <c r="D175" s="80" t="s">
        <v>50</v>
      </c>
      <c r="E175" s="13">
        <v>44427</v>
      </c>
      <c r="F175" s="78" t="s">
        <v>89</v>
      </c>
      <c r="G175" s="13">
        <v>44429</v>
      </c>
      <c r="H175" s="79" t="s">
        <v>90</v>
      </c>
      <c r="I175" s="16">
        <v>124</v>
      </c>
      <c r="J175" s="16">
        <v>9</v>
      </c>
      <c r="K175" s="16">
        <v>9</v>
      </c>
      <c r="L175" s="16">
        <v>2</v>
      </c>
      <c r="M175" s="84">
        <v>2.5110000000000001</v>
      </c>
      <c r="N175" s="74">
        <v>3</v>
      </c>
      <c r="O175" s="66">
        <v>2530</v>
      </c>
      <c r="P175" s="67">
        <f>Table22452[[#This Row],[PEMBULATAN]]*O175</f>
        <v>7590</v>
      </c>
    </row>
    <row r="176" spans="1:16" ht="23.25" customHeight="1" x14ac:dyDescent="0.2">
      <c r="A176" s="96"/>
      <c r="B176" s="77"/>
      <c r="C176" s="75" t="s">
        <v>266</v>
      </c>
      <c r="D176" s="80" t="s">
        <v>50</v>
      </c>
      <c r="E176" s="13">
        <v>44427</v>
      </c>
      <c r="F176" s="78" t="s">
        <v>89</v>
      </c>
      <c r="G176" s="13">
        <v>44429</v>
      </c>
      <c r="H176" s="79" t="s">
        <v>90</v>
      </c>
      <c r="I176" s="16">
        <v>124</v>
      </c>
      <c r="J176" s="16">
        <v>10</v>
      </c>
      <c r="K176" s="16">
        <v>10</v>
      </c>
      <c r="L176" s="16">
        <v>1</v>
      </c>
      <c r="M176" s="84">
        <v>3.1</v>
      </c>
      <c r="N176" s="74">
        <v>3</v>
      </c>
      <c r="O176" s="66">
        <v>2530</v>
      </c>
      <c r="P176" s="67">
        <f>Table22452[[#This Row],[PEMBULATAN]]*O176</f>
        <v>7590</v>
      </c>
    </row>
    <row r="177" spans="1:16" ht="23.25" customHeight="1" x14ac:dyDescent="0.2">
      <c r="A177" s="96"/>
      <c r="B177" s="77"/>
      <c r="C177" s="75" t="s">
        <v>267</v>
      </c>
      <c r="D177" s="80" t="s">
        <v>50</v>
      </c>
      <c r="E177" s="13">
        <v>44427</v>
      </c>
      <c r="F177" s="78" t="s">
        <v>89</v>
      </c>
      <c r="G177" s="13">
        <v>44429</v>
      </c>
      <c r="H177" s="79" t="s">
        <v>90</v>
      </c>
      <c r="I177" s="16">
        <v>53</v>
      </c>
      <c r="J177" s="16">
        <v>30</v>
      </c>
      <c r="K177" s="16">
        <v>36</v>
      </c>
      <c r="L177" s="16">
        <v>2</v>
      </c>
      <c r="M177" s="84">
        <v>14.31</v>
      </c>
      <c r="N177" s="74">
        <v>14</v>
      </c>
      <c r="O177" s="66">
        <v>2530</v>
      </c>
      <c r="P177" s="67">
        <f>Table22452[[#This Row],[PEMBULATAN]]*O177</f>
        <v>35420</v>
      </c>
    </row>
    <row r="178" spans="1:16" ht="23.25" customHeight="1" x14ac:dyDescent="0.2">
      <c r="A178" s="96"/>
      <c r="B178" s="77"/>
      <c r="C178" s="75" t="s">
        <v>268</v>
      </c>
      <c r="D178" s="80" t="s">
        <v>50</v>
      </c>
      <c r="E178" s="13">
        <v>44427</v>
      </c>
      <c r="F178" s="78" t="s">
        <v>89</v>
      </c>
      <c r="G178" s="13">
        <v>44429</v>
      </c>
      <c r="H178" s="79" t="s">
        <v>90</v>
      </c>
      <c r="I178" s="16">
        <v>46</v>
      </c>
      <c r="J178" s="16">
        <v>46</v>
      </c>
      <c r="K178" s="16">
        <v>5</v>
      </c>
      <c r="L178" s="16">
        <v>2</v>
      </c>
      <c r="M178" s="84">
        <v>2.645</v>
      </c>
      <c r="N178" s="74">
        <v>3</v>
      </c>
      <c r="O178" s="66">
        <v>2530</v>
      </c>
      <c r="P178" s="67">
        <f>Table22452[[#This Row],[PEMBULATAN]]*O178</f>
        <v>7590</v>
      </c>
    </row>
    <row r="179" spans="1:16" ht="23.25" customHeight="1" x14ac:dyDescent="0.2">
      <c r="A179" s="96"/>
      <c r="B179" s="77"/>
      <c r="C179" s="75" t="s">
        <v>269</v>
      </c>
      <c r="D179" s="80" t="s">
        <v>50</v>
      </c>
      <c r="E179" s="13">
        <v>44427</v>
      </c>
      <c r="F179" s="78" t="s">
        <v>89</v>
      </c>
      <c r="G179" s="13">
        <v>44429</v>
      </c>
      <c r="H179" s="79" t="s">
        <v>90</v>
      </c>
      <c r="I179" s="16">
        <v>105</v>
      </c>
      <c r="J179" s="16">
        <v>15</v>
      </c>
      <c r="K179" s="16">
        <v>15</v>
      </c>
      <c r="L179" s="16">
        <v>2</v>
      </c>
      <c r="M179" s="84">
        <v>5.90625</v>
      </c>
      <c r="N179" s="74">
        <v>6</v>
      </c>
      <c r="O179" s="66">
        <v>2530</v>
      </c>
      <c r="P179" s="67">
        <f>Table22452[[#This Row],[PEMBULATAN]]*O179</f>
        <v>15180</v>
      </c>
    </row>
    <row r="180" spans="1:16" ht="23.25" customHeight="1" x14ac:dyDescent="0.2">
      <c r="A180" s="96"/>
      <c r="B180" s="77"/>
      <c r="C180" s="75" t="s">
        <v>270</v>
      </c>
      <c r="D180" s="80" t="s">
        <v>50</v>
      </c>
      <c r="E180" s="13">
        <v>44427</v>
      </c>
      <c r="F180" s="78" t="s">
        <v>89</v>
      </c>
      <c r="G180" s="13">
        <v>44429</v>
      </c>
      <c r="H180" s="79" t="s">
        <v>90</v>
      </c>
      <c r="I180" s="16">
        <v>101</v>
      </c>
      <c r="J180" s="16">
        <v>28</v>
      </c>
      <c r="K180" s="16">
        <v>15</v>
      </c>
      <c r="L180" s="16">
        <v>2</v>
      </c>
      <c r="M180" s="84">
        <v>10.605</v>
      </c>
      <c r="N180" s="74">
        <v>11</v>
      </c>
      <c r="O180" s="66">
        <v>2530</v>
      </c>
      <c r="P180" s="67">
        <f>Table22452[[#This Row],[PEMBULATAN]]*O180</f>
        <v>27830</v>
      </c>
    </row>
    <row r="181" spans="1:16" ht="23.25" customHeight="1" x14ac:dyDescent="0.2">
      <c r="A181" s="96"/>
      <c r="B181" s="77"/>
      <c r="C181" s="75" t="s">
        <v>271</v>
      </c>
      <c r="D181" s="80" t="s">
        <v>50</v>
      </c>
      <c r="E181" s="13">
        <v>44427</v>
      </c>
      <c r="F181" s="78" t="s">
        <v>89</v>
      </c>
      <c r="G181" s="13">
        <v>44429</v>
      </c>
      <c r="H181" s="79" t="s">
        <v>90</v>
      </c>
      <c r="I181" s="16">
        <v>102</v>
      </c>
      <c r="J181" s="16">
        <v>9</v>
      </c>
      <c r="K181" s="16">
        <v>9</v>
      </c>
      <c r="L181" s="16">
        <v>1</v>
      </c>
      <c r="M181" s="84">
        <v>2.0655000000000001</v>
      </c>
      <c r="N181" s="74">
        <v>2</v>
      </c>
      <c r="O181" s="66">
        <v>2530</v>
      </c>
      <c r="P181" s="67">
        <f>Table22452[[#This Row],[PEMBULATAN]]*O181</f>
        <v>5060</v>
      </c>
    </row>
    <row r="182" spans="1:16" ht="23.25" customHeight="1" x14ac:dyDescent="0.2">
      <c r="A182" s="96"/>
      <c r="B182" s="77"/>
      <c r="C182" s="75" t="s">
        <v>272</v>
      </c>
      <c r="D182" s="80" t="s">
        <v>50</v>
      </c>
      <c r="E182" s="13">
        <v>44427</v>
      </c>
      <c r="F182" s="78" t="s">
        <v>89</v>
      </c>
      <c r="G182" s="13">
        <v>44429</v>
      </c>
      <c r="H182" s="79" t="s">
        <v>90</v>
      </c>
      <c r="I182" s="16">
        <v>110</v>
      </c>
      <c r="J182" s="16">
        <v>10</v>
      </c>
      <c r="K182" s="16">
        <v>10</v>
      </c>
      <c r="L182" s="16">
        <v>1</v>
      </c>
      <c r="M182" s="84">
        <v>2.75</v>
      </c>
      <c r="N182" s="74">
        <v>3</v>
      </c>
      <c r="O182" s="66">
        <v>2530</v>
      </c>
      <c r="P182" s="67">
        <f>Table22452[[#This Row],[PEMBULATAN]]*O182</f>
        <v>7590</v>
      </c>
    </row>
    <row r="183" spans="1:16" ht="23.25" customHeight="1" x14ac:dyDescent="0.2">
      <c r="A183" s="96"/>
      <c r="B183" s="77"/>
      <c r="C183" s="75" t="s">
        <v>273</v>
      </c>
      <c r="D183" s="80" t="s">
        <v>50</v>
      </c>
      <c r="E183" s="13">
        <v>44427</v>
      </c>
      <c r="F183" s="78" t="s">
        <v>89</v>
      </c>
      <c r="G183" s="13">
        <v>44429</v>
      </c>
      <c r="H183" s="79" t="s">
        <v>90</v>
      </c>
      <c r="I183" s="16">
        <v>203</v>
      </c>
      <c r="J183" s="16">
        <v>10</v>
      </c>
      <c r="K183" s="16">
        <v>10</v>
      </c>
      <c r="L183" s="16">
        <v>1</v>
      </c>
      <c r="M183" s="84">
        <v>5.0750000000000002</v>
      </c>
      <c r="N183" s="74">
        <v>5</v>
      </c>
      <c r="O183" s="66">
        <v>2530</v>
      </c>
      <c r="P183" s="67">
        <f>Table22452[[#This Row],[PEMBULATAN]]*O183</f>
        <v>12650</v>
      </c>
    </row>
    <row r="184" spans="1:16" ht="23.25" customHeight="1" x14ac:dyDescent="0.2">
      <c r="A184" s="96"/>
      <c r="B184" s="77"/>
      <c r="C184" s="75" t="s">
        <v>274</v>
      </c>
      <c r="D184" s="80" t="s">
        <v>50</v>
      </c>
      <c r="E184" s="13">
        <v>44427</v>
      </c>
      <c r="F184" s="78" t="s">
        <v>89</v>
      </c>
      <c r="G184" s="13">
        <v>44429</v>
      </c>
      <c r="H184" s="79" t="s">
        <v>90</v>
      </c>
      <c r="I184" s="16">
        <v>124</v>
      </c>
      <c r="J184" s="16">
        <v>10</v>
      </c>
      <c r="K184" s="16">
        <v>10</v>
      </c>
      <c r="L184" s="16">
        <v>1</v>
      </c>
      <c r="M184" s="84">
        <v>3.1</v>
      </c>
      <c r="N184" s="74">
        <v>3</v>
      </c>
      <c r="O184" s="66">
        <v>2530</v>
      </c>
      <c r="P184" s="67">
        <f>Table22452[[#This Row],[PEMBULATAN]]*O184</f>
        <v>7590</v>
      </c>
    </row>
    <row r="185" spans="1:16" ht="23.25" customHeight="1" x14ac:dyDescent="0.2">
      <c r="A185" s="96"/>
      <c r="B185" s="77"/>
      <c r="C185" s="75" t="s">
        <v>275</v>
      </c>
      <c r="D185" s="80" t="s">
        <v>50</v>
      </c>
      <c r="E185" s="13">
        <v>44427</v>
      </c>
      <c r="F185" s="78" t="s">
        <v>89</v>
      </c>
      <c r="G185" s="13">
        <v>44429</v>
      </c>
      <c r="H185" s="79" t="s">
        <v>90</v>
      </c>
      <c r="I185" s="16">
        <v>95</v>
      </c>
      <c r="J185" s="16">
        <v>10</v>
      </c>
      <c r="K185" s="16">
        <v>10</v>
      </c>
      <c r="L185" s="16">
        <v>1</v>
      </c>
      <c r="M185" s="84">
        <v>2.375</v>
      </c>
      <c r="N185" s="74">
        <v>2</v>
      </c>
      <c r="O185" s="66">
        <v>2530</v>
      </c>
      <c r="P185" s="67">
        <f>Table22452[[#This Row],[PEMBULATAN]]*O185</f>
        <v>5060</v>
      </c>
    </row>
    <row r="186" spans="1:16" ht="23.25" customHeight="1" x14ac:dyDescent="0.2">
      <c r="A186" s="96"/>
      <c r="B186" s="77"/>
      <c r="C186" s="75" t="s">
        <v>276</v>
      </c>
      <c r="D186" s="80" t="s">
        <v>50</v>
      </c>
      <c r="E186" s="13">
        <v>44427</v>
      </c>
      <c r="F186" s="78" t="s">
        <v>89</v>
      </c>
      <c r="G186" s="13">
        <v>44429</v>
      </c>
      <c r="H186" s="79" t="s">
        <v>90</v>
      </c>
      <c r="I186" s="16">
        <v>125</v>
      </c>
      <c r="J186" s="16">
        <v>10</v>
      </c>
      <c r="K186" s="16">
        <v>10</v>
      </c>
      <c r="L186" s="16">
        <v>1</v>
      </c>
      <c r="M186" s="84">
        <v>3.125</v>
      </c>
      <c r="N186" s="74">
        <v>3</v>
      </c>
      <c r="O186" s="66">
        <v>2530</v>
      </c>
      <c r="P186" s="67">
        <f>Table22452[[#This Row],[PEMBULATAN]]*O186</f>
        <v>7590</v>
      </c>
    </row>
    <row r="187" spans="1:16" ht="23.25" customHeight="1" x14ac:dyDescent="0.2">
      <c r="A187" s="96"/>
      <c r="B187" s="77"/>
      <c r="C187" s="75" t="s">
        <v>277</v>
      </c>
      <c r="D187" s="80" t="s">
        <v>50</v>
      </c>
      <c r="E187" s="13">
        <v>44427</v>
      </c>
      <c r="F187" s="78" t="s">
        <v>89</v>
      </c>
      <c r="G187" s="13">
        <v>44429</v>
      </c>
      <c r="H187" s="79" t="s">
        <v>90</v>
      </c>
      <c r="I187" s="16">
        <v>95</v>
      </c>
      <c r="J187" s="16">
        <v>29</v>
      </c>
      <c r="K187" s="16">
        <v>3</v>
      </c>
      <c r="L187" s="16">
        <v>1</v>
      </c>
      <c r="M187" s="84">
        <v>2.0662500000000001</v>
      </c>
      <c r="N187" s="74">
        <v>2</v>
      </c>
      <c r="O187" s="66">
        <v>2530</v>
      </c>
      <c r="P187" s="67">
        <f>Table22452[[#This Row],[PEMBULATAN]]*O187</f>
        <v>5060</v>
      </c>
    </row>
    <row r="188" spans="1:16" ht="23.25" customHeight="1" x14ac:dyDescent="0.2">
      <c r="A188" s="96"/>
      <c r="B188" s="77"/>
      <c r="C188" s="75" t="s">
        <v>278</v>
      </c>
      <c r="D188" s="80" t="s">
        <v>50</v>
      </c>
      <c r="E188" s="13">
        <v>44427</v>
      </c>
      <c r="F188" s="78" t="s">
        <v>89</v>
      </c>
      <c r="G188" s="13">
        <v>44429</v>
      </c>
      <c r="H188" s="79" t="s">
        <v>90</v>
      </c>
      <c r="I188" s="16">
        <v>120</v>
      </c>
      <c r="J188" s="16">
        <v>20</v>
      </c>
      <c r="K188" s="16">
        <v>20</v>
      </c>
      <c r="L188" s="16">
        <v>1</v>
      </c>
      <c r="M188" s="84">
        <v>12</v>
      </c>
      <c r="N188" s="74">
        <v>12</v>
      </c>
      <c r="O188" s="66">
        <v>2530</v>
      </c>
      <c r="P188" s="67">
        <f>Table22452[[#This Row],[PEMBULATAN]]*O188</f>
        <v>30360</v>
      </c>
    </row>
    <row r="189" spans="1:16" ht="23.25" customHeight="1" x14ac:dyDescent="0.2">
      <c r="A189" s="96"/>
      <c r="B189" s="77"/>
      <c r="C189" s="75" t="s">
        <v>279</v>
      </c>
      <c r="D189" s="80" t="s">
        <v>50</v>
      </c>
      <c r="E189" s="13">
        <v>44427</v>
      </c>
      <c r="F189" s="78" t="s">
        <v>89</v>
      </c>
      <c r="G189" s="13">
        <v>44429</v>
      </c>
      <c r="H189" s="79" t="s">
        <v>90</v>
      </c>
      <c r="I189" s="16">
        <v>120</v>
      </c>
      <c r="J189" s="16">
        <v>2</v>
      </c>
      <c r="K189" s="16">
        <v>2</v>
      </c>
      <c r="L189" s="16">
        <v>1</v>
      </c>
      <c r="M189" s="84">
        <v>0.12</v>
      </c>
      <c r="N189" s="74">
        <v>1</v>
      </c>
      <c r="O189" s="66">
        <v>2530</v>
      </c>
      <c r="P189" s="67">
        <f>Table22452[[#This Row],[PEMBULATAN]]*O189</f>
        <v>2530</v>
      </c>
    </row>
    <row r="190" spans="1:16" ht="23.25" customHeight="1" x14ac:dyDescent="0.2">
      <c r="A190" s="96"/>
      <c r="B190" s="77"/>
      <c r="C190" s="75" t="s">
        <v>280</v>
      </c>
      <c r="D190" s="80" t="s">
        <v>50</v>
      </c>
      <c r="E190" s="13">
        <v>44427</v>
      </c>
      <c r="F190" s="78" t="s">
        <v>89</v>
      </c>
      <c r="G190" s="13">
        <v>44429</v>
      </c>
      <c r="H190" s="79" t="s">
        <v>90</v>
      </c>
      <c r="I190" s="16">
        <v>100</v>
      </c>
      <c r="J190" s="16">
        <v>10</v>
      </c>
      <c r="K190" s="16">
        <v>5</v>
      </c>
      <c r="L190" s="16">
        <v>1</v>
      </c>
      <c r="M190" s="84">
        <v>1.25</v>
      </c>
      <c r="N190" s="74">
        <v>1</v>
      </c>
      <c r="O190" s="66">
        <v>2530</v>
      </c>
      <c r="P190" s="67">
        <f>Table22452[[#This Row],[PEMBULATAN]]*O190</f>
        <v>2530</v>
      </c>
    </row>
    <row r="191" spans="1:16" ht="23.25" customHeight="1" x14ac:dyDescent="0.2">
      <c r="A191" s="96"/>
      <c r="B191" s="77"/>
      <c r="C191" s="75" t="s">
        <v>281</v>
      </c>
      <c r="D191" s="80" t="s">
        <v>50</v>
      </c>
      <c r="E191" s="13">
        <v>44427</v>
      </c>
      <c r="F191" s="78" t="s">
        <v>89</v>
      </c>
      <c r="G191" s="13">
        <v>44429</v>
      </c>
      <c r="H191" s="79" t="s">
        <v>90</v>
      </c>
      <c r="I191" s="16">
        <v>120</v>
      </c>
      <c r="J191" s="16">
        <v>60</v>
      </c>
      <c r="K191" s="16">
        <v>10</v>
      </c>
      <c r="L191" s="16">
        <v>10</v>
      </c>
      <c r="M191" s="84">
        <v>18</v>
      </c>
      <c r="N191" s="74">
        <v>18</v>
      </c>
      <c r="O191" s="66">
        <v>2530</v>
      </c>
      <c r="P191" s="67">
        <f>Table22452[[#This Row],[PEMBULATAN]]*O191</f>
        <v>45540</v>
      </c>
    </row>
    <row r="192" spans="1:16" ht="23.25" customHeight="1" x14ac:dyDescent="0.2">
      <c r="A192" s="96"/>
      <c r="B192" s="77"/>
      <c r="C192" s="75" t="s">
        <v>282</v>
      </c>
      <c r="D192" s="80" t="s">
        <v>50</v>
      </c>
      <c r="E192" s="13">
        <v>44427</v>
      </c>
      <c r="F192" s="78" t="s">
        <v>89</v>
      </c>
      <c r="G192" s="13">
        <v>44429</v>
      </c>
      <c r="H192" s="79" t="s">
        <v>90</v>
      </c>
      <c r="I192" s="16">
        <v>60</v>
      </c>
      <c r="J192" s="16">
        <v>30</v>
      </c>
      <c r="K192" s="16">
        <v>25</v>
      </c>
      <c r="L192" s="16">
        <v>7</v>
      </c>
      <c r="M192" s="84">
        <v>11.25</v>
      </c>
      <c r="N192" s="74">
        <v>11</v>
      </c>
      <c r="O192" s="66">
        <v>2530</v>
      </c>
      <c r="P192" s="67">
        <f>Table22452[[#This Row],[PEMBULATAN]]*O192</f>
        <v>27830</v>
      </c>
    </row>
    <row r="193" spans="1:16" ht="23.25" customHeight="1" x14ac:dyDescent="0.2">
      <c r="A193" s="96"/>
      <c r="B193" s="77"/>
      <c r="C193" s="75" t="s">
        <v>283</v>
      </c>
      <c r="D193" s="80" t="s">
        <v>50</v>
      </c>
      <c r="E193" s="13">
        <v>44427</v>
      </c>
      <c r="F193" s="78" t="s">
        <v>89</v>
      </c>
      <c r="G193" s="13">
        <v>44429</v>
      </c>
      <c r="H193" s="79" t="s">
        <v>90</v>
      </c>
      <c r="I193" s="16">
        <v>80</v>
      </c>
      <c r="J193" s="16">
        <v>60</v>
      </c>
      <c r="K193" s="16">
        <v>3</v>
      </c>
      <c r="L193" s="16">
        <v>2</v>
      </c>
      <c r="M193" s="84">
        <v>3.6</v>
      </c>
      <c r="N193" s="74">
        <v>4</v>
      </c>
      <c r="O193" s="66">
        <v>2530</v>
      </c>
      <c r="P193" s="67">
        <f>Table22452[[#This Row],[PEMBULATAN]]*O193</f>
        <v>10120</v>
      </c>
    </row>
    <row r="194" spans="1:16" ht="23.25" customHeight="1" x14ac:dyDescent="0.2">
      <c r="A194" s="96"/>
      <c r="B194" s="77"/>
      <c r="C194" s="75" t="s">
        <v>284</v>
      </c>
      <c r="D194" s="80" t="s">
        <v>50</v>
      </c>
      <c r="E194" s="13">
        <v>44427</v>
      </c>
      <c r="F194" s="78" t="s">
        <v>89</v>
      </c>
      <c r="G194" s="13">
        <v>44429</v>
      </c>
      <c r="H194" s="79" t="s">
        <v>90</v>
      </c>
      <c r="I194" s="16">
        <v>120</v>
      </c>
      <c r="J194" s="16">
        <v>60</v>
      </c>
      <c r="K194" s="16">
        <v>1</v>
      </c>
      <c r="L194" s="16">
        <v>1</v>
      </c>
      <c r="M194" s="84">
        <v>1.8</v>
      </c>
      <c r="N194" s="74">
        <v>2</v>
      </c>
      <c r="O194" s="66">
        <v>2530</v>
      </c>
      <c r="P194" s="67">
        <f>Table22452[[#This Row],[PEMBULATAN]]*O194</f>
        <v>5060</v>
      </c>
    </row>
    <row r="195" spans="1:16" ht="23.25" customHeight="1" x14ac:dyDescent="0.2">
      <c r="A195" s="96"/>
      <c r="B195" s="77"/>
      <c r="C195" s="75" t="s">
        <v>285</v>
      </c>
      <c r="D195" s="80" t="s">
        <v>50</v>
      </c>
      <c r="E195" s="13">
        <v>44427</v>
      </c>
      <c r="F195" s="78" t="s">
        <v>89</v>
      </c>
      <c r="G195" s="13">
        <v>44429</v>
      </c>
      <c r="H195" s="79" t="s">
        <v>90</v>
      </c>
      <c r="I195" s="16">
        <v>80</v>
      </c>
      <c r="J195" s="16">
        <v>10</v>
      </c>
      <c r="K195" s="16">
        <v>20</v>
      </c>
      <c r="L195" s="16">
        <v>2</v>
      </c>
      <c r="M195" s="84">
        <v>4</v>
      </c>
      <c r="N195" s="74">
        <v>4</v>
      </c>
      <c r="O195" s="66">
        <v>2530</v>
      </c>
      <c r="P195" s="67">
        <f>Table22452[[#This Row],[PEMBULATAN]]*O195</f>
        <v>10120</v>
      </c>
    </row>
    <row r="196" spans="1:16" ht="23.25" customHeight="1" x14ac:dyDescent="0.2">
      <c r="A196" s="96"/>
      <c r="B196" s="77"/>
      <c r="C196" s="75" t="s">
        <v>286</v>
      </c>
      <c r="D196" s="80" t="s">
        <v>50</v>
      </c>
      <c r="E196" s="13">
        <v>44427</v>
      </c>
      <c r="F196" s="78" t="s">
        <v>89</v>
      </c>
      <c r="G196" s="13">
        <v>44429</v>
      </c>
      <c r="H196" s="79" t="s">
        <v>90</v>
      </c>
      <c r="I196" s="16">
        <v>60</v>
      </c>
      <c r="J196" s="16">
        <v>20</v>
      </c>
      <c r="K196" s="16">
        <v>20</v>
      </c>
      <c r="L196" s="16">
        <v>9</v>
      </c>
      <c r="M196" s="84">
        <v>6</v>
      </c>
      <c r="N196" s="74">
        <v>9</v>
      </c>
      <c r="O196" s="66">
        <v>2530</v>
      </c>
      <c r="P196" s="67">
        <f>Table22452[[#This Row],[PEMBULATAN]]*O196</f>
        <v>22770</v>
      </c>
    </row>
    <row r="197" spans="1:16" ht="23.25" customHeight="1" x14ac:dyDescent="0.2">
      <c r="A197" s="96"/>
      <c r="B197" s="77"/>
      <c r="C197" s="75" t="s">
        <v>287</v>
      </c>
      <c r="D197" s="80" t="s">
        <v>50</v>
      </c>
      <c r="E197" s="13">
        <v>44427</v>
      </c>
      <c r="F197" s="78" t="s">
        <v>89</v>
      </c>
      <c r="G197" s="13">
        <v>44429</v>
      </c>
      <c r="H197" s="79" t="s">
        <v>90</v>
      </c>
      <c r="I197" s="16">
        <v>60</v>
      </c>
      <c r="J197" s="16">
        <v>70</v>
      </c>
      <c r="K197" s="16">
        <v>30</v>
      </c>
      <c r="L197" s="16">
        <v>18</v>
      </c>
      <c r="M197" s="84">
        <v>31.5</v>
      </c>
      <c r="N197" s="74">
        <v>32</v>
      </c>
      <c r="O197" s="66">
        <v>2530</v>
      </c>
      <c r="P197" s="67">
        <f>Table22452[[#This Row],[PEMBULATAN]]*O197</f>
        <v>80960</v>
      </c>
    </row>
    <row r="198" spans="1:16" ht="23.25" customHeight="1" x14ac:dyDescent="0.2">
      <c r="A198" s="96"/>
      <c r="B198" s="77"/>
      <c r="C198" s="75" t="s">
        <v>288</v>
      </c>
      <c r="D198" s="80" t="s">
        <v>50</v>
      </c>
      <c r="E198" s="13">
        <v>44427</v>
      </c>
      <c r="F198" s="78" t="s">
        <v>89</v>
      </c>
      <c r="G198" s="13">
        <v>44429</v>
      </c>
      <c r="H198" s="79" t="s">
        <v>90</v>
      </c>
      <c r="I198" s="16">
        <v>60</v>
      </c>
      <c r="J198" s="16">
        <v>40</v>
      </c>
      <c r="K198" s="16">
        <v>20</v>
      </c>
      <c r="L198" s="16">
        <v>4</v>
      </c>
      <c r="M198" s="84">
        <v>12</v>
      </c>
      <c r="N198" s="74">
        <v>12</v>
      </c>
      <c r="O198" s="66">
        <v>2530</v>
      </c>
      <c r="P198" s="67">
        <f>Table22452[[#This Row],[PEMBULATAN]]*O198</f>
        <v>30360</v>
      </c>
    </row>
    <row r="199" spans="1:16" ht="23.25" customHeight="1" x14ac:dyDescent="0.2">
      <c r="A199" s="96"/>
      <c r="B199" s="77"/>
      <c r="C199" s="75" t="s">
        <v>289</v>
      </c>
      <c r="D199" s="80" t="s">
        <v>50</v>
      </c>
      <c r="E199" s="13">
        <v>44427</v>
      </c>
      <c r="F199" s="78" t="s">
        <v>89</v>
      </c>
      <c r="G199" s="13">
        <v>44429</v>
      </c>
      <c r="H199" s="79" t="s">
        <v>90</v>
      </c>
      <c r="I199" s="16">
        <v>90</v>
      </c>
      <c r="J199" s="16">
        <v>60</v>
      </c>
      <c r="K199" s="16">
        <v>20</v>
      </c>
      <c r="L199" s="16">
        <v>17</v>
      </c>
      <c r="M199" s="84">
        <v>27</v>
      </c>
      <c r="N199" s="74">
        <v>27</v>
      </c>
      <c r="O199" s="66">
        <v>2530</v>
      </c>
      <c r="P199" s="67">
        <f>Table22452[[#This Row],[PEMBULATAN]]*O199</f>
        <v>68310</v>
      </c>
    </row>
    <row r="200" spans="1:16" ht="23.25" customHeight="1" x14ac:dyDescent="0.2">
      <c r="A200" s="96"/>
      <c r="B200" s="77"/>
      <c r="C200" s="75" t="s">
        <v>290</v>
      </c>
      <c r="D200" s="80" t="s">
        <v>50</v>
      </c>
      <c r="E200" s="13">
        <v>44427</v>
      </c>
      <c r="F200" s="78" t="s">
        <v>89</v>
      </c>
      <c r="G200" s="13">
        <v>44429</v>
      </c>
      <c r="H200" s="79" t="s">
        <v>90</v>
      </c>
      <c r="I200" s="16">
        <v>90</v>
      </c>
      <c r="J200" s="16">
        <v>60</v>
      </c>
      <c r="K200" s="16">
        <v>30</v>
      </c>
      <c r="L200" s="16">
        <v>13</v>
      </c>
      <c r="M200" s="84">
        <v>40.5</v>
      </c>
      <c r="N200" s="74">
        <v>41</v>
      </c>
      <c r="O200" s="66">
        <v>2530</v>
      </c>
      <c r="P200" s="67">
        <f>Table22452[[#This Row],[PEMBULATAN]]*O200</f>
        <v>103730</v>
      </c>
    </row>
    <row r="201" spans="1:16" ht="23.25" customHeight="1" x14ac:dyDescent="0.2">
      <c r="A201" s="96"/>
      <c r="B201" s="77"/>
      <c r="C201" s="75" t="s">
        <v>291</v>
      </c>
      <c r="D201" s="80" t="s">
        <v>50</v>
      </c>
      <c r="E201" s="13">
        <v>44427</v>
      </c>
      <c r="F201" s="78" t="s">
        <v>89</v>
      </c>
      <c r="G201" s="13">
        <v>44429</v>
      </c>
      <c r="H201" s="79" t="s">
        <v>90</v>
      </c>
      <c r="I201" s="16">
        <v>95</v>
      </c>
      <c r="J201" s="16">
        <v>40</v>
      </c>
      <c r="K201" s="16">
        <v>60</v>
      </c>
      <c r="L201" s="16">
        <v>17</v>
      </c>
      <c r="M201" s="84">
        <v>57</v>
      </c>
      <c r="N201" s="74">
        <v>57</v>
      </c>
      <c r="O201" s="66">
        <v>2530</v>
      </c>
      <c r="P201" s="67">
        <f>Table22452[[#This Row],[PEMBULATAN]]*O201</f>
        <v>144210</v>
      </c>
    </row>
    <row r="202" spans="1:16" ht="23.25" customHeight="1" x14ac:dyDescent="0.2">
      <c r="A202" s="96"/>
      <c r="B202" s="77"/>
      <c r="C202" s="75" t="s">
        <v>292</v>
      </c>
      <c r="D202" s="80" t="s">
        <v>50</v>
      </c>
      <c r="E202" s="13">
        <v>44427</v>
      </c>
      <c r="F202" s="78" t="s">
        <v>89</v>
      </c>
      <c r="G202" s="13">
        <v>44429</v>
      </c>
      <c r="H202" s="79" t="s">
        <v>90</v>
      </c>
      <c r="I202" s="16">
        <v>90</v>
      </c>
      <c r="J202" s="16">
        <v>50</v>
      </c>
      <c r="K202" s="16">
        <v>25</v>
      </c>
      <c r="L202" s="16">
        <v>13</v>
      </c>
      <c r="M202" s="84">
        <v>28.125</v>
      </c>
      <c r="N202" s="74">
        <v>28</v>
      </c>
      <c r="O202" s="66">
        <v>2530</v>
      </c>
      <c r="P202" s="67">
        <f>Table22452[[#This Row],[PEMBULATAN]]*O202</f>
        <v>70840</v>
      </c>
    </row>
    <row r="203" spans="1:16" ht="23.25" customHeight="1" x14ac:dyDescent="0.2">
      <c r="A203" s="96"/>
      <c r="B203" s="77"/>
      <c r="C203" s="75" t="s">
        <v>293</v>
      </c>
      <c r="D203" s="80" t="s">
        <v>50</v>
      </c>
      <c r="E203" s="13">
        <v>44427</v>
      </c>
      <c r="F203" s="78" t="s">
        <v>89</v>
      </c>
      <c r="G203" s="13">
        <v>44429</v>
      </c>
      <c r="H203" s="79" t="s">
        <v>90</v>
      </c>
      <c r="I203" s="16">
        <v>50</v>
      </c>
      <c r="J203" s="16">
        <v>50</v>
      </c>
      <c r="K203" s="16">
        <v>25</v>
      </c>
      <c r="L203" s="16">
        <v>6</v>
      </c>
      <c r="M203" s="84">
        <v>15.625</v>
      </c>
      <c r="N203" s="74">
        <v>16</v>
      </c>
      <c r="O203" s="66">
        <v>2530</v>
      </c>
      <c r="P203" s="67">
        <f>Table22452[[#This Row],[PEMBULATAN]]*O203</f>
        <v>40480</v>
      </c>
    </row>
    <row r="204" spans="1:16" ht="23.25" customHeight="1" x14ac:dyDescent="0.2">
      <c r="A204" s="96"/>
      <c r="B204" s="77"/>
      <c r="C204" s="75" t="s">
        <v>294</v>
      </c>
      <c r="D204" s="80" t="s">
        <v>50</v>
      </c>
      <c r="E204" s="13">
        <v>44427</v>
      </c>
      <c r="F204" s="78" t="s">
        <v>89</v>
      </c>
      <c r="G204" s="13">
        <v>44429</v>
      </c>
      <c r="H204" s="79" t="s">
        <v>90</v>
      </c>
      <c r="I204" s="16">
        <v>90</v>
      </c>
      <c r="J204" s="16">
        <v>60</v>
      </c>
      <c r="K204" s="16">
        <v>15</v>
      </c>
      <c r="L204" s="16">
        <v>11</v>
      </c>
      <c r="M204" s="84">
        <v>20.25</v>
      </c>
      <c r="N204" s="74">
        <v>20</v>
      </c>
      <c r="O204" s="66">
        <v>2530</v>
      </c>
      <c r="P204" s="67">
        <f>Table22452[[#This Row],[PEMBULATAN]]*O204</f>
        <v>50600</v>
      </c>
    </row>
    <row r="205" spans="1:16" ht="23.25" customHeight="1" x14ac:dyDescent="0.2">
      <c r="A205" s="96"/>
      <c r="B205" s="77"/>
      <c r="C205" s="75" t="s">
        <v>295</v>
      </c>
      <c r="D205" s="80" t="s">
        <v>50</v>
      </c>
      <c r="E205" s="13">
        <v>44427</v>
      </c>
      <c r="F205" s="78" t="s">
        <v>89</v>
      </c>
      <c r="G205" s="13">
        <v>44429</v>
      </c>
      <c r="H205" s="79" t="s">
        <v>90</v>
      </c>
      <c r="I205" s="16">
        <v>100</v>
      </c>
      <c r="J205" s="16">
        <v>60</v>
      </c>
      <c r="K205" s="16">
        <v>30</v>
      </c>
      <c r="L205" s="16">
        <v>9</v>
      </c>
      <c r="M205" s="84">
        <v>45</v>
      </c>
      <c r="N205" s="74">
        <v>45</v>
      </c>
      <c r="O205" s="66">
        <v>2530</v>
      </c>
      <c r="P205" s="67">
        <f>Table22452[[#This Row],[PEMBULATAN]]*O205</f>
        <v>113850</v>
      </c>
    </row>
    <row r="206" spans="1:16" ht="23.25" customHeight="1" x14ac:dyDescent="0.2">
      <c r="A206" s="96"/>
      <c r="B206" s="77"/>
      <c r="C206" s="75" t="s">
        <v>296</v>
      </c>
      <c r="D206" s="80" t="s">
        <v>50</v>
      </c>
      <c r="E206" s="13">
        <v>44427</v>
      </c>
      <c r="F206" s="78" t="s">
        <v>89</v>
      </c>
      <c r="G206" s="13">
        <v>44429</v>
      </c>
      <c r="H206" s="79" t="s">
        <v>90</v>
      </c>
      <c r="I206" s="16">
        <v>80</v>
      </c>
      <c r="J206" s="16">
        <v>50</v>
      </c>
      <c r="K206" s="16">
        <v>30</v>
      </c>
      <c r="L206" s="16">
        <v>14</v>
      </c>
      <c r="M206" s="84">
        <v>30</v>
      </c>
      <c r="N206" s="74">
        <v>30</v>
      </c>
      <c r="O206" s="66">
        <v>2530</v>
      </c>
      <c r="P206" s="67">
        <f>Table22452[[#This Row],[PEMBULATAN]]*O206</f>
        <v>75900</v>
      </c>
    </row>
    <row r="207" spans="1:16" ht="23.25" customHeight="1" x14ac:dyDescent="0.2">
      <c r="A207" s="96"/>
      <c r="B207" s="77"/>
      <c r="C207" s="75" t="s">
        <v>297</v>
      </c>
      <c r="D207" s="80" t="s">
        <v>50</v>
      </c>
      <c r="E207" s="13">
        <v>44427</v>
      </c>
      <c r="F207" s="78" t="s">
        <v>89</v>
      </c>
      <c r="G207" s="13">
        <v>44429</v>
      </c>
      <c r="H207" s="79" t="s">
        <v>90</v>
      </c>
      <c r="I207" s="16">
        <v>80</v>
      </c>
      <c r="J207" s="16">
        <v>50</v>
      </c>
      <c r="K207" s="16">
        <v>25</v>
      </c>
      <c r="L207" s="16">
        <v>15</v>
      </c>
      <c r="M207" s="84">
        <v>25</v>
      </c>
      <c r="N207" s="74">
        <v>25</v>
      </c>
      <c r="O207" s="66">
        <v>2530</v>
      </c>
      <c r="P207" s="67">
        <f>Table22452[[#This Row],[PEMBULATAN]]*O207</f>
        <v>63250</v>
      </c>
    </row>
    <row r="208" spans="1:16" ht="23.25" customHeight="1" x14ac:dyDescent="0.2">
      <c r="A208" s="96"/>
      <c r="B208" s="77"/>
      <c r="C208" s="75" t="s">
        <v>298</v>
      </c>
      <c r="D208" s="80" t="s">
        <v>50</v>
      </c>
      <c r="E208" s="13">
        <v>44427</v>
      </c>
      <c r="F208" s="78" t="s">
        <v>89</v>
      </c>
      <c r="G208" s="13">
        <v>44429</v>
      </c>
      <c r="H208" s="79" t="s">
        <v>90</v>
      </c>
      <c r="I208" s="16">
        <v>80</v>
      </c>
      <c r="J208" s="16">
        <v>60</v>
      </c>
      <c r="K208" s="16">
        <v>20</v>
      </c>
      <c r="L208" s="16">
        <v>10</v>
      </c>
      <c r="M208" s="84">
        <v>24</v>
      </c>
      <c r="N208" s="74">
        <v>24</v>
      </c>
      <c r="O208" s="66">
        <v>2530</v>
      </c>
      <c r="P208" s="67">
        <f>Table22452[[#This Row],[PEMBULATAN]]*O208</f>
        <v>60720</v>
      </c>
    </row>
    <row r="209" spans="1:16" ht="23.25" customHeight="1" x14ac:dyDescent="0.2">
      <c r="A209" s="96"/>
      <c r="B209" s="77"/>
      <c r="C209" s="75" t="s">
        <v>299</v>
      </c>
      <c r="D209" s="80" t="s">
        <v>50</v>
      </c>
      <c r="E209" s="13">
        <v>44427</v>
      </c>
      <c r="F209" s="78" t="s">
        <v>89</v>
      </c>
      <c r="G209" s="13">
        <v>44429</v>
      </c>
      <c r="H209" s="79" t="s">
        <v>90</v>
      </c>
      <c r="I209" s="16">
        <v>90</v>
      </c>
      <c r="J209" s="16">
        <v>50</v>
      </c>
      <c r="K209" s="16">
        <v>25</v>
      </c>
      <c r="L209" s="16">
        <v>7</v>
      </c>
      <c r="M209" s="84">
        <v>28.125</v>
      </c>
      <c r="N209" s="74">
        <v>28</v>
      </c>
      <c r="O209" s="66">
        <v>2530</v>
      </c>
      <c r="P209" s="67">
        <f>Table22452[[#This Row],[PEMBULATAN]]*O209</f>
        <v>70840</v>
      </c>
    </row>
    <row r="210" spans="1:16" ht="23.25" customHeight="1" x14ac:dyDescent="0.2">
      <c r="A210" s="96"/>
      <c r="B210" s="77"/>
      <c r="C210" s="75" t="s">
        <v>300</v>
      </c>
      <c r="D210" s="80" t="s">
        <v>50</v>
      </c>
      <c r="E210" s="13">
        <v>44427</v>
      </c>
      <c r="F210" s="78" t="s">
        <v>89</v>
      </c>
      <c r="G210" s="13">
        <v>44429</v>
      </c>
      <c r="H210" s="79" t="s">
        <v>90</v>
      </c>
      <c r="I210" s="16">
        <v>80</v>
      </c>
      <c r="J210" s="16">
        <v>50</v>
      </c>
      <c r="K210" s="16">
        <v>25</v>
      </c>
      <c r="L210" s="16">
        <v>19</v>
      </c>
      <c r="M210" s="84">
        <v>25</v>
      </c>
      <c r="N210" s="74">
        <v>25</v>
      </c>
      <c r="O210" s="66">
        <v>2530</v>
      </c>
      <c r="P210" s="67">
        <f>Table22452[[#This Row],[PEMBULATAN]]*O210</f>
        <v>63250</v>
      </c>
    </row>
    <row r="211" spans="1:16" ht="23.25" customHeight="1" x14ac:dyDescent="0.2">
      <c r="A211" s="96"/>
      <c r="B211" s="77"/>
      <c r="C211" s="75" t="s">
        <v>301</v>
      </c>
      <c r="D211" s="80" t="s">
        <v>50</v>
      </c>
      <c r="E211" s="13">
        <v>44427</v>
      </c>
      <c r="F211" s="78" t="s">
        <v>89</v>
      </c>
      <c r="G211" s="13">
        <v>44429</v>
      </c>
      <c r="H211" s="79" t="s">
        <v>90</v>
      </c>
      <c r="I211" s="16">
        <v>80</v>
      </c>
      <c r="J211" s="16">
        <v>60</v>
      </c>
      <c r="K211" s="16">
        <v>21</v>
      </c>
      <c r="L211" s="16">
        <v>13</v>
      </c>
      <c r="M211" s="84">
        <v>25.2</v>
      </c>
      <c r="N211" s="74">
        <v>25</v>
      </c>
      <c r="O211" s="66">
        <v>2530</v>
      </c>
      <c r="P211" s="67">
        <f>Table22452[[#This Row],[PEMBULATAN]]*O211</f>
        <v>63250</v>
      </c>
    </row>
    <row r="212" spans="1:16" ht="23.25" customHeight="1" x14ac:dyDescent="0.2">
      <c r="A212" s="96"/>
      <c r="B212" s="77"/>
      <c r="C212" s="75" t="s">
        <v>302</v>
      </c>
      <c r="D212" s="80" t="s">
        <v>50</v>
      </c>
      <c r="E212" s="13">
        <v>44427</v>
      </c>
      <c r="F212" s="78" t="s">
        <v>89</v>
      </c>
      <c r="G212" s="13">
        <v>44429</v>
      </c>
      <c r="H212" s="79" t="s">
        <v>90</v>
      </c>
      <c r="I212" s="16">
        <v>90</v>
      </c>
      <c r="J212" s="16">
        <v>60</v>
      </c>
      <c r="K212" s="16">
        <v>20</v>
      </c>
      <c r="L212" s="16">
        <v>16</v>
      </c>
      <c r="M212" s="84">
        <v>27</v>
      </c>
      <c r="N212" s="74">
        <v>27</v>
      </c>
      <c r="O212" s="66">
        <v>2530</v>
      </c>
      <c r="P212" s="67">
        <f>Table22452[[#This Row],[PEMBULATAN]]*O212</f>
        <v>68310</v>
      </c>
    </row>
    <row r="213" spans="1:16" ht="23.25" customHeight="1" x14ac:dyDescent="0.2">
      <c r="A213" s="96"/>
      <c r="B213" s="77"/>
      <c r="C213" s="75" t="s">
        <v>303</v>
      </c>
      <c r="D213" s="80" t="s">
        <v>50</v>
      </c>
      <c r="E213" s="13">
        <v>44427</v>
      </c>
      <c r="F213" s="78" t="s">
        <v>89</v>
      </c>
      <c r="G213" s="13">
        <v>44429</v>
      </c>
      <c r="H213" s="79" t="s">
        <v>90</v>
      </c>
      <c r="I213" s="16">
        <v>85</v>
      </c>
      <c r="J213" s="16">
        <v>55</v>
      </c>
      <c r="K213" s="16">
        <v>20</v>
      </c>
      <c r="L213" s="16">
        <v>8</v>
      </c>
      <c r="M213" s="84">
        <v>23.375</v>
      </c>
      <c r="N213" s="74">
        <v>23</v>
      </c>
      <c r="O213" s="66">
        <v>2530</v>
      </c>
      <c r="P213" s="67">
        <f>Table22452[[#This Row],[PEMBULATAN]]*O213</f>
        <v>58190</v>
      </c>
    </row>
    <row r="214" spans="1:16" ht="23.25" customHeight="1" x14ac:dyDescent="0.2">
      <c r="A214" s="96"/>
      <c r="B214" s="77"/>
      <c r="C214" s="75" t="s">
        <v>304</v>
      </c>
      <c r="D214" s="80" t="s">
        <v>50</v>
      </c>
      <c r="E214" s="13">
        <v>44427</v>
      </c>
      <c r="F214" s="78" t="s">
        <v>89</v>
      </c>
      <c r="G214" s="13">
        <v>44429</v>
      </c>
      <c r="H214" s="79" t="s">
        <v>90</v>
      </c>
      <c r="I214" s="16">
        <v>95</v>
      </c>
      <c r="J214" s="16">
        <v>62</v>
      </c>
      <c r="K214" s="16">
        <v>25</v>
      </c>
      <c r="L214" s="16">
        <v>12</v>
      </c>
      <c r="M214" s="84">
        <v>36.8125</v>
      </c>
      <c r="N214" s="74">
        <v>37</v>
      </c>
      <c r="O214" s="66">
        <v>2530</v>
      </c>
      <c r="P214" s="67">
        <f>Table22452[[#This Row],[PEMBULATAN]]*O214</f>
        <v>93610</v>
      </c>
    </row>
    <row r="215" spans="1:16" ht="23.25" customHeight="1" x14ac:dyDescent="0.2">
      <c r="A215" s="96"/>
      <c r="B215" s="77"/>
      <c r="C215" s="75" t="s">
        <v>305</v>
      </c>
      <c r="D215" s="80" t="s">
        <v>50</v>
      </c>
      <c r="E215" s="13">
        <v>44427</v>
      </c>
      <c r="F215" s="78" t="s">
        <v>89</v>
      </c>
      <c r="G215" s="13">
        <v>44429</v>
      </c>
      <c r="H215" s="79" t="s">
        <v>90</v>
      </c>
      <c r="I215" s="16">
        <v>60</v>
      </c>
      <c r="J215" s="16">
        <v>60</v>
      </c>
      <c r="K215" s="16">
        <v>20</v>
      </c>
      <c r="L215" s="16">
        <v>8</v>
      </c>
      <c r="M215" s="84">
        <v>18</v>
      </c>
      <c r="N215" s="74">
        <v>18</v>
      </c>
      <c r="O215" s="66">
        <v>2530</v>
      </c>
      <c r="P215" s="67">
        <f>Table22452[[#This Row],[PEMBULATAN]]*O215</f>
        <v>45540</v>
      </c>
    </row>
    <row r="216" spans="1:16" ht="23.25" customHeight="1" x14ac:dyDescent="0.2">
      <c r="A216" s="96"/>
      <c r="B216" s="77"/>
      <c r="C216" s="75" t="s">
        <v>306</v>
      </c>
      <c r="D216" s="80" t="s">
        <v>50</v>
      </c>
      <c r="E216" s="13">
        <v>44427</v>
      </c>
      <c r="F216" s="78" t="s">
        <v>89</v>
      </c>
      <c r="G216" s="13">
        <v>44429</v>
      </c>
      <c r="H216" s="79" t="s">
        <v>90</v>
      </c>
      <c r="I216" s="16">
        <v>90</v>
      </c>
      <c r="J216" s="16">
        <v>40</v>
      </c>
      <c r="K216" s="16">
        <v>30</v>
      </c>
      <c r="L216" s="16">
        <v>7</v>
      </c>
      <c r="M216" s="84">
        <v>27</v>
      </c>
      <c r="N216" s="74">
        <v>27</v>
      </c>
      <c r="O216" s="66">
        <v>2530</v>
      </c>
      <c r="P216" s="67">
        <f>Table22452[[#This Row],[PEMBULATAN]]*O216</f>
        <v>68310</v>
      </c>
    </row>
    <row r="217" spans="1:16" ht="23.25" customHeight="1" x14ac:dyDescent="0.2">
      <c r="A217" s="96"/>
      <c r="B217" s="77"/>
      <c r="C217" s="75" t="s">
        <v>307</v>
      </c>
      <c r="D217" s="80" t="s">
        <v>50</v>
      </c>
      <c r="E217" s="13">
        <v>44427</v>
      </c>
      <c r="F217" s="78" t="s">
        <v>89</v>
      </c>
      <c r="G217" s="13">
        <v>44429</v>
      </c>
      <c r="H217" s="79" t="s">
        <v>90</v>
      </c>
      <c r="I217" s="16">
        <v>75</v>
      </c>
      <c r="J217" s="16">
        <v>40</v>
      </c>
      <c r="K217" s="16">
        <v>20</v>
      </c>
      <c r="L217" s="16">
        <v>10</v>
      </c>
      <c r="M217" s="84">
        <v>15</v>
      </c>
      <c r="N217" s="74">
        <v>15</v>
      </c>
      <c r="O217" s="66">
        <v>2530</v>
      </c>
      <c r="P217" s="67">
        <f>Table22452[[#This Row],[PEMBULATAN]]*O217</f>
        <v>37950</v>
      </c>
    </row>
    <row r="218" spans="1:16" ht="23.25" customHeight="1" x14ac:dyDescent="0.2">
      <c r="A218" s="96"/>
      <c r="B218" s="77"/>
      <c r="C218" s="75" t="s">
        <v>308</v>
      </c>
      <c r="D218" s="80" t="s">
        <v>50</v>
      </c>
      <c r="E218" s="13">
        <v>44427</v>
      </c>
      <c r="F218" s="78" t="s">
        <v>89</v>
      </c>
      <c r="G218" s="13">
        <v>44429</v>
      </c>
      <c r="H218" s="79" t="s">
        <v>90</v>
      </c>
      <c r="I218" s="16">
        <v>80</v>
      </c>
      <c r="J218" s="16">
        <v>60</v>
      </c>
      <c r="K218" s="16">
        <v>21</v>
      </c>
      <c r="L218" s="16">
        <v>11</v>
      </c>
      <c r="M218" s="84">
        <v>25.2</v>
      </c>
      <c r="N218" s="74">
        <v>25</v>
      </c>
      <c r="O218" s="66">
        <v>2530</v>
      </c>
      <c r="P218" s="67">
        <f>Table22452[[#This Row],[PEMBULATAN]]*O218</f>
        <v>63250</v>
      </c>
    </row>
    <row r="219" spans="1:16" ht="23.25" customHeight="1" x14ac:dyDescent="0.2">
      <c r="A219" s="96"/>
      <c r="B219" s="77"/>
      <c r="C219" s="75" t="s">
        <v>309</v>
      </c>
      <c r="D219" s="80" t="s">
        <v>50</v>
      </c>
      <c r="E219" s="13">
        <v>44427</v>
      </c>
      <c r="F219" s="78" t="s">
        <v>89</v>
      </c>
      <c r="G219" s="13">
        <v>44429</v>
      </c>
      <c r="H219" s="79" t="s">
        <v>90</v>
      </c>
      <c r="I219" s="16">
        <v>60</v>
      </c>
      <c r="J219" s="16">
        <v>60</v>
      </c>
      <c r="K219" s="16">
        <v>31</v>
      </c>
      <c r="L219" s="16">
        <v>12</v>
      </c>
      <c r="M219" s="84">
        <v>27.9</v>
      </c>
      <c r="N219" s="74">
        <v>28</v>
      </c>
      <c r="O219" s="66">
        <v>2530</v>
      </c>
      <c r="P219" s="67">
        <f>Table22452[[#This Row],[PEMBULATAN]]*O219</f>
        <v>70840</v>
      </c>
    </row>
    <row r="220" spans="1:16" ht="23.25" customHeight="1" x14ac:dyDescent="0.2">
      <c r="A220" s="96"/>
      <c r="B220" s="77"/>
      <c r="C220" s="75" t="s">
        <v>310</v>
      </c>
      <c r="D220" s="80" t="s">
        <v>50</v>
      </c>
      <c r="E220" s="13">
        <v>44427</v>
      </c>
      <c r="F220" s="78" t="s">
        <v>89</v>
      </c>
      <c r="G220" s="13">
        <v>44429</v>
      </c>
      <c r="H220" s="79" t="s">
        <v>90</v>
      </c>
      <c r="I220" s="16">
        <v>45</v>
      </c>
      <c r="J220" s="16">
        <v>37</v>
      </c>
      <c r="K220" s="16">
        <v>5</v>
      </c>
      <c r="L220" s="16">
        <v>2</v>
      </c>
      <c r="M220" s="84">
        <v>2.0812499999999998</v>
      </c>
      <c r="N220" s="74">
        <v>2</v>
      </c>
      <c r="O220" s="66">
        <v>2530</v>
      </c>
      <c r="P220" s="67">
        <f>Table22452[[#This Row],[PEMBULATAN]]*O220</f>
        <v>5060</v>
      </c>
    </row>
    <row r="221" spans="1:16" ht="23.25" customHeight="1" x14ac:dyDescent="0.2">
      <c r="A221" s="96"/>
      <c r="B221" s="77"/>
      <c r="C221" s="75" t="s">
        <v>311</v>
      </c>
      <c r="D221" s="80" t="s">
        <v>50</v>
      </c>
      <c r="E221" s="13">
        <v>44427</v>
      </c>
      <c r="F221" s="78" t="s">
        <v>89</v>
      </c>
      <c r="G221" s="13">
        <v>44429</v>
      </c>
      <c r="H221" s="79" t="s">
        <v>90</v>
      </c>
      <c r="I221" s="16">
        <v>70</v>
      </c>
      <c r="J221" s="16">
        <v>60</v>
      </c>
      <c r="K221" s="16">
        <v>20</v>
      </c>
      <c r="L221" s="16">
        <v>9</v>
      </c>
      <c r="M221" s="84">
        <v>21</v>
      </c>
      <c r="N221" s="74">
        <v>21</v>
      </c>
      <c r="O221" s="66">
        <v>2530</v>
      </c>
      <c r="P221" s="67">
        <f>Table22452[[#This Row],[PEMBULATAN]]*O221</f>
        <v>53130</v>
      </c>
    </row>
    <row r="222" spans="1:16" ht="23.25" customHeight="1" x14ac:dyDescent="0.2">
      <c r="A222" s="96"/>
      <c r="B222" s="77"/>
      <c r="C222" s="75" t="s">
        <v>312</v>
      </c>
      <c r="D222" s="80" t="s">
        <v>50</v>
      </c>
      <c r="E222" s="13">
        <v>44427</v>
      </c>
      <c r="F222" s="78" t="s">
        <v>89</v>
      </c>
      <c r="G222" s="13">
        <v>44429</v>
      </c>
      <c r="H222" s="79" t="s">
        <v>90</v>
      </c>
      <c r="I222" s="16">
        <v>60</v>
      </c>
      <c r="J222" s="16">
        <v>50</v>
      </c>
      <c r="K222" s="16">
        <v>21</v>
      </c>
      <c r="L222" s="16">
        <v>7</v>
      </c>
      <c r="M222" s="84">
        <v>15.75</v>
      </c>
      <c r="N222" s="74">
        <v>16</v>
      </c>
      <c r="O222" s="66">
        <v>2530</v>
      </c>
      <c r="P222" s="67">
        <f>Table22452[[#This Row],[PEMBULATAN]]*O222</f>
        <v>40480</v>
      </c>
    </row>
    <row r="223" spans="1:16" ht="23.25" customHeight="1" x14ac:dyDescent="0.2">
      <c r="A223" s="96"/>
      <c r="B223" s="77"/>
      <c r="C223" s="75" t="s">
        <v>313</v>
      </c>
      <c r="D223" s="80" t="s">
        <v>50</v>
      </c>
      <c r="E223" s="13">
        <v>44427</v>
      </c>
      <c r="F223" s="78" t="s">
        <v>89</v>
      </c>
      <c r="G223" s="13">
        <v>44429</v>
      </c>
      <c r="H223" s="79" t="s">
        <v>90</v>
      </c>
      <c r="I223" s="16">
        <v>90</v>
      </c>
      <c r="J223" s="16">
        <v>60</v>
      </c>
      <c r="K223" s="16">
        <v>25</v>
      </c>
      <c r="L223" s="16">
        <v>28</v>
      </c>
      <c r="M223" s="84">
        <v>33.75</v>
      </c>
      <c r="N223" s="74">
        <v>34</v>
      </c>
      <c r="O223" s="66">
        <v>2530</v>
      </c>
      <c r="P223" s="67">
        <f>Table22452[[#This Row],[PEMBULATAN]]*O223</f>
        <v>86020</v>
      </c>
    </row>
    <row r="224" spans="1:16" ht="23.25" customHeight="1" x14ac:dyDescent="0.2">
      <c r="A224" s="96"/>
      <c r="B224" s="77"/>
      <c r="C224" s="75" t="s">
        <v>314</v>
      </c>
      <c r="D224" s="80" t="s">
        <v>50</v>
      </c>
      <c r="E224" s="13">
        <v>44427</v>
      </c>
      <c r="F224" s="78" t="s">
        <v>89</v>
      </c>
      <c r="G224" s="13">
        <v>44429</v>
      </c>
      <c r="H224" s="79" t="s">
        <v>90</v>
      </c>
      <c r="I224" s="16">
        <v>90</v>
      </c>
      <c r="J224" s="16">
        <v>60</v>
      </c>
      <c r="K224" s="16">
        <v>31</v>
      </c>
      <c r="L224" s="16">
        <v>20</v>
      </c>
      <c r="M224" s="84">
        <v>41.85</v>
      </c>
      <c r="N224" s="74">
        <v>42</v>
      </c>
      <c r="O224" s="66">
        <v>2530</v>
      </c>
      <c r="P224" s="67">
        <f>Table22452[[#This Row],[PEMBULATAN]]*O224</f>
        <v>106260</v>
      </c>
    </row>
    <row r="225" spans="1:16" ht="23.25" customHeight="1" x14ac:dyDescent="0.2">
      <c r="A225" s="96"/>
      <c r="B225" s="77"/>
      <c r="C225" s="75" t="s">
        <v>315</v>
      </c>
      <c r="D225" s="80" t="s">
        <v>50</v>
      </c>
      <c r="E225" s="13">
        <v>44427</v>
      </c>
      <c r="F225" s="78" t="s">
        <v>89</v>
      </c>
      <c r="G225" s="13">
        <v>44429</v>
      </c>
      <c r="H225" s="79" t="s">
        <v>90</v>
      </c>
      <c r="I225" s="16">
        <v>90</v>
      </c>
      <c r="J225" s="16">
        <v>52</v>
      </c>
      <c r="K225" s="16">
        <v>25</v>
      </c>
      <c r="L225" s="16">
        <v>9</v>
      </c>
      <c r="M225" s="84">
        <v>29.25</v>
      </c>
      <c r="N225" s="74">
        <v>29</v>
      </c>
      <c r="O225" s="66">
        <v>2530</v>
      </c>
      <c r="P225" s="67">
        <f>Table22452[[#This Row],[PEMBULATAN]]*O225</f>
        <v>73370</v>
      </c>
    </row>
    <row r="226" spans="1:16" ht="23.25" customHeight="1" x14ac:dyDescent="0.2">
      <c r="A226" s="96"/>
      <c r="B226" s="77"/>
      <c r="C226" s="75" t="s">
        <v>316</v>
      </c>
      <c r="D226" s="80" t="s">
        <v>50</v>
      </c>
      <c r="E226" s="13">
        <v>44427</v>
      </c>
      <c r="F226" s="78" t="s">
        <v>89</v>
      </c>
      <c r="G226" s="13">
        <v>44429</v>
      </c>
      <c r="H226" s="79" t="s">
        <v>90</v>
      </c>
      <c r="I226" s="16">
        <v>66</v>
      </c>
      <c r="J226" s="16">
        <v>64</v>
      </c>
      <c r="K226" s="16">
        <v>23</v>
      </c>
      <c r="L226" s="16">
        <v>14</v>
      </c>
      <c r="M226" s="84">
        <v>24.288</v>
      </c>
      <c r="N226" s="74">
        <v>24</v>
      </c>
      <c r="O226" s="66">
        <v>2530</v>
      </c>
      <c r="P226" s="67">
        <f>Table22452[[#This Row],[PEMBULATAN]]*O226</f>
        <v>60720</v>
      </c>
    </row>
    <row r="227" spans="1:16" ht="23.25" customHeight="1" x14ac:dyDescent="0.2">
      <c r="A227" s="96"/>
      <c r="B227" s="77"/>
      <c r="C227" s="75" t="s">
        <v>317</v>
      </c>
      <c r="D227" s="80" t="s">
        <v>50</v>
      </c>
      <c r="E227" s="13">
        <v>44427</v>
      </c>
      <c r="F227" s="78" t="s">
        <v>89</v>
      </c>
      <c r="G227" s="13">
        <v>44429</v>
      </c>
      <c r="H227" s="79" t="s">
        <v>90</v>
      </c>
      <c r="I227" s="16">
        <v>80</v>
      </c>
      <c r="J227" s="16">
        <v>62</v>
      </c>
      <c r="K227" s="16">
        <v>25</v>
      </c>
      <c r="L227" s="16">
        <v>24</v>
      </c>
      <c r="M227" s="84">
        <v>31</v>
      </c>
      <c r="N227" s="74">
        <v>31</v>
      </c>
      <c r="O227" s="66">
        <v>2530</v>
      </c>
      <c r="P227" s="67">
        <f>Table22452[[#This Row],[PEMBULATAN]]*O227</f>
        <v>78430</v>
      </c>
    </row>
    <row r="228" spans="1:16" ht="23.25" customHeight="1" x14ac:dyDescent="0.2">
      <c r="A228" s="96"/>
      <c r="B228" s="77"/>
      <c r="C228" s="75" t="s">
        <v>318</v>
      </c>
      <c r="D228" s="80" t="s">
        <v>50</v>
      </c>
      <c r="E228" s="13">
        <v>44427</v>
      </c>
      <c r="F228" s="78" t="s">
        <v>89</v>
      </c>
      <c r="G228" s="13">
        <v>44429</v>
      </c>
      <c r="H228" s="79" t="s">
        <v>90</v>
      </c>
      <c r="I228" s="16">
        <v>70</v>
      </c>
      <c r="J228" s="16">
        <v>60</v>
      </c>
      <c r="K228" s="16">
        <v>21</v>
      </c>
      <c r="L228" s="16">
        <v>19</v>
      </c>
      <c r="M228" s="84">
        <v>22.05</v>
      </c>
      <c r="N228" s="74">
        <v>22</v>
      </c>
      <c r="O228" s="66">
        <v>2530</v>
      </c>
      <c r="P228" s="67">
        <f>Table22452[[#This Row],[PEMBULATAN]]*O228</f>
        <v>55660</v>
      </c>
    </row>
    <row r="229" spans="1:16" ht="23.25" customHeight="1" x14ac:dyDescent="0.2">
      <c r="A229" s="96"/>
      <c r="B229" s="77"/>
      <c r="C229" s="75" t="s">
        <v>319</v>
      </c>
      <c r="D229" s="80" t="s">
        <v>50</v>
      </c>
      <c r="E229" s="13">
        <v>44427</v>
      </c>
      <c r="F229" s="78" t="s">
        <v>89</v>
      </c>
      <c r="G229" s="13">
        <v>44429</v>
      </c>
      <c r="H229" s="79" t="s">
        <v>90</v>
      </c>
      <c r="I229" s="16">
        <v>61</v>
      </c>
      <c r="J229" s="16">
        <v>27</v>
      </c>
      <c r="K229" s="16">
        <v>21</v>
      </c>
      <c r="L229" s="16">
        <v>16</v>
      </c>
      <c r="M229" s="84">
        <v>8.6467500000000008</v>
      </c>
      <c r="N229" s="74">
        <v>16</v>
      </c>
      <c r="O229" s="66">
        <v>2530</v>
      </c>
      <c r="P229" s="67">
        <f>Table22452[[#This Row],[PEMBULATAN]]*O229</f>
        <v>40480</v>
      </c>
    </row>
    <row r="230" spans="1:16" ht="23.25" customHeight="1" x14ac:dyDescent="0.2">
      <c r="A230" s="96"/>
      <c r="B230" s="77"/>
      <c r="C230" s="75" t="s">
        <v>320</v>
      </c>
      <c r="D230" s="80" t="s">
        <v>50</v>
      </c>
      <c r="E230" s="13">
        <v>44427</v>
      </c>
      <c r="F230" s="78" t="s">
        <v>89</v>
      </c>
      <c r="G230" s="13">
        <v>44429</v>
      </c>
      <c r="H230" s="79" t="s">
        <v>90</v>
      </c>
      <c r="I230" s="16">
        <v>59</v>
      </c>
      <c r="J230" s="16">
        <v>21</v>
      </c>
      <c r="K230" s="16">
        <v>100</v>
      </c>
      <c r="L230" s="16">
        <v>20</v>
      </c>
      <c r="M230" s="84">
        <v>30.975000000000001</v>
      </c>
      <c r="N230" s="74">
        <v>31</v>
      </c>
      <c r="O230" s="66">
        <v>2530</v>
      </c>
      <c r="P230" s="67">
        <f>Table22452[[#This Row],[PEMBULATAN]]*O230</f>
        <v>78430</v>
      </c>
    </row>
    <row r="231" spans="1:16" ht="23.25" customHeight="1" x14ac:dyDescent="0.2">
      <c r="A231" s="96"/>
      <c r="B231" s="77"/>
      <c r="C231" s="75" t="s">
        <v>321</v>
      </c>
      <c r="D231" s="80" t="s">
        <v>50</v>
      </c>
      <c r="E231" s="13">
        <v>44427</v>
      </c>
      <c r="F231" s="78" t="s">
        <v>89</v>
      </c>
      <c r="G231" s="13">
        <v>44429</v>
      </c>
      <c r="H231" s="79" t="s">
        <v>90</v>
      </c>
      <c r="I231" s="16">
        <v>65</v>
      </c>
      <c r="J231" s="16">
        <v>76</v>
      </c>
      <c r="K231" s="16">
        <v>22</v>
      </c>
      <c r="L231" s="16">
        <v>20</v>
      </c>
      <c r="M231" s="84">
        <v>27.17</v>
      </c>
      <c r="N231" s="74">
        <v>27</v>
      </c>
      <c r="O231" s="66">
        <v>2530</v>
      </c>
      <c r="P231" s="67">
        <f>Table22452[[#This Row],[PEMBULATAN]]*O231</f>
        <v>68310</v>
      </c>
    </row>
    <row r="232" spans="1:16" ht="23.25" customHeight="1" x14ac:dyDescent="0.2">
      <c r="A232" s="96"/>
      <c r="B232" s="77"/>
      <c r="C232" s="75" t="s">
        <v>322</v>
      </c>
      <c r="D232" s="80" t="s">
        <v>50</v>
      </c>
      <c r="E232" s="13">
        <v>44427</v>
      </c>
      <c r="F232" s="78" t="s">
        <v>89</v>
      </c>
      <c r="G232" s="13">
        <v>44429</v>
      </c>
      <c r="H232" s="79" t="s">
        <v>90</v>
      </c>
      <c r="I232" s="16">
        <v>82</v>
      </c>
      <c r="J232" s="16">
        <v>23</v>
      </c>
      <c r="K232" s="16">
        <v>61</v>
      </c>
      <c r="L232" s="16">
        <v>10</v>
      </c>
      <c r="M232" s="84">
        <v>28.761500000000002</v>
      </c>
      <c r="N232" s="74">
        <v>29</v>
      </c>
      <c r="O232" s="66">
        <v>2530</v>
      </c>
      <c r="P232" s="67">
        <f>Table22452[[#This Row],[PEMBULATAN]]*O232</f>
        <v>73370</v>
      </c>
    </row>
    <row r="233" spans="1:16" ht="23.25" customHeight="1" x14ac:dyDescent="0.2">
      <c r="A233" s="96"/>
      <c r="B233" s="77"/>
      <c r="C233" s="75" t="s">
        <v>323</v>
      </c>
      <c r="D233" s="80" t="s">
        <v>50</v>
      </c>
      <c r="E233" s="13">
        <v>44427</v>
      </c>
      <c r="F233" s="78" t="s">
        <v>89</v>
      </c>
      <c r="G233" s="13">
        <v>44429</v>
      </c>
      <c r="H233" s="79" t="s">
        <v>90</v>
      </c>
      <c r="I233" s="16">
        <v>70</v>
      </c>
      <c r="J233" s="16">
        <v>101</v>
      </c>
      <c r="K233" s="16">
        <v>22</v>
      </c>
      <c r="L233" s="16">
        <v>18</v>
      </c>
      <c r="M233" s="84">
        <v>38.884999999999998</v>
      </c>
      <c r="N233" s="74">
        <v>39</v>
      </c>
      <c r="O233" s="66">
        <v>2530</v>
      </c>
      <c r="P233" s="67">
        <f>Table22452[[#This Row],[PEMBULATAN]]*O233</f>
        <v>98670</v>
      </c>
    </row>
    <row r="234" spans="1:16" ht="23.25" customHeight="1" x14ac:dyDescent="0.2">
      <c r="A234" s="96"/>
      <c r="B234" s="77"/>
      <c r="C234" s="75" t="s">
        <v>324</v>
      </c>
      <c r="D234" s="80" t="s">
        <v>50</v>
      </c>
      <c r="E234" s="13">
        <v>44427</v>
      </c>
      <c r="F234" s="78" t="s">
        <v>89</v>
      </c>
      <c r="G234" s="13">
        <v>44429</v>
      </c>
      <c r="H234" s="79" t="s">
        <v>90</v>
      </c>
      <c r="I234" s="16">
        <v>82</v>
      </c>
      <c r="J234" s="16">
        <v>17</v>
      </c>
      <c r="K234" s="16">
        <v>65</v>
      </c>
      <c r="L234" s="16">
        <v>17</v>
      </c>
      <c r="M234" s="84">
        <v>22.6525</v>
      </c>
      <c r="N234" s="74">
        <v>23</v>
      </c>
      <c r="O234" s="66">
        <v>2530</v>
      </c>
      <c r="P234" s="67">
        <f>Table22452[[#This Row],[PEMBULATAN]]*O234</f>
        <v>58190</v>
      </c>
    </row>
    <row r="235" spans="1:16" ht="23.25" customHeight="1" x14ac:dyDescent="0.2">
      <c r="A235" s="96"/>
      <c r="B235" s="77"/>
      <c r="C235" s="75" t="s">
        <v>325</v>
      </c>
      <c r="D235" s="80" t="s">
        <v>50</v>
      </c>
      <c r="E235" s="13">
        <v>44427</v>
      </c>
      <c r="F235" s="78" t="s">
        <v>89</v>
      </c>
      <c r="G235" s="13">
        <v>44429</v>
      </c>
      <c r="H235" s="79" t="s">
        <v>90</v>
      </c>
      <c r="I235" s="16">
        <v>25</v>
      </c>
      <c r="J235" s="16">
        <v>97</v>
      </c>
      <c r="K235" s="16">
        <v>68</v>
      </c>
      <c r="L235" s="16">
        <v>20</v>
      </c>
      <c r="M235" s="84">
        <v>41.225000000000001</v>
      </c>
      <c r="N235" s="74">
        <v>41</v>
      </c>
      <c r="O235" s="66">
        <v>2530</v>
      </c>
      <c r="P235" s="67">
        <f>Table22452[[#This Row],[PEMBULATAN]]*O235</f>
        <v>103730</v>
      </c>
    </row>
    <row r="236" spans="1:16" ht="23.25" customHeight="1" x14ac:dyDescent="0.2">
      <c r="A236" s="96"/>
      <c r="B236" s="77"/>
      <c r="C236" s="75" t="s">
        <v>326</v>
      </c>
      <c r="D236" s="80" t="s">
        <v>50</v>
      </c>
      <c r="E236" s="13">
        <v>44427</v>
      </c>
      <c r="F236" s="78" t="s">
        <v>89</v>
      </c>
      <c r="G236" s="13">
        <v>44429</v>
      </c>
      <c r="H236" s="79" t="s">
        <v>90</v>
      </c>
      <c r="I236" s="16">
        <v>98</v>
      </c>
      <c r="J236" s="16">
        <v>25</v>
      </c>
      <c r="K236" s="16">
        <v>20</v>
      </c>
      <c r="L236" s="16">
        <v>13</v>
      </c>
      <c r="M236" s="84">
        <v>12.25</v>
      </c>
      <c r="N236" s="74">
        <v>13</v>
      </c>
      <c r="O236" s="66">
        <v>2530</v>
      </c>
      <c r="P236" s="67">
        <f>Table22452[[#This Row],[PEMBULATAN]]*O236</f>
        <v>32890</v>
      </c>
    </row>
    <row r="237" spans="1:16" ht="23.25" customHeight="1" x14ac:dyDescent="0.2">
      <c r="A237" s="96"/>
      <c r="B237" s="77"/>
      <c r="C237" s="75" t="s">
        <v>327</v>
      </c>
      <c r="D237" s="80" t="s">
        <v>50</v>
      </c>
      <c r="E237" s="13">
        <v>44427</v>
      </c>
      <c r="F237" s="78" t="s">
        <v>89</v>
      </c>
      <c r="G237" s="13">
        <v>44429</v>
      </c>
      <c r="H237" s="79" t="s">
        <v>90</v>
      </c>
      <c r="I237" s="16">
        <v>99</v>
      </c>
      <c r="J237" s="16">
        <v>21</v>
      </c>
      <c r="K237" s="16">
        <v>25</v>
      </c>
      <c r="L237" s="16">
        <v>25</v>
      </c>
      <c r="M237" s="84">
        <v>12.99375</v>
      </c>
      <c r="N237" s="74">
        <v>25</v>
      </c>
      <c r="O237" s="66">
        <v>2530</v>
      </c>
      <c r="P237" s="67">
        <f>Table22452[[#This Row],[PEMBULATAN]]*O237</f>
        <v>63250</v>
      </c>
    </row>
    <row r="238" spans="1:16" ht="23.25" customHeight="1" x14ac:dyDescent="0.2">
      <c r="A238" s="96"/>
      <c r="B238" s="77"/>
      <c r="C238" s="75" t="s">
        <v>328</v>
      </c>
      <c r="D238" s="80" t="s">
        <v>50</v>
      </c>
      <c r="E238" s="13">
        <v>44427</v>
      </c>
      <c r="F238" s="78" t="s">
        <v>89</v>
      </c>
      <c r="G238" s="13">
        <v>44429</v>
      </c>
      <c r="H238" s="79" t="s">
        <v>90</v>
      </c>
      <c r="I238" s="16">
        <v>98</v>
      </c>
      <c r="J238" s="16">
        <v>20</v>
      </c>
      <c r="K238" s="16">
        <v>67</v>
      </c>
      <c r="L238" s="16">
        <v>11</v>
      </c>
      <c r="M238" s="84">
        <v>32.83</v>
      </c>
      <c r="N238" s="74">
        <v>33</v>
      </c>
      <c r="O238" s="66">
        <v>2530</v>
      </c>
      <c r="P238" s="67">
        <f>Table22452[[#This Row],[PEMBULATAN]]*O238</f>
        <v>83490</v>
      </c>
    </row>
    <row r="239" spans="1:16" ht="23.25" customHeight="1" x14ac:dyDescent="0.2">
      <c r="A239" s="96"/>
      <c r="B239" s="77"/>
      <c r="C239" s="75" t="s">
        <v>329</v>
      </c>
      <c r="D239" s="80" t="s">
        <v>50</v>
      </c>
      <c r="E239" s="13">
        <v>44427</v>
      </c>
      <c r="F239" s="78" t="s">
        <v>89</v>
      </c>
      <c r="G239" s="13">
        <v>44429</v>
      </c>
      <c r="H239" s="79" t="s">
        <v>90</v>
      </c>
      <c r="I239" s="16">
        <v>34</v>
      </c>
      <c r="J239" s="16">
        <v>30</v>
      </c>
      <c r="K239" s="16">
        <v>58</v>
      </c>
      <c r="L239" s="16">
        <v>9</v>
      </c>
      <c r="M239" s="84">
        <v>14.79</v>
      </c>
      <c r="N239" s="74">
        <v>15</v>
      </c>
      <c r="O239" s="66">
        <v>2530</v>
      </c>
      <c r="P239" s="67">
        <f>Table22452[[#This Row],[PEMBULATAN]]*O239</f>
        <v>37950</v>
      </c>
    </row>
    <row r="240" spans="1:16" ht="23.25" customHeight="1" x14ac:dyDescent="0.2">
      <c r="A240" s="96"/>
      <c r="B240" s="77"/>
      <c r="C240" s="75" t="s">
        <v>330</v>
      </c>
      <c r="D240" s="80" t="s">
        <v>50</v>
      </c>
      <c r="E240" s="13">
        <v>44427</v>
      </c>
      <c r="F240" s="78" t="s">
        <v>89</v>
      </c>
      <c r="G240" s="13">
        <v>44429</v>
      </c>
      <c r="H240" s="79" t="s">
        <v>90</v>
      </c>
      <c r="I240" s="16">
        <v>43</v>
      </c>
      <c r="J240" s="16">
        <v>43</v>
      </c>
      <c r="K240" s="16">
        <v>31</v>
      </c>
      <c r="L240" s="16">
        <v>3</v>
      </c>
      <c r="M240" s="84">
        <v>14.329750000000001</v>
      </c>
      <c r="N240" s="74">
        <v>14</v>
      </c>
      <c r="O240" s="66">
        <v>2530</v>
      </c>
      <c r="P240" s="67">
        <f>Table22452[[#This Row],[PEMBULATAN]]*O240</f>
        <v>35420</v>
      </c>
    </row>
    <row r="241" spans="1:16" ht="23.25" customHeight="1" x14ac:dyDescent="0.2">
      <c r="A241" s="96"/>
      <c r="B241" s="77"/>
      <c r="C241" s="75" t="s">
        <v>331</v>
      </c>
      <c r="D241" s="80" t="s">
        <v>50</v>
      </c>
      <c r="E241" s="13">
        <v>44427</v>
      </c>
      <c r="F241" s="78" t="s">
        <v>89</v>
      </c>
      <c r="G241" s="13">
        <v>44429</v>
      </c>
      <c r="H241" s="79" t="s">
        <v>90</v>
      </c>
      <c r="I241" s="16">
        <v>62</v>
      </c>
      <c r="J241" s="16">
        <v>32</v>
      </c>
      <c r="K241" s="16">
        <v>3</v>
      </c>
      <c r="L241" s="16">
        <v>1</v>
      </c>
      <c r="M241" s="84">
        <v>1.488</v>
      </c>
      <c r="N241" s="74">
        <v>1</v>
      </c>
      <c r="O241" s="66">
        <v>2530</v>
      </c>
      <c r="P241" s="67">
        <f>Table22452[[#This Row],[PEMBULATAN]]*O241</f>
        <v>2530</v>
      </c>
    </row>
    <row r="242" spans="1:16" ht="23.25" customHeight="1" x14ac:dyDescent="0.2">
      <c r="A242" s="96"/>
      <c r="B242" s="77"/>
      <c r="C242" s="75" t="s">
        <v>332</v>
      </c>
      <c r="D242" s="80" t="s">
        <v>50</v>
      </c>
      <c r="E242" s="13">
        <v>44427</v>
      </c>
      <c r="F242" s="78" t="s">
        <v>89</v>
      </c>
      <c r="G242" s="13">
        <v>44429</v>
      </c>
      <c r="H242" s="79" t="s">
        <v>90</v>
      </c>
      <c r="I242" s="16">
        <v>83</v>
      </c>
      <c r="J242" s="16">
        <v>35</v>
      </c>
      <c r="K242" s="16">
        <v>14</v>
      </c>
      <c r="L242" s="16">
        <v>7</v>
      </c>
      <c r="M242" s="84">
        <v>10.1675</v>
      </c>
      <c r="N242" s="74">
        <v>10</v>
      </c>
      <c r="O242" s="66">
        <v>2530</v>
      </c>
      <c r="P242" s="67">
        <f>Table22452[[#This Row],[PEMBULATAN]]*O242</f>
        <v>25300</v>
      </c>
    </row>
    <row r="243" spans="1:16" ht="23.25" customHeight="1" x14ac:dyDescent="0.2">
      <c r="A243" s="96"/>
      <c r="B243" s="77"/>
      <c r="C243" s="75" t="s">
        <v>333</v>
      </c>
      <c r="D243" s="80" t="s">
        <v>50</v>
      </c>
      <c r="E243" s="13">
        <v>44427</v>
      </c>
      <c r="F243" s="78" t="s">
        <v>89</v>
      </c>
      <c r="G243" s="13">
        <v>44429</v>
      </c>
      <c r="H243" s="79" t="s">
        <v>90</v>
      </c>
      <c r="I243" s="16">
        <v>51</v>
      </c>
      <c r="J243" s="16">
        <v>35</v>
      </c>
      <c r="K243" s="16">
        <v>24</v>
      </c>
      <c r="L243" s="16">
        <v>1</v>
      </c>
      <c r="M243" s="84">
        <v>10.71</v>
      </c>
      <c r="N243" s="74">
        <v>11</v>
      </c>
      <c r="O243" s="66">
        <v>2530</v>
      </c>
      <c r="P243" s="67">
        <f>Table22452[[#This Row],[PEMBULATAN]]*O243</f>
        <v>27830</v>
      </c>
    </row>
    <row r="244" spans="1:16" ht="23.25" customHeight="1" x14ac:dyDescent="0.2">
      <c r="A244" s="96"/>
      <c r="B244" s="77"/>
      <c r="C244" s="75" t="s">
        <v>334</v>
      </c>
      <c r="D244" s="80" t="s">
        <v>50</v>
      </c>
      <c r="E244" s="13">
        <v>44427</v>
      </c>
      <c r="F244" s="78" t="s">
        <v>89</v>
      </c>
      <c r="G244" s="13">
        <v>44429</v>
      </c>
      <c r="H244" s="79" t="s">
        <v>90</v>
      </c>
      <c r="I244" s="16">
        <v>54</v>
      </c>
      <c r="J244" s="16">
        <v>20</v>
      </c>
      <c r="K244" s="16">
        <v>10</v>
      </c>
      <c r="L244" s="16">
        <v>3</v>
      </c>
      <c r="M244" s="84">
        <v>2.7</v>
      </c>
      <c r="N244" s="74">
        <v>3</v>
      </c>
      <c r="O244" s="66">
        <v>2530</v>
      </c>
      <c r="P244" s="67">
        <f>Table22452[[#This Row],[PEMBULATAN]]*O244</f>
        <v>7590</v>
      </c>
    </row>
    <row r="245" spans="1:16" ht="23.25" customHeight="1" x14ac:dyDescent="0.2">
      <c r="A245" s="96"/>
      <c r="B245" s="77"/>
      <c r="C245" s="75" t="s">
        <v>335</v>
      </c>
      <c r="D245" s="80" t="s">
        <v>50</v>
      </c>
      <c r="E245" s="13">
        <v>44427</v>
      </c>
      <c r="F245" s="78" t="s">
        <v>89</v>
      </c>
      <c r="G245" s="13">
        <v>44429</v>
      </c>
      <c r="H245" s="79" t="s">
        <v>90</v>
      </c>
      <c r="I245" s="16">
        <v>49</v>
      </c>
      <c r="J245" s="16">
        <v>49</v>
      </c>
      <c r="K245" s="16">
        <v>12</v>
      </c>
      <c r="L245" s="16">
        <v>3</v>
      </c>
      <c r="M245" s="84">
        <v>7.2030000000000003</v>
      </c>
      <c r="N245" s="74">
        <v>7</v>
      </c>
      <c r="O245" s="66">
        <v>2530</v>
      </c>
      <c r="P245" s="67">
        <f>Table22452[[#This Row],[PEMBULATAN]]*O245</f>
        <v>17710</v>
      </c>
    </row>
    <row r="246" spans="1:16" ht="23.25" customHeight="1" x14ac:dyDescent="0.2">
      <c r="A246" s="96"/>
      <c r="B246" s="77"/>
      <c r="C246" s="75" t="s">
        <v>336</v>
      </c>
      <c r="D246" s="80" t="s">
        <v>50</v>
      </c>
      <c r="E246" s="13">
        <v>44427</v>
      </c>
      <c r="F246" s="78" t="s">
        <v>89</v>
      </c>
      <c r="G246" s="13">
        <v>44429</v>
      </c>
      <c r="H246" s="79" t="s">
        <v>90</v>
      </c>
      <c r="I246" s="16">
        <v>78</v>
      </c>
      <c r="J246" s="16">
        <v>46</v>
      </c>
      <c r="K246" s="16">
        <v>16</v>
      </c>
      <c r="L246" s="16">
        <v>10</v>
      </c>
      <c r="M246" s="84">
        <v>14.352</v>
      </c>
      <c r="N246" s="74">
        <v>14</v>
      </c>
      <c r="O246" s="66">
        <v>2530</v>
      </c>
      <c r="P246" s="67">
        <f>Table22452[[#This Row],[PEMBULATAN]]*O246</f>
        <v>35420</v>
      </c>
    </row>
    <row r="247" spans="1:16" ht="23.25" customHeight="1" x14ac:dyDescent="0.2">
      <c r="A247" s="96"/>
      <c r="B247" s="77"/>
      <c r="C247" s="75" t="s">
        <v>337</v>
      </c>
      <c r="D247" s="80" t="s">
        <v>50</v>
      </c>
      <c r="E247" s="13">
        <v>44427</v>
      </c>
      <c r="F247" s="78" t="s">
        <v>89</v>
      </c>
      <c r="G247" s="13">
        <v>44429</v>
      </c>
      <c r="H247" s="79" t="s">
        <v>90</v>
      </c>
      <c r="I247" s="16">
        <v>62</v>
      </c>
      <c r="J247" s="16">
        <v>44</v>
      </c>
      <c r="K247" s="16">
        <v>11</v>
      </c>
      <c r="L247" s="16">
        <v>5</v>
      </c>
      <c r="M247" s="84">
        <v>7.5019999999999998</v>
      </c>
      <c r="N247" s="74">
        <v>8</v>
      </c>
      <c r="O247" s="66">
        <v>2530</v>
      </c>
      <c r="P247" s="67">
        <f>Table22452[[#This Row],[PEMBULATAN]]*O247</f>
        <v>20240</v>
      </c>
    </row>
    <row r="248" spans="1:16" ht="23.25" customHeight="1" x14ac:dyDescent="0.2">
      <c r="A248" s="96"/>
      <c r="B248" s="77"/>
      <c r="C248" s="75" t="s">
        <v>338</v>
      </c>
      <c r="D248" s="80" t="s">
        <v>50</v>
      </c>
      <c r="E248" s="13">
        <v>44427</v>
      </c>
      <c r="F248" s="78" t="s">
        <v>89</v>
      </c>
      <c r="G248" s="13">
        <v>44429</v>
      </c>
      <c r="H248" s="79" t="s">
        <v>90</v>
      </c>
      <c r="I248" s="16">
        <v>62</v>
      </c>
      <c r="J248" s="16">
        <v>59</v>
      </c>
      <c r="K248" s="16">
        <v>13</v>
      </c>
      <c r="L248" s="16">
        <v>7</v>
      </c>
      <c r="M248" s="84">
        <v>11.888500000000001</v>
      </c>
      <c r="N248" s="74">
        <v>12</v>
      </c>
      <c r="O248" s="66">
        <v>2530</v>
      </c>
      <c r="P248" s="67">
        <f>Table22452[[#This Row],[PEMBULATAN]]*O248</f>
        <v>30360</v>
      </c>
    </row>
    <row r="249" spans="1:16" ht="23.25" customHeight="1" x14ac:dyDescent="0.2">
      <c r="A249" s="96"/>
      <c r="B249" s="77"/>
      <c r="C249" s="75" t="s">
        <v>339</v>
      </c>
      <c r="D249" s="80" t="s">
        <v>50</v>
      </c>
      <c r="E249" s="13">
        <v>44427</v>
      </c>
      <c r="F249" s="78" t="s">
        <v>89</v>
      </c>
      <c r="G249" s="13">
        <v>44429</v>
      </c>
      <c r="H249" s="79" t="s">
        <v>90</v>
      </c>
      <c r="I249" s="16">
        <v>31</v>
      </c>
      <c r="J249" s="16">
        <v>26</v>
      </c>
      <c r="K249" s="16">
        <v>24</v>
      </c>
      <c r="L249" s="16">
        <v>3</v>
      </c>
      <c r="M249" s="84">
        <v>4.8360000000000003</v>
      </c>
      <c r="N249" s="74">
        <v>5</v>
      </c>
      <c r="O249" s="66">
        <v>2530</v>
      </c>
      <c r="P249" s="67">
        <f>Table22452[[#This Row],[PEMBULATAN]]*O249</f>
        <v>12650</v>
      </c>
    </row>
    <row r="250" spans="1:16" ht="23.25" customHeight="1" x14ac:dyDescent="0.2">
      <c r="A250" s="96"/>
      <c r="B250" s="77"/>
      <c r="C250" s="75" t="s">
        <v>340</v>
      </c>
      <c r="D250" s="80" t="s">
        <v>50</v>
      </c>
      <c r="E250" s="13">
        <v>44427</v>
      </c>
      <c r="F250" s="78" t="s">
        <v>89</v>
      </c>
      <c r="G250" s="13">
        <v>44429</v>
      </c>
      <c r="H250" s="79" t="s">
        <v>90</v>
      </c>
      <c r="I250" s="16">
        <v>36</v>
      </c>
      <c r="J250" s="16">
        <v>30</v>
      </c>
      <c r="K250" s="16">
        <v>23</v>
      </c>
      <c r="L250" s="16">
        <v>3</v>
      </c>
      <c r="M250" s="84">
        <v>6.21</v>
      </c>
      <c r="N250" s="74">
        <v>6</v>
      </c>
      <c r="O250" s="66">
        <v>2530</v>
      </c>
      <c r="P250" s="67">
        <f>Table22452[[#This Row],[PEMBULATAN]]*O250</f>
        <v>15180</v>
      </c>
    </row>
    <row r="251" spans="1:16" ht="23.25" customHeight="1" x14ac:dyDescent="0.2">
      <c r="A251" s="96"/>
      <c r="B251" s="77"/>
      <c r="C251" s="75" t="s">
        <v>341</v>
      </c>
      <c r="D251" s="80" t="s">
        <v>50</v>
      </c>
      <c r="E251" s="13">
        <v>44427</v>
      </c>
      <c r="F251" s="78" t="s">
        <v>89</v>
      </c>
      <c r="G251" s="13">
        <v>44429</v>
      </c>
      <c r="H251" s="79" t="s">
        <v>90</v>
      </c>
      <c r="I251" s="16">
        <v>42</v>
      </c>
      <c r="J251" s="16">
        <v>30</v>
      </c>
      <c r="K251" s="16">
        <v>26</v>
      </c>
      <c r="L251" s="16">
        <v>2</v>
      </c>
      <c r="M251" s="84">
        <v>8.19</v>
      </c>
      <c r="N251" s="74">
        <v>8</v>
      </c>
      <c r="O251" s="66">
        <v>2530</v>
      </c>
      <c r="P251" s="67">
        <f>Table22452[[#This Row],[PEMBULATAN]]*O251</f>
        <v>20240</v>
      </c>
    </row>
    <row r="252" spans="1:16" ht="23.25" customHeight="1" x14ac:dyDescent="0.2">
      <c r="A252" s="96"/>
      <c r="B252" s="77"/>
      <c r="C252" s="75" t="s">
        <v>342</v>
      </c>
      <c r="D252" s="80" t="s">
        <v>50</v>
      </c>
      <c r="E252" s="13">
        <v>44427</v>
      </c>
      <c r="F252" s="78" t="s">
        <v>89</v>
      </c>
      <c r="G252" s="13">
        <v>44429</v>
      </c>
      <c r="H252" s="79" t="s">
        <v>90</v>
      </c>
      <c r="I252" s="16">
        <v>41</v>
      </c>
      <c r="J252" s="16">
        <v>28</v>
      </c>
      <c r="K252" s="16">
        <v>27</v>
      </c>
      <c r="L252" s="16">
        <v>4</v>
      </c>
      <c r="M252" s="84">
        <v>7.7489999999999997</v>
      </c>
      <c r="N252" s="74">
        <v>8</v>
      </c>
      <c r="O252" s="66">
        <v>2530</v>
      </c>
      <c r="P252" s="67">
        <f>Table22452[[#This Row],[PEMBULATAN]]*O252</f>
        <v>20240</v>
      </c>
    </row>
    <row r="253" spans="1:16" ht="23.25" customHeight="1" x14ac:dyDescent="0.2">
      <c r="A253" s="96"/>
      <c r="B253" s="77"/>
      <c r="C253" s="75" t="s">
        <v>343</v>
      </c>
      <c r="D253" s="80" t="s">
        <v>50</v>
      </c>
      <c r="E253" s="13">
        <v>44427</v>
      </c>
      <c r="F253" s="78" t="s">
        <v>89</v>
      </c>
      <c r="G253" s="13">
        <v>44429</v>
      </c>
      <c r="H253" s="79" t="s">
        <v>90</v>
      </c>
      <c r="I253" s="16">
        <v>56</v>
      </c>
      <c r="J253" s="16">
        <v>47</v>
      </c>
      <c r="K253" s="16">
        <v>27</v>
      </c>
      <c r="L253" s="16">
        <v>2</v>
      </c>
      <c r="M253" s="84">
        <v>17.765999999999998</v>
      </c>
      <c r="N253" s="74">
        <v>18</v>
      </c>
      <c r="O253" s="66">
        <v>2530</v>
      </c>
      <c r="P253" s="67">
        <f>Table22452[[#This Row],[PEMBULATAN]]*O253</f>
        <v>45540</v>
      </c>
    </row>
    <row r="254" spans="1:16" ht="23.25" customHeight="1" x14ac:dyDescent="0.2">
      <c r="A254" s="96"/>
      <c r="B254" s="77"/>
      <c r="C254" s="75" t="s">
        <v>344</v>
      </c>
      <c r="D254" s="80" t="s">
        <v>50</v>
      </c>
      <c r="E254" s="13">
        <v>44427</v>
      </c>
      <c r="F254" s="78" t="s">
        <v>89</v>
      </c>
      <c r="G254" s="13">
        <v>44429</v>
      </c>
      <c r="H254" s="79" t="s">
        <v>90</v>
      </c>
      <c r="I254" s="16">
        <v>73</v>
      </c>
      <c r="J254" s="16">
        <v>50</v>
      </c>
      <c r="K254" s="16">
        <v>17</v>
      </c>
      <c r="L254" s="16">
        <v>7</v>
      </c>
      <c r="M254" s="84">
        <v>15.512499999999999</v>
      </c>
      <c r="N254" s="74">
        <v>16</v>
      </c>
      <c r="O254" s="66">
        <v>2530</v>
      </c>
      <c r="P254" s="67">
        <f>Table22452[[#This Row],[PEMBULATAN]]*O254</f>
        <v>40480</v>
      </c>
    </row>
    <row r="255" spans="1:16" ht="23.25" customHeight="1" x14ac:dyDescent="0.2">
      <c r="A255" s="96"/>
      <c r="B255" s="77"/>
      <c r="C255" s="75" t="s">
        <v>345</v>
      </c>
      <c r="D255" s="80" t="s">
        <v>50</v>
      </c>
      <c r="E255" s="13">
        <v>44427</v>
      </c>
      <c r="F255" s="78" t="s">
        <v>89</v>
      </c>
      <c r="G255" s="13">
        <v>44429</v>
      </c>
      <c r="H255" s="79" t="s">
        <v>90</v>
      </c>
      <c r="I255" s="16">
        <v>68</v>
      </c>
      <c r="J255" s="16">
        <v>40</v>
      </c>
      <c r="K255" s="16">
        <v>20</v>
      </c>
      <c r="L255" s="16">
        <v>7</v>
      </c>
      <c r="M255" s="84">
        <v>13.6</v>
      </c>
      <c r="N255" s="74">
        <v>14</v>
      </c>
      <c r="O255" s="66">
        <v>2530</v>
      </c>
      <c r="P255" s="67">
        <f>Table22452[[#This Row],[PEMBULATAN]]*O255</f>
        <v>35420</v>
      </c>
    </row>
    <row r="256" spans="1:16" ht="23.25" customHeight="1" x14ac:dyDescent="0.2">
      <c r="A256" s="96"/>
      <c r="B256" s="77"/>
      <c r="C256" s="75" t="s">
        <v>346</v>
      </c>
      <c r="D256" s="80" t="s">
        <v>50</v>
      </c>
      <c r="E256" s="13">
        <v>44427</v>
      </c>
      <c r="F256" s="78" t="s">
        <v>89</v>
      </c>
      <c r="G256" s="13">
        <v>44429</v>
      </c>
      <c r="H256" s="79" t="s">
        <v>90</v>
      </c>
      <c r="I256" s="16">
        <v>47</v>
      </c>
      <c r="J256" s="16">
        <v>24</v>
      </c>
      <c r="K256" s="16">
        <v>31</v>
      </c>
      <c r="L256" s="16">
        <v>5</v>
      </c>
      <c r="M256" s="84">
        <v>8.7420000000000009</v>
      </c>
      <c r="N256" s="74">
        <v>9</v>
      </c>
      <c r="O256" s="66">
        <v>2530</v>
      </c>
      <c r="P256" s="67">
        <f>Table22452[[#This Row],[PEMBULATAN]]*O256</f>
        <v>22770</v>
      </c>
    </row>
    <row r="257" spans="1:16" ht="23.25" customHeight="1" x14ac:dyDescent="0.2">
      <c r="A257" s="96"/>
      <c r="B257" s="77"/>
      <c r="C257" s="75" t="s">
        <v>347</v>
      </c>
      <c r="D257" s="80" t="s">
        <v>50</v>
      </c>
      <c r="E257" s="13">
        <v>44427</v>
      </c>
      <c r="F257" s="78" t="s">
        <v>89</v>
      </c>
      <c r="G257" s="13">
        <v>44429</v>
      </c>
      <c r="H257" s="79" t="s">
        <v>90</v>
      </c>
      <c r="I257" s="16">
        <v>53</v>
      </c>
      <c r="J257" s="16">
        <v>42</v>
      </c>
      <c r="K257" s="16">
        <v>25</v>
      </c>
      <c r="L257" s="16">
        <v>7</v>
      </c>
      <c r="M257" s="84">
        <v>13.9125</v>
      </c>
      <c r="N257" s="74">
        <v>14</v>
      </c>
      <c r="O257" s="66">
        <v>2530</v>
      </c>
      <c r="P257" s="67">
        <f>Table22452[[#This Row],[PEMBULATAN]]*O257</f>
        <v>35420</v>
      </c>
    </row>
    <row r="258" spans="1:16" ht="23.25" customHeight="1" x14ac:dyDescent="0.2">
      <c r="A258" s="96"/>
      <c r="B258" s="77"/>
      <c r="C258" s="75" t="s">
        <v>348</v>
      </c>
      <c r="D258" s="80" t="s">
        <v>50</v>
      </c>
      <c r="E258" s="13">
        <v>44427</v>
      </c>
      <c r="F258" s="78" t="s">
        <v>89</v>
      </c>
      <c r="G258" s="13">
        <v>44429</v>
      </c>
      <c r="H258" s="79" t="s">
        <v>90</v>
      </c>
      <c r="I258" s="16">
        <v>81</v>
      </c>
      <c r="J258" s="16">
        <v>21</v>
      </c>
      <c r="K258" s="16">
        <v>31</v>
      </c>
      <c r="L258" s="16">
        <v>8</v>
      </c>
      <c r="M258" s="84">
        <v>13.18275</v>
      </c>
      <c r="N258" s="74">
        <v>13</v>
      </c>
      <c r="O258" s="66">
        <v>2530</v>
      </c>
      <c r="P258" s="67">
        <f>Table22452[[#This Row],[PEMBULATAN]]*O258</f>
        <v>32890</v>
      </c>
    </row>
    <row r="259" spans="1:16" ht="23.25" customHeight="1" x14ac:dyDescent="0.2">
      <c r="A259" s="96"/>
      <c r="B259" s="77"/>
      <c r="C259" s="75" t="s">
        <v>349</v>
      </c>
      <c r="D259" s="80" t="s">
        <v>50</v>
      </c>
      <c r="E259" s="13">
        <v>44427</v>
      </c>
      <c r="F259" s="78" t="s">
        <v>89</v>
      </c>
      <c r="G259" s="13">
        <v>44429</v>
      </c>
      <c r="H259" s="79" t="s">
        <v>90</v>
      </c>
      <c r="I259" s="16">
        <v>44</v>
      </c>
      <c r="J259" s="16">
        <v>25</v>
      </c>
      <c r="K259" s="16">
        <v>28</v>
      </c>
      <c r="L259" s="16">
        <v>6</v>
      </c>
      <c r="M259" s="84">
        <v>7.7</v>
      </c>
      <c r="N259" s="74">
        <v>8</v>
      </c>
      <c r="O259" s="66">
        <v>2530</v>
      </c>
      <c r="P259" s="67">
        <f>Table22452[[#This Row],[PEMBULATAN]]*O259</f>
        <v>20240</v>
      </c>
    </row>
    <row r="260" spans="1:16" ht="23.25" customHeight="1" x14ac:dyDescent="0.2">
      <c r="A260" s="96"/>
      <c r="B260" s="77"/>
      <c r="C260" s="75" t="s">
        <v>350</v>
      </c>
      <c r="D260" s="80" t="s">
        <v>50</v>
      </c>
      <c r="E260" s="13">
        <v>44427</v>
      </c>
      <c r="F260" s="78" t="s">
        <v>89</v>
      </c>
      <c r="G260" s="13">
        <v>44429</v>
      </c>
      <c r="H260" s="79" t="s">
        <v>90</v>
      </c>
      <c r="I260" s="16">
        <v>68</v>
      </c>
      <c r="J260" s="16">
        <v>27</v>
      </c>
      <c r="K260" s="16">
        <v>21</v>
      </c>
      <c r="L260" s="16">
        <v>7</v>
      </c>
      <c r="M260" s="84">
        <v>9.6389999999999993</v>
      </c>
      <c r="N260" s="74">
        <v>10</v>
      </c>
      <c r="O260" s="66">
        <v>2530</v>
      </c>
      <c r="P260" s="67">
        <f>Table22452[[#This Row],[PEMBULATAN]]*O260</f>
        <v>25300</v>
      </c>
    </row>
    <row r="261" spans="1:16" ht="23.25" customHeight="1" x14ac:dyDescent="0.2">
      <c r="A261" s="96"/>
      <c r="B261" s="77"/>
      <c r="C261" s="75" t="s">
        <v>351</v>
      </c>
      <c r="D261" s="80" t="s">
        <v>50</v>
      </c>
      <c r="E261" s="13">
        <v>44427</v>
      </c>
      <c r="F261" s="78" t="s">
        <v>89</v>
      </c>
      <c r="G261" s="13">
        <v>44429</v>
      </c>
      <c r="H261" s="79" t="s">
        <v>90</v>
      </c>
      <c r="I261" s="16">
        <v>110</v>
      </c>
      <c r="J261" s="16">
        <v>50</v>
      </c>
      <c r="K261" s="16">
        <v>13</v>
      </c>
      <c r="L261" s="16">
        <v>9</v>
      </c>
      <c r="M261" s="84">
        <v>17.875</v>
      </c>
      <c r="N261" s="74">
        <v>18</v>
      </c>
      <c r="O261" s="66">
        <v>2530</v>
      </c>
      <c r="P261" s="67">
        <f>Table22452[[#This Row],[PEMBULATAN]]*O261</f>
        <v>45540</v>
      </c>
    </row>
    <row r="262" spans="1:16" ht="23.25" customHeight="1" x14ac:dyDescent="0.2">
      <c r="A262" s="96"/>
      <c r="B262" s="77"/>
      <c r="C262" s="75" t="s">
        <v>352</v>
      </c>
      <c r="D262" s="80" t="s">
        <v>50</v>
      </c>
      <c r="E262" s="13">
        <v>44427</v>
      </c>
      <c r="F262" s="78" t="s">
        <v>89</v>
      </c>
      <c r="G262" s="13">
        <v>44429</v>
      </c>
      <c r="H262" s="79" t="s">
        <v>90</v>
      </c>
      <c r="I262" s="16">
        <v>25</v>
      </c>
      <c r="J262" s="16">
        <v>24</v>
      </c>
      <c r="K262" s="16">
        <v>22</v>
      </c>
      <c r="L262" s="16">
        <v>4</v>
      </c>
      <c r="M262" s="84">
        <v>3.3</v>
      </c>
      <c r="N262" s="74">
        <v>4</v>
      </c>
      <c r="O262" s="66">
        <v>2530</v>
      </c>
      <c r="P262" s="67">
        <f>Table22452[[#This Row],[PEMBULATAN]]*O262</f>
        <v>10120</v>
      </c>
    </row>
    <row r="263" spans="1:16" ht="23.25" customHeight="1" x14ac:dyDescent="0.2">
      <c r="A263" s="96"/>
      <c r="B263" s="77"/>
      <c r="C263" s="75" t="s">
        <v>353</v>
      </c>
      <c r="D263" s="80" t="s">
        <v>50</v>
      </c>
      <c r="E263" s="13">
        <v>44427</v>
      </c>
      <c r="F263" s="78" t="s">
        <v>89</v>
      </c>
      <c r="G263" s="13">
        <v>44429</v>
      </c>
      <c r="H263" s="79" t="s">
        <v>90</v>
      </c>
      <c r="I263" s="16">
        <v>31</v>
      </c>
      <c r="J263" s="16">
        <v>48</v>
      </c>
      <c r="K263" s="16">
        <v>54</v>
      </c>
      <c r="L263" s="16">
        <v>14</v>
      </c>
      <c r="M263" s="84">
        <v>20.088000000000001</v>
      </c>
      <c r="N263" s="74">
        <v>20</v>
      </c>
      <c r="O263" s="66">
        <v>2530</v>
      </c>
      <c r="P263" s="67">
        <f>Table22452[[#This Row],[PEMBULATAN]]*O263</f>
        <v>50600</v>
      </c>
    </row>
    <row r="264" spans="1:16" ht="23.25" customHeight="1" x14ac:dyDescent="0.2">
      <c r="A264" s="96"/>
      <c r="B264" s="77"/>
      <c r="C264" s="75" t="s">
        <v>354</v>
      </c>
      <c r="D264" s="80" t="s">
        <v>50</v>
      </c>
      <c r="E264" s="13">
        <v>44427</v>
      </c>
      <c r="F264" s="78" t="s">
        <v>89</v>
      </c>
      <c r="G264" s="13">
        <v>44429</v>
      </c>
      <c r="H264" s="79" t="s">
        <v>90</v>
      </c>
      <c r="I264" s="16">
        <v>45</v>
      </c>
      <c r="J264" s="16">
        <v>46</v>
      </c>
      <c r="K264" s="16">
        <v>10</v>
      </c>
      <c r="L264" s="16">
        <v>1</v>
      </c>
      <c r="M264" s="84">
        <v>5.1749999999999998</v>
      </c>
      <c r="N264" s="74">
        <v>5</v>
      </c>
      <c r="O264" s="66">
        <v>2530</v>
      </c>
      <c r="P264" s="67">
        <f>Table22452[[#This Row],[PEMBULATAN]]*O264</f>
        <v>12650</v>
      </c>
    </row>
    <row r="265" spans="1:16" ht="23.25" customHeight="1" x14ac:dyDescent="0.2">
      <c r="A265" s="96"/>
      <c r="B265" s="77"/>
      <c r="C265" s="75" t="s">
        <v>355</v>
      </c>
      <c r="D265" s="80" t="s">
        <v>50</v>
      </c>
      <c r="E265" s="13">
        <v>44427</v>
      </c>
      <c r="F265" s="78" t="s">
        <v>89</v>
      </c>
      <c r="G265" s="13">
        <v>44429</v>
      </c>
      <c r="H265" s="79" t="s">
        <v>90</v>
      </c>
      <c r="I265" s="16">
        <v>61</v>
      </c>
      <c r="J265" s="16">
        <v>33</v>
      </c>
      <c r="K265" s="16">
        <v>21</v>
      </c>
      <c r="L265" s="16">
        <v>9</v>
      </c>
      <c r="M265" s="84">
        <v>10.568250000000001</v>
      </c>
      <c r="N265" s="74">
        <v>11</v>
      </c>
      <c r="O265" s="66">
        <v>2530</v>
      </c>
      <c r="P265" s="67">
        <f>Table22452[[#This Row],[PEMBULATAN]]*O265</f>
        <v>27830</v>
      </c>
    </row>
    <row r="266" spans="1:16" ht="23.25" customHeight="1" x14ac:dyDescent="0.2">
      <c r="A266" s="96"/>
      <c r="B266" s="77"/>
      <c r="C266" s="75" t="s">
        <v>356</v>
      </c>
      <c r="D266" s="80" t="s">
        <v>50</v>
      </c>
      <c r="E266" s="13">
        <v>44427</v>
      </c>
      <c r="F266" s="78" t="s">
        <v>89</v>
      </c>
      <c r="G266" s="13">
        <v>44429</v>
      </c>
      <c r="H266" s="79" t="s">
        <v>90</v>
      </c>
      <c r="I266" s="16">
        <v>68</v>
      </c>
      <c r="J266" s="16">
        <v>24</v>
      </c>
      <c r="K266" s="16">
        <v>10</v>
      </c>
      <c r="L266" s="16">
        <v>2</v>
      </c>
      <c r="M266" s="84">
        <v>4.08</v>
      </c>
      <c r="N266" s="74">
        <v>4</v>
      </c>
      <c r="O266" s="66">
        <v>2530</v>
      </c>
      <c r="P266" s="67">
        <f>Table22452[[#This Row],[PEMBULATAN]]*O266</f>
        <v>10120</v>
      </c>
    </row>
    <row r="267" spans="1:16" ht="23.25" customHeight="1" x14ac:dyDescent="0.2">
      <c r="A267" s="96"/>
      <c r="B267" s="77"/>
      <c r="C267" s="75" t="s">
        <v>357</v>
      </c>
      <c r="D267" s="80" t="s">
        <v>50</v>
      </c>
      <c r="E267" s="13">
        <v>44427</v>
      </c>
      <c r="F267" s="78" t="s">
        <v>89</v>
      </c>
      <c r="G267" s="13">
        <v>44429</v>
      </c>
      <c r="H267" s="79" t="s">
        <v>90</v>
      </c>
      <c r="I267" s="16">
        <v>54</v>
      </c>
      <c r="J267" s="16">
        <v>40</v>
      </c>
      <c r="K267" s="16">
        <v>21</v>
      </c>
      <c r="L267" s="16">
        <v>7</v>
      </c>
      <c r="M267" s="84">
        <v>11.34</v>
      </c>
      <c r="N267" s="74">
        <v>11</v>
      </c>
      <c r="O267" s="66">
        <v>2530</v>
      </c>
      <c r="P267" s="67">
        <f>Table22452[[#This Row],[PEMBULATAN]]*O267</f>
        <v>27830</v>
      </c>
    </row>
    <row r="268" spans="1:16" ht="23.25" customHeight="1" x14ac:dyDescent="0.2">
      <c r="A268" s="96"/>
      <c r="B268" s="77"/>
      <c r="C268" s="75" t="s">
        <v>358</v>
      </c>
      <c r="D268" s="80" t="s">
        <v>50</v>
      </c>
      <c r="E268" s="13">
        <v>44427</v>
      </c>
      <c r="F268" s="78" t="s">
        <v>89</v>
      </c>
      <c r="G268" s="13">
        <v>44429</v>
      </c>
      <c r="H268" s="79" t="s">
        <v>90</v>
      </c>
      <c r="I268" s="16">
        <v>41</v>
      </c>
      <c r="J268" s="16">
        <v>20</v>
      </c>
      <c r="K268" s="16">
        <v>28</v>
      </c>
      <c r="L268" s="16">
        <v>2</v>
      </c>
      <c r="M268" s="84">
        <v>5.74</v>
      </c>
      <c r="N268" s="74">
        <v>6</v>
      </c>
      <c r="O268" s="66">
        <v>2530</v>
      </c>
      <c r="P268" s="67">
        <f>Table22452[[#This Row],[PEMBULATAN]]*O268</f>
        <v>15180</v>
      </c>
    </row>
    <row r="269" spans="1:16" ht="23.25" customHeight="1" x14ac:dyDescent="0.2">
      <c r="A269" s="96"/>
      <c r="B269" s="77"/>
      <c r="C269" s="75" t="s">
        <v>359</v>
      </c>
      <c r="D269" s="80" t="s">
        <v>50</v>
      </c>
      <c r="E269" s="13">
        <v>44427</v>
      </c>
      <c r="F269" s="78" t="s">
        <v>89</v>
      </c>
      <c r="G269" s="13">
        <v>44429</v>
      </c>
      <c r="H269" s="79" t="s">
        <v>90</v>
      </c>
      <c r="I269" s="16">
        <v>65</v>
      </c>
      <c r="J269" s="16">
        <v>34</v>
      </c>
      <c r="K269" s="16">
        <v>71</v>
      </c>
      <c r="L269" s="16">
        <v>16</v>
      </c>
      <c r="M269" s="84">
        <v>39.227499999999999</v>
      </c>
      <c r="N269" s="74">
        <v>39</v>
      </c>
      <c r="O269" s="66">
        <v>2530</v>
      </c>
      <c r="P269" s="67">
        <f>Table22452[[#This Row],[PEMBULATAN]]*O269</f>
        <v>98670</v>
      </c>
    </row>
    <row r="270" spans="1:16" ht="23.25" customHeight="1" x14ac:dyDescent="0.2">
      <c r="A270" s="14"/>
      <c r="B270" s="14"/>
      <c r="C270" s="9" t="s">
        <v>360</v>
      </c>
      <c r="D270" s="78" t="s">
        <v>50</v>
      </c>
      <c r="E270" s="13">
        <v>44427</v>
      </c>
      <c r="F270" s="78" t="s">
        <v>89</v>
      </c>
      <c r="G270" s="13">
        <v>44429</v>
      </c>
      <c r="H270" s="10" t="s">
        <v>90</v>
      </c>
      <c r="I270" s="1">
        <v>42</v>
      </c>
      <c r="J270" s="1">
        <v>22</v>
      </c>
      <c r="K270" s="1">
        <v>23</v>
      </c>
      <c r="L270" s="1">
        <v>1</v>
      </c>
      <c r="M270" s="83">
        <v>5.3129999999999997</v>
      </c>
      <c r="N270" s="8">
        <v>5</v>
      </c>
      <c r="O270" s="66">
        <v>2530</v>
      </c>
      <c r="P270" s="67">
        <f>Table22452[[#This Row],[PEMBULATAN]]*O270</f>
        <v>12650</v>
      </c>
    </row>
    <row r="271" spans="1:16" ht="23.25" customHeight="1" x14ac:dyDescent="0.2">
      <c r="A271" s="14"/>
      <c r="B271" s="14"/>
      <c r="C271" s="75" t="s">
        <v>361</v>
      </c>
      <c r="D271" s="80" t="s">
        <v>50</v>
      </c>
      <c r="E271" s="13">
        <v>44427</v>
      </c>
      <c r="F271" s="78" t="s">
        <v>89</v>
      </c>
      <c r="G271" s="13">
        <v>44429</v>
      </c>
      <c r="H271" s="79" t="s">
        <v>90</v>
      </c>
      <c r="I271" s="16">
        <v>76</v>
      </c>
      <c r="J271" s="16">
        <v>56</v>
      </c>
      <c r="K271" s="16">
        <v>11</v>
      </c>
      <c r="L271" s="16">
        <v>7</v>
      </c>
      <c r="M271" s="84">
        <v>11.704000000000001</v>
      </c>
      <c r="N271" s="74">
        <v>12</v>
      </c>
      <c r="O271" s="66">
        <v>2530</v>
      </c>
      <c r="P271" s="67">
        <f>Table22452[[#This Row],[PEMBULATAN]]*O271</f>
        <v>30360</v>
      </c>
    </row>
    <row r="272" spans="1:16" ht="23.25" customHeight="1" x14ac:dyDescent="0.2">
      <c r="A272" s="14"/>
      <c r="B272" s="14"/>
      <c r="C272" s="75" t="s">
        <v>362</v>
      </c>
      <c r="D272" s="80" t="s">
        <v>50</v>
      </c>
      <c r="E272" s="13">
        <v>44427</v>
      </c>
      <c r="F272" s="78" t="s">
        <v>89</v>
      </c>
      <c r="G272" s="13">
        <v>44429</v>
      </c>
      <c r="H272" s="79" t="s">
        <v>90</v>
      </c>
      <c r="I272" s="16">
        <v>80</v>
      </c>
      <c r="J272" s="16">
        <v>77</v>
      </c>
      <c r="K272" s="16">
        <v>15</v>
      </c>
      <c r="L272" s="16">
        <v>10</v>
      </c>
      <c r="M272" s="84">
        <v>23.1</v>
      </c>
      <c r="N272" s="74">
        <v>23</v>
      </c>
      <c r="O272" s="66">
        <v>2530</v>
      </c>
      <c r="P272" s="67">
        <f>Table22452[[#This Row],[PEMBULATAN]]*O272</f>
        <v>58190</v>
      </c>
    </row>
    <row r="273" spans="1:16" ht="23.25" customHeight="1" x14ac:dyDescent="0.2">
      <c r="A273" s="14"/>
      <c r="B273" s="14"/>
      <c r="C273" s="75" t="s">
        <v>363</v>
      </c>
      <c r="D273" s="80" t="s">
        <v>50</v>
      </c>
      <c r="E273" s="13">
        <v>44427</v>
      </c>
      <c r="F273" s="78" t="s">
        <v>89</v>
      </c>
      <c r="G273" s="13">
        <v>44429</v>
      </c>
      <c r="H273" s="79" t="s">
        <v>90</v>
      </c>
      <c r="I273" s="16">
        <v>48</v>
      </c>
      <c r="J273" s="16">
        <v>38</v>
      </c>
      <c r="K273" s="16">
        <v>48</v>
      </c>
      <c r="L273" s="16">
        <v>21</v>
      </c>
      <c r="M273" s="84">
        <v>21.888000000000002</v>
      </c>
      <c r="N273" s="74">
        <v>22</v>
      </c>
      <c r="O273" s="66">
        <v>2530</v>
      </c>
      <c r="P273" s="67">
        <f>Table22452[[#This Row],[PEMBULATAN]]*O273</f>
        <v>55660</v>
      </c>
    </row>
    <row r="274" spans="1:16" ht="23.25" customHeight="1" x14ac:dyDescent="0.2">
      <c r="A274" s="14"/>
      <c r="B274" s="14"/>
      <c r="C274" s="75" t="s">
        <v>364</v>
      </c>
      <c r="D274" s="80" t="s">
        <v>50</v>
      </c>
      <c r="E274" s="13">
        <v>44427</v>
      </c>
      <c r="F274" s="78" t="s">
        <v>89</v>
      </c>
      <c r="G274" s="13">
        <v>44429</v>
      </c>
      <c r="H274" s="79" t="s">
        <v>90</v>
      </c>
      <c r="I274" s="16">
        <v>48</v>
      </c>
      <c r="J274" s="16">
        <v>32</v>
      </c>
      <c r="K274" s="16">
        <v>48</v>
      </c>
      <c r="L274" s="16">
        <v>12</v>
      </c>
      <c r="M274" s="84">
        <v>18.431999999999999</v>
      </c>
      <c r="N274" s="74">
        <v>18</v>
      </c>
      <c r="O274" s="66">
        <v>2530</v>
      </c>
      <c r="P274" s="67">
        <f>Table22452[[#This Row],[PEMBULATAN]]*O274</f>
        <v>45540</v>
      </c>
    </row>
    <row r="275" spans="1:16" ht="23.25" customHeight="1" x14ac:dyDescent="0.2">
      <c r="A275" s="14"/>
      <c r="B275" s="14"/>
      <c r="C275" s="75" t="s">
        <v>365</v>
      </c>
      <c r="D275" s="80" t="s">
        <v>50</v>
      </c>
      <c r="E275" s="13">
        <v>44427</v>
      </c>
      <c r="F275" s="78" t="s">
        <v>89</v>
      </c>
      <c r="G275" s="13">
        <v>44429</v>
      </c>
      <c r="H275" s="79" t="s">
        <v>90</v>
      </c>
      <c r="I275" s="16">
        <v>35</v>
      </c>
      <c r="J275" s="16">
        <v>35</v>
      </c>
      <c r="K275" s="16">
        <v>40</v>
      </c>
      <c r="L275" s="16">
        <v>21</v>
      </c>
      <c r="M275" s="84">
        <v>12.25</v>
      </c>
      <c r="N275" s="74">
        <v>21</v>
      </c>
      <c r="O275" s="66">
        <v>2530</v>
      </c>
      <c r="P275" s="67">
        <f>Table22452[[#This Row],[PEMBULATAN]]*O275</f>
        <v>53130</v>
      </c>
    </row>
    <row r="276" spans="1:16" ht="23.25" customHeight="1" x14ac:dyDescent="0.2">
      <c r="A276" s="14"/>
      <c r="B276" s="14"/>
      <c r="C276" s="75" t="s">
        <v>366</v>
      </c>
      <c r="D276" s="80" t="s">
        <v>50</v>
      </c>
      <c r="E276" s="13">
        <v>44427</v>
      </c>
      <c r="F276" s="78" t="s">
        <v>89</v>
      </c>
      <c r="G276" s="13">
        <v>44429</v>
      </c>
      <c r="H276" s="79" t="s">
        <v>90</v>
      </c>
      <c r="I276" s="16">
        <v>82</v>
      </c>
      <c r="J276" s="16">
        <v>64</v>
      </c>
      <c r="K276" s="16">
        <v>31</v>
      </c>
      <c r="L276" s="16">
        <v>5</v>
      </c>
      <c r="M276" s="84">
        <v>40.671999999999997</v>
      </c>
      <c r="N276" s="74">
        <v>41</v>
      </c>
      <c r="O276" s="66">
        <v>2530</v>
      </c>
      <c r="P276" s="67">
        <f>Table22452[[#This Row],[PEMBULATAN]]*O276</f>
        <v>103730</v>
      </c>
    </row>
    <row r="277" spans="1:16" ht="22.5" customHeight="1" x14ac:dyDescent="0.2">
      <c r="A277" s="119" t="s">
        <v>31</v>
      </c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1"/>
      <c r="M277" s="81">
        <f>SUBTOTAL(109,Table22452[KG VOLUME])</f>
        <v>5621.2354999999989</v>
      </c>
      <c r="N277" s="70">
        <f>SUM(N3:N276)</f>
        <v>5699</v>
      </c>
      <c r="O277" s="122">
        <f>SUM(P3:P276)</f>
        <v>14418470</v>
      </c>
      <c r="P277" s="123"/>
    </row>
    <row r="278" spans="1:16" ht="22.5" customHeight="1" x14ac:dyDescent="0.2">
      <c r="A278" s="85"/>
      <c r="B278" s="58" t="s">
        <v>43</v>
      </c>
      <c r="C278" s="57"/>
      <c r="D278" s="59" t="s">
        <v>44</v>
      </c>
      <c r="E278" s="85"/>
      <c r="F278" s="85"/>
      <c r="G278" s="85"/>
      <c r="H278" s="85"/>
      <c r="I278" s="85"/>
      <c r="J278" s="85"/>
      <c r="K278" s="85"/>
      <c r="L278" s="85"/>
      <c r="M278" s="86"/>
      <c r="N278" s="88" t="s">
        <v>51</v>
      </c>
      <c r="O278" s="87"/>
      <c r="P278" s="87">
        <f>O277*10%</f>
        <v>1441847</v>
      </c>
    </row>
    <row r="279" spans="1:16" ht="22.5" customHeight="1" thickBot="1" x14ac:dyDescent="0.25">
      <c r="A279" s="85"/>
      <c r="B279" s="58"/>
      <c r="C279" s="57"/>
      <c r="D279" s="59"/>
      <c r="E279" s="85"/>
      <c r="F279" s="85"/>
      <c r="G279" s="85"/>
      <c r="H279" s="85"/>
      <c r="I279" s="85"/>
      <c r="J279" s="85"/>
      <c r="K279" s="85"/>
      <c r="L279" s="85"/>
      <c r="M279" s="86"/>
      <c r="N279" s="99" t="s">
        <v>53</v>
      </c>
      <c r="O279" s="100"/>
      <c r="P279" s="100">
        <f>O277-P278</f>
        <v>12976623</v>
      </c>
    </row>
    <row r="280" spans="1:16" x14ac:dyDescent="0.2">
      <c r="A280" s="11"/>
      <c r="H280" s="65"/>
      <c r="N280" s="64" t="s">
        <v>32</v>
      </c>
      <c r="P280" s="71">
        <f>P279*1%</f>
        <v>129766.23</v>
      </c>
    </row>
    <row r="281" spans="1:16" ht="15.75" thickBot="1" x14ac:dyDescent="0.25">
      <c r="A281" s="11"/>
      <c r="H281" s="65"/>
      <c r="N281" s="64" t="s">
        <v>54</v>
      </c>
      <c r="P281" s="73">
        <f>P279*2%</f>
        <v>259532.46</v>
      </c>
    </row>
    <row r="282" spans="1:16" x14ac:dyDescent="0.2">
      <c r="A282" s="11"/>
      <c r="H282" s="65"/>
      <c r="N282" s="68" t="s">
        <v>33</v>
      </c>
      <c r="O282" s="69"/>
      <c r="P282" s="72">
        <f>P279+P280-P281</f>
        <v>12846856.77</v>
      </c>
    </row>
    <row r="283" spans="1:16" x14ac:dyDescent="0.2">
      <c r="A283" s="11"/>
      <c r="H283" s="65"/>
      <c r="P283" s="73"/>
    </row>
    <row r="284" spans="1:16" x14ac:dyDescent="0.2">
      <c r="A284" s="11"/>
      <c r="H284" s="65"/>
      <c r="O284" s="60"/>
      <c r="P284" s="73"/>
    </row>
    <row r="285" spans="1:16" s="3" customFormat="1" x14ac:dyDescent="0.25">
      <c r="A285" s="11"/>
      <c r="B285" s="2"/>
      <c r="C285" s="2"/>
      <c r="E285" s="12"/>
      <c r="H285" s="65"/>
      <c r="N285" s="15"/>
      <c r="O285" s="15"/>
      <c r="P285" s="15"/>
    </row>
    <row r="286" spans="1:16" s="3" customFormat="1" x14ac:dyDescent="0.25">
      <c r="A286" s="11"/>
      <c r="B286" s="2"/>
      <c r="C286" s="2"/>
      <c r="E286" s="12"/>
      <c r="H286" s="65"/>
      <c r="N286" s="15"/>
      <c r="O286" s="15"/>
      <c r="P286" s="15"/>
    </row>
    <row r="287" spans="1:16" s="3" customFormat="1" x14ac:dyDescent="0.25">
      <c r="A287" s="11"/>
      <c r="B287" s="2"/>
      <c r="C287" s="2"/>
      <c r="E287" s="12"/>
      <c r="H287" s="65"/>
      <c r="N287" s="15"/>
      <c r="O287" s="15"/>
      <c r="P287" s="15"/>
    </row>
    <row r="288" spans="1:16" s="3" customFormat="1" x14ac:dyDescent="0.25">
      <c r="A288" s="11"/>
      <c r="B288" s="2"/>
      <c r="C288" s="2"/>
      <c r="E288" s="12"/>
      <c r="H288" s="65"/>
      <c r="N288" s="15"/>
      <c r="O288" s="15"/>
      <c r="P288" s="15"/>
    </row>
    <row r="289" spans="1:16" s="3" customFormat="1" x14ac:dyDescent="0.25">
      <c r="A289" s="11"/>
      <c r="B289" s="2"/>
      <c r="C289" s="2"/>
      <c r="E289" s="12"/>
      <c r="H289" s="65"/>
      <c r="N289" s="15"/>
      <c r="O289" s="15"/>
      <c r="P289" s="15"/>
    </row>
    <row r="290" spans="1:16" s="3" customFormat="1" x14ac:dyDescent="0.25">
      <c r="A290" s="11"/>
      <c r="B290" s="2"/>
      <c r="C290" s="2"/>
      <c r="E290" s="12"/>
      <c r="H290" s="65"/>
      <c r="N290" s="15"/>
      <c r="O290" s="15"/>
      <c r="P290" s="15"/>
    </row>
    <row r="291" spans="1:16" s="3" customFormat="1" x14ac:dyDescent="0.25">
      <c r="A291" s="11"/>
      <c r="B291" s="2"/>
      <c r="C291" s="2"/>
      <c r="E291" s="12"/>
      <c r="H291" s="65"/>
      <c r="N291" s="15"/>
      <c r="O291" s="15"/>
      <c r="P291" s="15"/>
    </row>
    <row r="292" spans="1:16" s="3" customFormat="1" x14ac:dyDescent="0.25">
      <c r="A292" s="11"/>
      <c r="B292" s="2"/>
      <c r="C292" s="2"/>
      <c r="E292" s="12"/>
      <c r="H292" s="65"/>
      <c r="N292" s="15"/>
      <c r="O292" s="15"/>
      <c r="P292" s="15"/>
    </row>
    <row r="293" spans="1:16" s="3" customFormat="1" x14ac:dyDescent="0.25">
      <c r="A293" s="11"/>
      <c r="B293" s="2"/>
      <c r="C293" s="2"/>
      <c r="E293" s="12"/>
      <c r="H293" s="65"/>
      <c r="N293" s="15"/>
      <c r="O293" s="15"/>
      <c r="P293" s="15"/>
    </row>
    <row r="294" spans="1:16" s="3" customFormat="1" x14ac:dyDescent="0.25">
      <c r="A294" s="11"/>
      <c r="B294" s="2"/>
      <c r="C294" s="2"/>
      <c r="E294" s="12"/>
      <c r="H294" s="65"/>
      <c r="N294" s="15"/>
      <c r="O294" s="15"/>
      <c r="P294" s="15"/>
    </row>
    <row r="295" spans="1:16" s="3" customFormat="1" x14ac:dyDescent="0.25">
      <c r="A295" s="11"/>
      <c r="B295" s="2"/>
      <c r="C295" s="2"/>
      <c r="E295" s="12"/>
      <c r="H295" s="65"/>
      <c r="N295" s="15"/>
      <c r="O295" s="15"/>
      <c r="P295" s="15"/>
    </row>
    <row r="296" spans="1:16" s="3" customFormat="1" x14ac:dyDescent="0.25">
      <c r="A296" s="11"/>
      <c r="B296" s="2"/>
      <c r="C296" s="2"/>
      <c r="E296" s="12"/>
      <c r="H296" s="65"/>
      <c r="N296" s="15"/>
      <c r="O296" s="15"/>
      <c r="P296" s="15"/>
    </row>
  </sheetData>
  <mergeCells count="2">
    <mergeCell ref="A277:L277"/>
    <mergeCell ref="O277:P277"/>
  </mergeCells>
  <conditionalFormatting sqref="B3">
    <cfRule type="duplicateValues" dxfId="433" priority="2"/>
  </conditionalFormatting>
  <conditionalFormatting sqref="B4:B269">
    <cfRule type="duplicateValues" dxfId="432" priority="1"/>
  </conditionalFormatting>
  <conditionalFormatting sqref="B270:B276">
    <cfRule type="duplicateValues" dxfId="431" priority="2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8" sqref="O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41.25" customHeight="1" x14ac:dyDescent="0.2">
      <c r="A3" s="97" t="s">
        <v>2175</v>
      </c>
      <c r="B3" s="76" t="s">
        <v>367</v>
      </c>
      <c r="C3" s="9" t="s">
        <v>368</v>
      </c>
      <c r="D3" s="78" t="s">
        <v>50</v>
      </c>
      <c r="E3" s="13">
        <v>44428</v>
      </c>
      <c r="F3" s="78" t="s">
        <v>89</v>
      </c>
      <c r="G3" s="13">
        <v>44429</v>
      </c>
      <c r="H3" s="10" t="s">
        <v>90</v>
      </c>
      <c r="I3" s="1">
        <v>88</v>
      </c>
      <c r="J3" s="1">
        <v>74</v>
      </c>
      <c r="K3" s="1">
        <v>43</v>
      </c>
      <c r="L3" s="1">
        <v>67</v>
      </c>
      <c r="M3" s="83">
        <v>70.004000000000005</v>
      </c>
      <c r="N3" s="8">
        <v>70</v>
      </c>
      <c r="O3" s="66">
        <v>2530</v>
      </c>
      <c r="P3" s="67">
        <f>Table224523[[#This Row],[PEMBULATAN]]*O3</f>
        <v>177100</v>
      </c>
    </row>
    <row r="4" spans="1:16" ht="41.25" customHeight="1" x14ac:dyDescent="0.2">
      <c r="A4" s="14"/>
      <c r="B4" s="92"/>
      <c r="C4" s="9" t="s">
        <v>369</v>
      </c>
      <c r="D4" s="78" t="s">
        <v>50</v>
      </c>
      <c r="E4" s="13">
        <v>44428</v>
      </c>
      <c r="F4" s="78" t="s">
        <v>89</v>
      </c>
      <c r="G4" s="13">
        <v>44429</v>
      </c>
      <c r="H4" s="10" t="s">
        <v>90</v>
      </c>
      <c r="I4" s="1">
        <v>57</v>
      </c>
      <c r="J4" s="1">
        <v>41</v>
      </c>
      <c r="K4" s="1">
        <v>32</v>
      </c>
      <c r="L4" s="1">
        <v>12</v>
      </c>
      <c r="M4" s="83">
        <v>18.696000000000002</v>
      </c>
      <c r="N4" s="8">
        <v>19</v>
      </c>
      <c r="O4" s="66">
        <v>2530</v>
      </c>
      <c r="P4" s="67">
        <f>Table224523[[#This Row],[PEMBULATAN]]*O4</f>
        <v>48070</v>
      </c>
    </row>
    <row r="5" spans="1:16" ht="41.25" customHeight="1" x14ac:dyDescent="0.2">
      <c r="A5" s="96"/>
      <c r="B5" s="77" t="s">
        <v>370</v>
      </c>
      <c r="C5" s="75" t="s">
        <v>371</v>
      </c>
      <c r="D5" s="80" t="s">
        <v>50</v>
      </c>
      <c r="E5" s="13">
        <v>44428</v>
      </c>
      <c r="F5" s="78" t="s">
        <v>89</v>
      </c>
      <c r="G5" s="13">
        <v>44429</v>
      </c>
      <c r="H5" s="79" t="s">
        <v>90</v>
      </c>
      <c r="I5" s="16">
        <v>202</v>
      </c>
      <c r="J5" s="16">
        <v>94</v>
      </c>
      <c r="K5" s="16">
        <v>14</v>
      </c>
      <c r="L5" s="16">
        <v>12</v>
      </c>
      <c r="M5" s="84">
        <v>66.457999999999998</v>
      </c>
      <c r="N5" s="74">
        <v>67</v>
      </c>
      <c r="O5" s="66">
        <v>2530</v>
      </c>
      <c r="P5" s="67">
        <f>Table224523[[#This Row],[PEMBULATAN]]*O5</f>
        <v>169510</v>
      </c>
    </row>
    <row r="6" spans="1:16" ht="41.25" customHeight="1" x14ac:dyDescent="0.2">
      <c r="A6" s="96"/>
      <c r="B6" s="77"/>
      <c r="C6" s="75" t="s">
        <v>372</v>
      </c>
      <c r="D6" s="80" t="s">
        <v>50</v>
      </c>
      <c r="E6" s="13">
        <v>44428</v>
      </c>
      <c r="F6" s="78" t="s">
        <v>89</v>
      </c>
      <c r="G6" s="13">
        <v>44429</v>
      </c>
      <c r="H6" s="79" t="s">
        <v>90</v>
      </c>
      <c r="I6" s="16">
        <v>86</v>
      </c>
      <c r="J6" s="16">
        <v>57</v>
      </c>
      <c r="K6" s="16">
        <v>21</v>
      </c>
      <c r="L6" s="16">
        <v>18</v>
      </c>
      <c r="M6" s="84">
        <v>25.735499999999998</v>
      </c>
      <c r="N6" s="74">
        <v>26</v>
      </c>
      <c r="O6" s="66">
        <v>2530</v>
      </c>
      <c r="P6" s="67">
        <f>Table224523[[#This Row],[PEMBULATAN]]*O6</f>
        <v>65780</v>
      </c>
    </row>
    <row r="7" spans="1:16" ht="22.5" customHeight="1" x14ac:dyDescent="0.2">
      <c r="A7" s="119" t="s">
        <v>31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1"/>
      <c r="M7" s="81">
        <f>SUBTOTAL(109,Table224523[KG VOLUME])</f>
        <v>180.89350000000002</v>
      </c>
      <c r="N7" s="70">
        <f>SUM(N3:N6)</f>
        <v>182</v>
      </c>
      <c r="O7" s="122">
        <f>SUM(P3:P6)</f>
        <v>460460</v>
      </c>
      <c r="P7" s="123"/>
    </row>
    <row r="8" spans="1:16" ht="22.5" customHeight="1" x14ac:dyDescent="0.2">
      <c r="A8" s="85"/>
      <c r="B8" s="58" t="s">
        <v>43</v>
      </c>
      <c r="C8" s="57"/>
      <c r="D8" s="59" t="s">
        <v>44</v>
      </c>
      <c r="E8" s="85"/>
      <c r="F8" s="85"/>
      <c r="G8" s="85"/>
      <c r="H8" s="85"/>
      <c r="I8" s="85"/>
      <c r="J8" s="85"/>
      <c r="K8" s="85"/>
      <c r="L8" s="85"/>
      <c r="M8" s="86"/>
      <c r="N8" s="88" t="s">
        <v>51</v>
      </c>
      <c r="O8" s="87"/>
      <c r="P8" s="87">
        <f>O7*10%</f>
        <v>46046</v>
      </c>
    </row>
    <row r="9" spans="1:16" ht="22.5" customHeight="1" thickBot="1" x14ac:dyDescent="0.25">
      <c r="A9" s="85"/>
      <c r="B9" s="58"/>
      <c r="C9" s="57"/>
      <c r="D9" s="59"/>
      <c r="E9" s="85"/>
      <c r="F9" s="85"/>
      <c r="G9" s="85"/>
      <c r="H9" s="85"/>
      <c r="I9" s="85"/>
      <c r="J9" s="85"/>
      <c r="K9" s="85"/>
      <c r="L9" s="85"/>
      <c r="M9" s="86"/>
      <c r="N9" s="99" t="s">
        <v>53</v>
      </c>
      <c r="O9" s="100"/>
      <c r="P9" s="100">
        <f>O7-P8</f>
        <v>414414</v>
      </c>
    </row>
    <row r="10" spans="1:16" x14ac:dyDescent="0.2">
      <c r="A10" s="11"/>
      <c r="H10" s="65"/>
      <c r="N10" s="64" t="s">
        <v>32</v>
      </c>
      <c r="P10" s="71">
        <f>P9*1%</f>
        <v>4144.1400000000003</v>
      </c>
    </row>
    <row r="11" spans="1:16" ht="15.75" thickBot="1" x14ac:dyDescent="0.25">
      <c r="A11" s="11"/>
      <c r="H11" s="65"/>
      <c r="N11" s="64" t="s">
        <v>54</v>
      </c>
      <c r="P11" s="73">
        <f>P9*2%</f>
        <v>8288.2800000000007</v>
      </c>
    </row>
    <row r="12" spans="1:16" x14ac:dyDescent="0.2">
      <c r="A12" s="11"/>
      <c r="H12" s="65"/>
      <c r="N12" s="68" t="s">
        <v>33</v>
      </c>
      <c r="O12" s="69"/>
      <c r="P12" s="72">
        <f>P9+P10-P11</f>
        <v>410269.86</v>
      </c>
    </row>
    <row r="13" spans="1:16" x14ac:dyDescent="0.2">
      <c r="A13" s="11"/>
      <c r="H13" s="65"/>
      <c r="P13" s="73"/>
    </row>
    <row r="14" spans="1:16" x14ac:dyDescent="0.2">
      <c r="A14" s="11"/>
      <c r="H14" s="65"/>
      <c r="O14" s="60"/>
      <c r="P14" s="73"/>
    </row>
    <row r="15" spans="1:16" s="3" customFormat="1" x14ac:dyDescent="0.25">
      <c r="A15" s="11"/>
      <c r="B15" s="2"/>
      <c r="C15" s="2"/>
      <c r="E15" s="12"/>
      <c r="H15" s="65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5"/>
      <c r="N26" s="15"/>
      <c r="O26" s="15"/>
      <c r="P26" s="15"/>
    </row>
  </sheetData>
  <mergeCells count="2">
    <mergeCell ref="A7:L7"/>
    <mergeCell ref="O7:P7"/>
  </mergeCells>
  <conditionalFormatting sqref="B3">
    <cfRule type="duplicateValues" dxfId="415" priority="2"/>
  </conditionalFormatting>
  <conditionalFormatting sqref="B4:B6">
    <cfRule type="duplicateValues" dxfId="414" priority="2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28"/>
  <sheetViews>
    <sheetView zoomScale="110" zoomScaleNormal="110" workbookViewId="0">
      <pane xSplit="3" ySplit="2" topLeftCell="D207" activePane="bottomRight" state="frozen"/>
      <selection pane="topRight" activeCell="B1" sqref="B1"/>
      <selection pane="bottomLeft" activeCell="A3" sqref="A3"/>
      <selection pane="bottomRight" activeCell="K213" sqref="K2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26.25" customHeight="1" x14ac:dyDescent="0.2">
      <c r="A3" s="97" t="s">
        <v>2176</v>
      </c>
      <c r="B3" s="76" t="s">
        <v>373</v>
      </c>
      <c r="C3" s="9" t="s">
        <v>374</v>
      </c>
      <c r="D3" s="78" t="s">
        <v>50</v>
      </c>
      <c r="E3" s="13">
        <v>44428</v>
      </c>
      <c r="F3" s="78" t="s">
        <v>582</v>
      </c>
      <c r="G3" s="13">
        <v>44433</v>
      </c>
      <c r="H3" s="10" t="s">
        <v>583</v>
      </c>
      <c r="I3" s="1">
        <v>40</v>
      </c>
      <c r="J3" s="1">
        <v>40</v>
      </c>
      <c r="K3" s="1">
        <v>38</v>
      </c>
      <c r="L3" s="1">
        <v>21</v>
      </c>
      <c r="M3" s="83">
        <v>15.2</v>
      </c>
      <c r="N3" s="8">
        <v>21</v>
      </c>
      <c r="O3" s="66">
        <v>2530</v>
      </c>
      <c r="P3" s="67">
        <f>Table2245234[[#This Row],[PEMBULATAN]]*O3</f>
        <v>53130</v>
      </c>
    </row>
    <row r="4" spans="1:16" ht="26.25" customHeight="1" x14ac:dyDescent="0.2">
      <c r="A4" s="98"/>
      <c r="B4" s="77"/>
      <c r="C4" s="9" t="s">
        <v>375</v>
      </c>
      <c r="D4" s="78" t="s">
        <v>50</v>
      </c>
      <c r="E4" s="13">
        <v>44428</v>
      </c>
      <c r="F4" s="78" t="s">
        <v>582</v>
      </c>
      <c r="G4" s="13">
        <v>44433</v>
      </c>
      <c r="H4" s="10" t="s">
        <v>583</v>
      </c>
      <c r="I4" s="1">
        <v>47</v>
      </c>
      <c r="J4" s="1">
        <v>45</v>
      </c>
      <c r="K4" s="1">
        <v>17</v>
      </c>
      <c r="L4" s="1">
        <v>10</v>
      </c>
      <c r="M4" s="83">
        <v>8.9887499999999996</v>
      </c>
      <c r="N4" s="8">
        <v>10</v>
      </c>
      <c r="O4" s="66">
        <v>2530</v>
      </c>
      <c r="P4" s="67">
        <f>Table2245234[[#This Row],[PEMBULATAN]]*O4</f>
        <v>25300</v>
      </c>
    </row>
    <row r="5" spans="1:16" ht="26.25" customHeight="1" x14ac:dyDescent="0.2">
      <c r="A5" s="96"/>
      <c r="B5" s="92"/>
      <c r="C5" s="75" t="s">
        <v>376</v>
      </c>
      <c r="D5" s="80" t="s">
        <v>50</v>
      </c>
      <c r="E5" s="13">
        <v>44428</v>
      </c>
      <c r="F5" s="78" t="s">
        <v>582</v>
      </c>
      <c r="G5" s="13">
        <v>44433</v>
      </c>
      <c r="H5" s="79" t="s">
        <v>583</v>
      </c>
      <c r="I5" s="16">
        <v>47</v>
      </c>
      <c r="J5" s="16">
        <v>45</v>
      </c>
      <c r="K5" s="16">
        <v>17</v>
      </c>
      <c r="L5" s="16">
        <v>10</v>
      </c>
      <c r="M5" s="84">
        <v>8.9887499999999996</v>
      </c>
      <c r="N5" s="74">
        <v>10</v>
      </c>
      <c r="O5" s="66">
        <v>2530</v>
      </c>
      <c r="P5" s="67">
        <f>Table2245234[[#This Row],[PEMBULATAN]]*O5</f>
        <v>25300</v>
      </c>
    </row>
    <row r="6" spans="1:16" ht="26.25" customHeight="1" x14ac:dyDescent="0.2">
      <c r="A6" s="96"/>
      <c r="B6" s="77" t="s">
        <v>377</v>
      </c>
      <c r="C6" s="75" t="s">
        <v>378</v>
      </c>
      <c r="D6" s="80" t="s">
        <v>50</v>
      </c>
      <c r="E6" s="13">
        <v>44428</v>
      </c>
      <c r="F6" s="78" t="s">
        <v>582</v>
      </c>
      <c r="G6" s="13">
        <v>44433</v>
      </c>
      <c r="H6" s="79" t="s">
        <v>583</v>
      </c>
      <c r="I6" s="16">
        <v>42</v>
      </c>
      <c r="J6" s="16">
        <v>33</v>
      </c>
      <c r="K6" s="16">
        <v>30</v>
      </c>
      <c r="L6" s="16">
        <v>3</v>
      </c>
      <c r="M6" s="84">
        <v>10.395</v>
      </c>
      <c r="N6" s="74">
        <v>10</v>
      </c>
      <c r="O6" s="66">
        <v>2530</v>
      </c>
      <c r="P6" s="67">
        <f>Table2245234[[#This Row],[PEMBULATAN]]*O6</f>
        <v>25300</v>
      </c>
    </row>
    <row r="7" spans="1:16" ht="26.25" customHeight="1" x14ac:dyDescent="0.2">
      <c r="A7" s="96"/>
      <c r="B7" s="77"/>
      <c r="C7" s="75" t="s">
        <v>379</v>
      </c>
      <c r="D7" s="80" t="s">
        <v>50</v>
      </c>
      <c r="E7" s="13">
        <v>44428</v>
      </c>
      <c r="F7" s="78" t="s">
        <v>582</v>
      </c>
      <c r="G7" s="13">
        <v>44433</v>
      </c>
      <c r="H7" s="79" t="s">
        <v>583</v>
      </c>
      <c r="I7" s="16">
        <v>70</v>
      </c>
      <c r="J7" s="16">
        <v>53</v>
      </c>
      <c r="K7" s="16">
        <v>41</v>
      </c>
      <c r="L7" s="16">
        <v>17</v>
      </c>
      <c r="M7" s="84">
        <v>38.027500000000003</v>
      </c>
      <c r="N7" s="74">
        <v>38</v>
      </c>
      <c r="O7" s="66">
        <v>2530</v>
      </c>
      <c r="P7" s="67">
        <f>Table2245234[[#This Row],[PEMBULATAN]]*O7</f>
        <v>96140</v>
      </c>
    </row>
    <row r="8" spans="1:16" ht="26.25" customHeight="1" x14ac:dyDescent="0.2">
      <c r="A8" s="96"/>
      <c r="B8" s="77"/>
      <c r="C8" s="75" t="s">
        <v>380</v>
      </c>
      <c r="D8" s="80" t="s">
        <v>50</v>
      </c>
      <c r="E8" s="13">
        <v>44428</v>
      </c>
      <c r="F8" s="78" t="s">
        <v>582</v>
      </c>
      <c r="G8" s="13">
        <v>44433</v>
      </c>
      <c r="H8" s="79" t="s">
        <v>583</v>
      </c>
      <c r="I8" s="16">
        <v>46</v>
      </c>
      <c r="J8" s="16">
        <v>50</v>
      </c>
      <c r="K8" s="16">
        <v>24</v>
      </c>
      <c r="L8" s="16">
        <v>13</v>
      </c>
      <c r="M8" s="84">
        <v>13.8</v>
      </c>
      <c r="N8" s="74">
        <v>14</v>
      </c>
      <c r="O8" s="66">
        <v>2530</v>
      </c>
      <c r="P8" s="67">
        <f>Table2245234[[#This Row],[PEMBULATAN]]*O8</f>
        <v>35420</v>
      </c>
    </row>
    <row r="9" spans="1:16" ht="26.25" customHeight="1" x14ac:dyDescent="0.2">
      <c r="A9" s="96"/>
      <c r="B9" s="77"/>
      <c r="C9" s="75" t="s">
        <v>381</v>
      </c>
      <c r="D9" s="80" t="s">
        <v>50</v>
      </c>
      <c r="E9" s="13">
        <v>44428</v>
      </c>
      <c r="F9" s="78" t="s">
        <v>582</v>
      </c>
      <c r="G9" s="13">
        <v>44433</v>
      </c>
      <c r="H9" s="79" t="s">
        <v>583</v>
      </c>
      <c r="I9" s="16">
        <v>41</v>
      </c>
      <c r="J9" s="16">
        <v>38</v>
      </c>
      <c r="K9" s="16">
        <v>34</v>
      </c>
      <c r="L9" s="16">
        <v>4</v>
      </c>
      <c r="M9" s="84">
        <v>13.243</v>
      </c>
      <c r="N9" s="74">
        <v>13</v>
      </c>
      <c r="O9" s="66">
        <v>2530</v>
      </c>
      <c r="P9" s="67">
        <f>Table2245234[[#This Row],[PEMBULATAN]]*O9</f>
        <v>32890</v>
      </c>
    </row>
    <row r="10" spans="1:16" ht="26.25" customHeight="1" x14ac:dyDescent="0.2">
      <c r="A10" s="96"/>
      <c r="B10" s="77"/>
      <c r="C10" s="75" t="s">
        <v>382</v>
      </c>
      <c r="D10" s="80" t="s">
        <v>50</v>
      </c>
      <c r="E10" s="13">
        <v>44428</v>
      </c>
      <c r="F10" s="78" t="s">
        <v>582</v>
      </c>
      <c r="G10" s="13">
        <v>44433</v>
      </c>
      <c r="H10" s="79" t="s">
        <v>583</v>
      </c>
      <c r="I10" s="16">
        <v>30</v>
      </c>
      <c r="J10" s="16">
        <v>16</v>
      </c>
      <c r="K10" s="16">
        <v>14</v>
      </c>
      <c r="L10" s="16">
        <v>1</v>
      </c>
      <c r="M10" s="84">
        <v>1.68</v>
      </c>
      <c r="N10" s="74">
        <v>2</v>
      </c>
      <c r="O10" s="66">
        <v>2530</v>
      </c>
      <c r="P10" s="67">
        <f>Table2245234[[#This Row],[PEMBULATAN]]*O10</f>
        <v>5060</v>
      </c>
    </row>
    <row r="11" spans="1:16" ht="26.25" customHeight="1" x14ac:dyDescent="0.2">
      <c r="A11" s="96"/>
      <c r="B11" s="77"/>
      <c r="C11" s="75" t="s">
        <v>383</v>
      </c>
      <c r="D11" s="80" t="s">
        <v>50</v>
      </c>
      <c r="E11" s="13">
        <v>44428</v>
      </c>
      <c r="F11" s="78" t="s">
        <v>582</v>
      </c>
      <c r="G11" s="13">
        <v>44433</v>
      </c>
      <c r="H11" s="79" t="s">
        <v>583</v>
      </c>
      <c r="I11" s="16">
        <v>48</v>
      </c>
      <c r="J11" s="16">
        <v>32</v>
      </c>
      <c r="K11" s="16">
        <v>35</v>
      </c>
      <c r="L11" s="16">
        <v>20</v>
      </c>
      <c r="M11" s="84">
        <v>13.44</v>
      </c>
      <c r="N11" s="74">
        <v>20</v>
      </c>
      <c r="O11" s="66">
        <v>2530</v>
      </c>
      <c r="P11" s="67">
        <f>Table2245234[[#This Row],[PEMBULATAN]]*O11</f>
        <v>50600</v>
      </c>
    </row>
    <row r="12" spans="1:16" ht="26.25" customHeight="1" x14ac:dyDescent="0.2">
      <c r="A12" s="96"/>
      <c r="B12" s="77"/>
      <c r="C12" s="75" t="s">
        <v>384</v>
      </c>
      <c r="D12" s="80" t="s">
        <v>50</v>
      </c>
      <c r="E12" s="13">
        <v>44428</v>
      </c>
      <c r="F12" s="78" t="s">
        <v>582</v>
      </c>
      <c r="G12" s="13">
        <v>44433</v>
      </c>
      <c r="H12" s="79" t="s">
        <v>583</v>
      </c>
      <c r="I12" s="16">
        <v>33</v>
      </c>
      <c r="J12" s="16">
        <v>31</v>
      </c>
      <c r="K12" s="16">
        <v>18</v>
      </c>
      <c r="L12" s="16">
        <v>1</v>
      </c>
      <c r="M12" s="84">
        <v>4.6035000000000004</v>
      </c>
      <c r="N12" s="74">
        <v>5</v>
      </c>
      <c r="O12" s="66">
        <v>2530</v>
      </c>
      <c r="P12" s="67">
        <f>Table2245234[[#This Row],[PEMBULATAN]]*O12</f>
        <v>12650</v>
      </c>
    </row>
    <row r="13" spans="1:16" ht="26.25" customHeight="1" x14ac:dyDescent="0.2">
      <c r="A13" s="96"/>
      <c r="B13" s="92"/>
      <c r="C13" s="75" t="s">
        <v>385</v>
      </c>
      <c r="D13" s="80" t="s">
        <v>50</v>
      </c>
      <c r="E13" s="13">
        <v>44428</v>
      </c>
      <c r="F13" s="78" t="s">
        <v>582</v>
      </c>
      <c r="G13" s="13">
        <v>44433</v>
      </c>
      <c r="H13" s="79" t="s">
        <v>583</v>
      </c>
      <c r="I13" s="16">
        <v>35</v>
      </c>
      <c r="J13" s="16">
        <v>22</v>
      </c>
      <c r="K13" s="16">
        <v>22</v>
      </c>
      <c r="L13" s="16">
        <v>2</v>
      </c>
      <c r="M13" s="84">
        <v>4.2350000000000003</v>
      </c>
      <c r="N13" s="74">
        <v>4</v>
      </c>
      <c r="O13" s="66">
        <v>2530</v>
      </c>
      <c r="P13" s="67">
        <f>Table2245234[[#This Row],[PEMBULATAN]]*O13</f>
        <v>10120</v>
      </c>
    </row>
    <row r="14" spans="1:16" ht="26.25" customHeight="1" x14ac:dyDescent="0.2">
      <c r="A14" s="96"/>
      <c r="B14" s="77" t="s">
        <v>386</v>
      </c>
      <c r="C14" s="75" t="s">
        <v>387</v>
      </c>
      <c r="D14" s="80" t="s">
        <v>50</v>
      </c>
      <c r="E14" s="13">
        <v>44428</v>
      </c>
      <c r="F14" s="78" t="s">
        <v>582</v>
      </c>
      <c r="G14" s="13">
        <v>44433</v>
      </c>
      <c r="H14" s="79" t="s">
        <v>583</v>
      </c>
      <c r="I14" s="16">
        <v>85</v>
      </c>
      <c r="J14" s="16">
        <v>53</v>
      </c>
      <c r="K14" s="16">
        <v>17</v>
      </c>
      <c r="L14" s="16">
        <v>11</v>
      </c>
      <c r="M14" s="84">
        <v>19.146249999999998</v>
      </c>
      <c r="N14" s="74">
        <v>19</v>
      </c>
      <c r="O14" s="66">
        <v>2530</v>
      </c>
      <c r="P14" s="67">
        <f>Table2245234[[#This Row],[PEMBULATAN]]*O14</f>
        <v>48070</v>
      </c>
    </row>
    <row r="15" spans="1:16" ht="26.25" customHeight="1" x14ac:dyDescent="0.2">
      <c r="A15" s="96"/>
      <c r="B15" s="77"/>
      <c r="C15" s="75" t="s">
        <v>388</v>
      </c>
      <c r="D15" s="80" t="s">
        <v>50</v>
      </c>
      <c r="E15" s="13">
        <v>44428</v>
      </c>
      <c r="F15" s="78" t="s">
        <v>582</v>
      </c>
      <c r="G15" s="13">
        <v>44433</v>
      </c>
      <c r="H15" s="79" t="s">
        <v>583</v>
      </c>
      <c r="I15" s="16">
        <v>66</v>
      </c>
      <c r="J15" s="16">
        <v>34</v>
      </c>
      <c r="K15" s="16">
        <v>33</v>
      </c>
      <c r="L15" s="16">
        <v>9</v>
      </c>
      <c r="M15" s="84">
        <v>18.513000000000002</v>
      </c>
      <c r="N15" s="74">
        <v>19</v>
      </c>
      <c r="O15" s="66">
        <v>2530</v>
      </c>
      <c r="P15" s="67">
        <f>Table2245234[[#This Row],[PEMBULATAN]]*O15</f>
        <v>48070</v>
      </c>
    </row>
    <row r="16" spans="1:16" ht="26.25" customHeight="1" x14ac:dyDescent="0.2">
      <c r="A16" s="96"/>
      <c r="B16" s="77"/>
      <c r="C16" s="75" t="s">
        <v>389</v>
      </c>
      <c r="D16" s="80" t="s">
        <v>50</v>
      </c>
      <c r="E16" s="13">
        <v>44428</v>
      </c>
      <c r="F16" s="78" t="s">
        <v>582</v>
      </c>
      <c r="G16" s="13">
        <v>44433</v>
      </c>
      <c r="H16" s="79" t="s">
        <v>583</v>
      </c>
      <c r="I16" s="16">
        <v>60</v>
      </c>
      <c r="J16" s="16">
        <v>54</v>
      </c>
      <c r="K16" s="16">
        <v>20</v>
      </c>
      <c r="L16" s="16">
        <v>7</v>
      </c>
      <c r="M16" s="84">
        <v>16.2</v>
      </c>
      <c r="N16" s="74">
        <v>16</v>
      </c>
      <c r="O16" s="66">
        <v>2530</v>
      </c>
      <c r="P16" s="67">
        <f>Table2245234[[#This Row],[PEMBULATAN]]*O16</f>
        <v>40480</v>
      </c>
    </row>
    <row r="17" spans="1:16" ht="26.25" customHeight="1" x14ac:dyDescent="0.2">
      <c r="A17" s="96"/>
      <c r="B17" s="77"/>
      <c r="C17" s="75" t="s">
        <v>390</v>
      </c>
      <c r="D17" s="80" t="s">
        <v>50</v>
      </c>
      <c r="E17" s="13">
        <v>44428</v>
      </c>
      <c r="F17" s="78" t="s">
        <v>582</v>
      </c>
      <c r="G17" s="13">
        <v>44433</v>
      </c>
      <c r="H17" s="79" t="s">
        <v>583</v>
      </c>
      <c r="I17" s="16">
        <v>50</v>
      </c>
      <c r="J17" s="16">
        <v>38</v>
      </c>
      <c r="K17" s="16">
        <v>18</v>
      </c>
      <c r="L17" s="16">
        <v>3</v>
      </c>
      <c r="M17" s="84">
        <v>8.5500000000000007</v>
      </c>
      <c r="N17" s="74">
        <v>9</v>
      </c>
      <c r="O17" s="66">
        <v>2530</v>
      </c>
      <c r="P17" s="67">
        <f>Table2245234[[#This Row],[PEMBULATAN]]*O17</f>
        <v>22770</v>
      </c>
    </row>
    <row r="18" spans="1:16" ht="26.25" customHeight="1" x14ac:dyDescent="0.2">
      <c r="A18" s="96"/>
      <c r="B18" s="77"/>
      <c r="C18" s="75" t="s">
        <v>391</v>
      </c>
      <c r="D18" s="80" t="s">
        <v>50</v>
      </c>
      <c r="E18" s="13">
        <v>44428</v>
      </c>
      <c r="F18" s="78" t="s">
        <v>582</v>
      </c>
      <c r="G18" s="13">
        <v>44433</v>
      </c>
      <c r="H18" s="79" t="s">
        <v>583</v>
      </c>
      <c r="I18" s="16">
        <v>45</v>
      </c>
      <c r="J18" s="16">
        <v>45</v>
      </c>
      <c r="K18" s="16">
        <v>22</v>
      </c>
      <c r="L18" s="16">
        <v>3</v>
      </c>
      <c r="M18" s="84">
        <v>11.137499999999999</v>
      </c>
      <c r="N18" s="74">
        <v>11</v>
      </c>
      <c r="O18" s="66">
        <v>2530</v>
      </c>
      <c r="P18" s="67">
        <f>Table2245234[[#This Row],[PEMBULATAN]]*O18</f>
        <v>27830</v>
      </c>
    </row>
    <row r="19" spans="1:16" ht="26.25" customHeight="1" x14ac:dyDescent="0.2">
      <c r="A19" s="96"/>
      <c r="B19" s="77"/>
      <c r="C19" s="75" t="s">
        <v>392</v>
      </c>
      <c r="D19" s="80" t="s">
        <v>50</v>
      </c>
      <c r="E19" s="13">
        <v>44428</v>
      </c>
      <c r="F19" s="78" t="s">
        <v>582</v>
      </c>
      <c r="G19" s="13">
        <v>44433</v>
      </c>
      <c r="H19" s="79" t="s">
        <v>583</v>
      </c>
      <c r="I19" s="16">
        <v>40</v>
      </c>
      <c r="J19" s="16">
        <v>32</v>
      </c>
      <c r="K19" s="16">
        <v>32</v>
      </c>
      <c r="L19" s="16">
        <v>1</v>
      </c>
      <c r="M19" s="84">
        <v>10.24</v>
      </c>
      <c r="N19" s="74">
        <v>10</v>
      </c>
      <c r="O19" s="66">
        <v>2530</v>
      </c>
      <c r="P19" s="67">
        <f>Table2245234[[#This Row],[PEMBULATAN]]*O19</f>
        <v>25300</v>
      </c>
    </row>
    <row r="20" spans="1:16" ht="26.25" customHeight="1" x14ac:dyDescent="0.2">
      <c r="A20" s="96"/>
      <c r="B20" s="77"/>
      <c r="C20" s="75" t="s">
        <v>393</v>
      </c>
      <c r="D20" s="80" t="s">
        <v>50</v>
      </c>
      <c r="E20" s="13">
        <v>44428</v>
      </c>
      <c r="F20" s="78" t="s">
        <v>582</v>
      </c>
      <c r="G20" s="13">
        <v>44433</v>
      </c>
      <c r="H20" s="79" t="s">
        <v>583</v>
      </c>
      <c r="I20" s="16">
        <v>42</v>
      </c>
      <c r="J20" s="16">
        <v>42</v>
      </c>
      <c r="K20" s="16">
        <v>30</v>
      </c>
      <c r="L20" s="16">
        <v>6</v>
      </c>
      <c r="M20" s="84">
        <v>13.23</v>
      </c>
      <c r="N20" s="74">
        <v>13</v>
      </c>
      <c r="O20" s="66">
        <v>2530</v>
      </c>
      <c r="P20" s="67">
        <f>Table2245234[[#This Row],[PEMBULATAN]]*O20</f>
        <v>32890</v>
      </c>
    </row>
    <row r="21" spans="1:16" ht="26.25" customHeight="1" x14ac:dyDescent="0.2">
      <c r="A21" s="96"/>
      <c r="B21" s="77"/>
      <c r="C21" s="75" t="s">
        <v>394</v>
      </c>
      <c r="D21" s="80" t="s">
        <v>50</v>
      </c>
      <c r="E21" s="13">
        <v>44428</v>
      </c>
      <c r="F21" s="78" t="s">
        <v>582</v>
      </c>
      <c r="G21" s="13">
        <v>44433</v>
      </c>
      <c r="H21" s="79" t="s">
        <v>583</v>
      </c>
      <c r="I21" s="16">
        <v>105</v>
      </c>
      <c r="J21" s="16">
        <v>58</v>
      </c>
      <c r="K21" s="16">
        <v>40</v>
      </c>
      <c r="L21" s="16">
        <v>34</v>
      </c>
      <c r="M21" s="84">
        <v>60.9</v>
      </c>
      <c r="N21" s="74">
        <v>61</v>
      </c>
      <c r="O21" s="66">
        <v>2530</v>
      </c>
      <c r="P21" s="67">
        <f>Table2245234[[#This Row],[PEMBULATAN]]*O21</f>
        <v>154330</v>
      </c>
    </row>
    <row r="22" spans="1:16" ht="26.25" customHeight="1" x14ac:dyDescent="0.2">
      <c r="A22" s="96"/>
      <c r="B22" s="77"/>
      <c r="C22" s="75" t="s">
        <v>395</v>
      </c>
      <c r="D22" s="80" t="s">
        <v>50</v>
      </c>
      <c r="E22" s="13">
        <v>44428</v>
      </c>
      <c r="F22" s="78" t="s">
        <v>582</v>
      </c>
      <c r="G22" s="13">
        <v>44433</v>
      </c>
      <c r="H22" s="79" t="s">
        <v>583</v>
      </c>
      <c r="I22" s="16">
        <v>90</v>
      </c>
      <c r="J22" s="16">
        <v>52</v>
      </c>
      <c r="K22" s="16">
        <v>36</v>
      </c>
      <c r="L22" s="16">
        <v>12</v>
      </c>
      <c r="M22" s="84">
        <v>42.12</v>
      </c>
      <c r="N22" s="74">
        <v>42</v>
      </c>
      <c r="O22" s="66">
        <v>2530</v>
      </c>
      <c r="P22" s="67">
        <f>Table2245234[[#This Row],[PEMBULATAN]]*O22</f>
        <v>106260</v>
      </c>
    </row>
    <row r="23" spans="1:16" ht="26.25" customHeight="1" x14ac:dyDescent="0.2">
      <c r="A23" s="96"/>
      <c r="B23" s="77"/>
      <c r="C23" s="75" t="s">
        <v>396</v>
      </c>
      <c r="D23" s="80" t="s">
        <v>50</v>
      </c>
      <c r="E23" s="13">
        <v>44428</v>
      </c>
      <c r="F23" s="78" t="s">
        <v>582</v>
      </c>
      <c r="G23" s="13">
        <v>44433</v>
      </c>
      <c r="H23" s="79" t="s">
        <v>583</v>
      </c>
      <c r="I23" s="16">
        <v>86</v>
      </c>
      <c r="J23" s="16">
        <v>60</v>
      </c>
      <c r="K23" s="16">
        <v>38</v>
      </c>
      <c r="L23" s="16">
        <v>23</v>
      </c>
      <c r="M23" s="84">
        <v>49.02</v>
      </c>
      <c r="N23" s="74">
        <v>49</v>
      </c>
      <c r="O23" s="66">
        <v>2530</v>
      </c>
      <c r="P23" s="67">
        <f>Table2245234[[#This Row],[PEMBULATAN]]*O23</f>
        <v>123970</v>
      </c>
    </row>
    <row r="24" spans="1:16" ht="26.25" customHeight="1" x14ac:dyDescent="0.2">
      <c r="A24" s="96"/>
      <c r="B24" s="77"/>
      <c r="C24" s="75" t="s">
        <v>397</v>
      </c>
      <c r="D24" s="80" t="s">
        <v>50</v>
      </c>
      <c r="E24" s="13">
        <v>44428</v>
      </c>
      <c r="F24" s="78" t="s">
        <v>582</v>
      </c>
      <c r="G24" s="13">
        <v>44433</v>
      </c>
      <c r="H24" s="79" t="s">
        <v>583</v>
      </c>
      <c r="I24" s="16">
        <v>82</v>
      </c>
      <c r="J24" s="16">
        <v>54</v>
      </c>
      <c r="K24" s="16">
        <v>41</v>
      </c>
      <c r="L24" s="16">
        <v>18</v>
      </c>
      <c r="M24" s="84">
        <v>45.387</v>
      </c>
      <c r="N24" s="74">
        <v>45</v>
      </c>
      <c r="O24" s="66">
        <v>2530</v>
      </c>
      <c r="P24" s="67">
        <f>Table2245234[[#This Row],[PEMBULATAN]]*O24</f>
        <v>113850</v>
      </c>
    </row>
    <row r="25" spans="1:16" ht="26.25" customHeight="1" x14ac:dyDescent="0.2">
      <c r="A25" s="96"/>
      <c r="B25" s="77"/>
      <c r="C25" s="75" t="s">
        <v>398</v>
      </c>
      <c r="D25" s="80" t="s">
        <v>50</v>
      </c>
      <c r="E25" s="13">
        <v>44428</v>
      </c>
      <c r="F25" s="78" t="s">
        <v>582</v>
      </c>
      <c r="G25" s="13">
        <v>44433</v>
      </c>
      <c r="H25" s="79" t="s">
        <v>583</v>
      </c>
      <c r="I25" s="16">
        <v>92</v>
      </c>
      <c r="J25" s="16">
        <v>60</v>
      </c>
      <c r="K25" s="16">
        <v>36</v>
      </c>
      <c r="L25" s="16">
        <v>22</v>
      </c>
      <c r="M25" s="84">
        <v>49.68</v>
      </c>
      <c r="N25" s="74">
        <v>50</v>
      </c>
      <c r="O25" s="66">
        <v>2530</v>
      </c>
      <c r="P25" s="67">
        <f>Table2245234[[#This Row],[PEMBULATAN]]*O25</f>
        <v>126500</v>
      </c>
    </row>
    <row r="26" spans="1:16" ht="26.25" customHeight="1" x14ac:dyDescent="0.2">
      <c r="A26" s="96"/>
      <c r="B26" s="77"/>
      <c r="C26" s="75" t="s">
        <v>399</v>
      </c>
      <c r="D26" s="80" t="s">
        <v>50</v>
      </c>
      <c r="E26" s="13">
        <v>44428</v>
      </c>
      <c r="F26" s="78" t="s">
        <v>582</v>
      </c>
      <c r="G26" s="13">
        <v>44433</v>
      </c>
      <c r="H26" s="79" t="s">
        <v>583</v>
      </c>
      <c r="I26" s="16">
        <v>82</v>
      </c>
      <c r="J26" s="16">
        <v>61</v>
      </c>
      <c r="K26" s="16">
        <v>40</v>
      </c>
      <c r="L26" s="16">
        <v>26</v>
      </c>
      <c r="M26" s="84">
        <v>50.02</v>
      </c>
      <c r="N26" s="74">
        <v>50</v>
      </c>
      <c r="O26" s="66">
        <v>2530</v>
      </c>
      <c r="P26" s="67">
        <f>Table2245234[[#This Row],[PEMBULATAN]]*O26</f>
        <v>126500</v>
      </c>
    </row>
    <row r="27" spans="1:16" ht="26.25" customHeight="1" x14ac:dyDescent="0.2">
      <c r="A27" s="96"/>
      <c r="B27" s="77"/>
      <c r="C27" s="75" t="s">
        <v>400</v>
      </c>
      <c r="D27" s="80" t="s">
        <v>50</v>
      </c>
      <c r="E27" s="13">
        <v>44428</v>
      </c>
      <c r="F27" s="78" t="s">
        <v>582</v>
      </c>
      <c r="G27" s="13">
        <v>44433</v>
      </c>
      <c r="H27" s="79" t="s">
        <v>583</v>
      </c>
      <c r="I27" s="16">
        <v>90</v>
      </c>
      <c r="J27" s="16">
        <v>52</v>
      </c>
      <c r="K27" s="16">
        <v>28</v>
      </c>
      <c r="L27" s="16">
        <v>21</v>
      </c>
      <c r="M27" s="84">
        <v>32.76</v>
      </c>
      <c r="N27" s="74">
        <v>33</v>
      </c>
      <c r="O27" s="66">
        <v>2530</v>
      </c>
      <c r="P27" s="67">
        <f>Table2245234[[#This Row],[PEMBULATAN]]*O27</f>
        <v>83490</v>
      </c>
    </row>
    <row r="28" spans="1:16" ht="26.25" customHeight="1" x14ac:dyDescent="0.2">
      <c r="A28" s="96"/>
      <c r="B28" s="77"/>
      <c r="C28" s="75" t="s">
        <v>401</v>
      </c>
      <c r="D28" s="80" t="s">
        <v>50</v>
      </c>
      <c r="E28" s="13">
        <v>44428</v>
      </c>
      <c r="F28" s="78" t="s">
        <v>582</v>
      </c>
      <c r="G28" s="13">
        <v>44433</v>
      </c>
      <c r="H28" s="79" t="s">
        <v>583</v>
      </c>
      <c r="I28" s="16">
        <v>80</v>
      </c>
      <c r="J28" s="16">
        <v>47</v>
      </c>
      <c r="K28" s="16">
        <v>32</v>
      </c>
      <c r="L28" s="16">
        <v>21</v>
      </c>
      <c r="M28" s="84">
        <v>30.08</v>
      </c>
      <c r="N28" s="74">
        <v>30</v>
      </c>
      <c r="O28" s="66">
        <v>2530</v>
      </c>
      <c r="P28" s="67">
        <f>Table2245234[[#This Row],[PEMBULATAN]]*O28</f>
        <v>75900</v>
      </c>
    </row>
    <row r="29" spans="1:16" ht="26.25" customHeight="1" x14ac:dyDescent="0.2">
      <c r="A29" s="96"/>
      <c r="B29" s="77"/>
      <c r="C29" s="75" t="s">
        <v>402</v>
      </c>
      <c r="D29" s="80" t="s">
        <v>50</v>
      </c>
      <c r="E29" s="13">
        <v>44428</v>
      </c>
      <c r="F29" s="78" t="s">
        <v>582</v>
      </c>
      <c r="G29" s="13">
        <v>44433</v>
      </c>
      <c r="H29" s="79" t="s">
        <v>583</v>
      </c>
      <c r="I29" s="16">
        <v>84</v>
      </c>
      <c r="J29" s="16">
        <v>56</v>
      </c>
      <c r="K29" s="16">
        <v>30</v>
      </c>
      <c r="L29" s="16">
        <v>29</v>
      </c>
      <c r="M29" s="84">
        <v>35.28</v>
      </c>
      <c r="N29" s="74">
        <v>35</v>
      </c>
      <c r="O29" s="66">
        <v>2530</v>
      </c>
      <c r="P29" s="67">
        <f>Table2245234[[#This Row],[PEMBULATAN]]*O29</f>
        <v>88550</v>
      </c>
    </row>
    <row r="30" spans="1:16" ht="26.25" customHeight="1" x14ac:dyDescent="0.2">
      <c r="A30" s="96"/>
      <c r="B30" s="77"/>
      <c r="C30" s="75" t="s">
        <v>403</v>
      </c>
      <c r="D30" s="80" t="s">
        <v>50</v>
      </c>
      <c r="E30" s="13">
        <v>44428</v>
      </c>
      <c r="F30" s="78" t="s">
        <v>582</v>
      </c>
      <c r="G30" s="13">
        <v>44433</v>
      </c>
      <c r="H30" s="79" t="s">
        <v>583</v>
      </c>
      <c r="I30" s="16">
        <v>93</v>
      </c>
      <c r="J30" s="16">
        <v>52</v>
      </c>
      <c r="K30" s="16">
        <v>35</v>
      </c>
      <c r="L30" s="16">
        <v>26</v>
      </c>
      <c r="M30" s="84">
        <v>42.314999999999998</v>
      </c>
      <c r="N30" s="74">
        <v>42</v>
      </c>
      <c r="O30" s="66">
        <v>2530</v>
      </c>
      <c r="P30" s="67">
        <f>Table2245234[[#This Row],[PEMBULATAN]]*O30</f>
        <v>106260</v>
      </c>
    </row>
    <row r="31" spans="1:16" ht="26.25" customHeight="1" x14ac:dyDescent="0.2">
      <c r="A31" s="96"/>
      <c r="B31" s="77"/>
      <c r="C31" s="75" t="s">
        <v>404</v>
      </c>
      <c r="D31" s="80" t="s">
        <v>50</v>
      </c>
      <c r="E31" s="13">
        <v>44428</v>
      </c>
      <c r="F31" s="78" t="s">
        <v>582</v>
      </c>
      <c r="G31" s="13">
        <v>44433</v>
      </c>
      <c r="H31" s="79" t="s">
        <v>583</v>
      </c>
      <c r="I31" s="16">
        <v>95</v>
      </c>
      <c r="J31" s="16">
        <v>56</v>
      </c>
      <c r="K31" s="16">
        <v>34</v>
      </c>
      <c r="L31" s="16">
        <v>24</v>
      </c>
      <c r="M31" s="84">
        <v>45.22</v>
      </c>
      <c r="N31" s="74">
        <v>45</v>
      </c>
      <c r="O31" s="66">
        <v>2530</v>
      </c>
      <c r="P31" s="67">
        <f>Table2245234[[#This Row],[PEMBULATAN]]*O31</f>
        <v>113850</v>
      </c>
    </row>
    <row r="32" spans="1:16" ht="26.25" customHeight="1" x14ac:dyDescent="0.2">
      <c r="A32" s="96"/>
      <c r="B32" s="77"/>
      <c r="C32" s="75" t="s">
        <v>405</v>
      </c>
      <c r="D32" s="80" t="s">
        <v>50</v>
      </c>
      <c r="E32" s="13">
        <v>44428</v>
      </c>
      <c r="F32" s="78" t="s">
        <v>582</v>
      </c>
      <c r="G32" s="13">
        <v>44433</v>
      </c>
      <c r="H32" s="79" t="s">
        <v>583</v>
      </c>
      <c r="I32" s="16">
        <v>94</v>
      </c>
      <c r="J32" s="16">
        <v>64</v>
      </c>
      <c r="K32" s="16">
        <v>37</v>
      </c>
      <c r="L32" s="16">
        <v>24</v>
      </c>
      <c r="M32" s="84">
        <v>55.648000000000003</v>
      </c>
      <c r="N32" s="74">
        <v>56</v>
      </c>
      <c r="O32" s="66">
        <v>2530</v>
      </c>
      <c r="P32" s="67">
        <f>Table2245234[[#This Row],[PEMBULATAN]]*O32</f>
        <v>141680</v>
      </c>
    </row>
    <row r="33" spans="1:16" ht="26.25" customHeight="1" x14ac:dyDescent="0.2">
      <c r="A33" s="96"/>
      <c r="B33" s="77"/>
      <c r="C33" s="75" t="s">
        <v>406</v>
      </c>
      <c r="D33" s="80" t="s">
        <v>50</v>
      </c>
      <c r="E33" s="13">
        <v>44428</v>
      </c>
      <c r="F33" s="78" t="s">
        <v>582</v>
      </c>
      <c r="G33" s="13">
        <v>44433</v>
      </c>
      <c r="H33" s="79" t="s">
        <v>583</v>
      </c>
      <c r="I33" s="16">
        <v>100</v>
      </c>
      <c r="J33" s="16">
        <v>67</v>
      </c>
      <c r="K33" s="16">
        <v>30</v>
      </c>
      <c r="L33" s="16">
        <v>15</v>
      </c>
      <c r="M33" s="84">
        <v>50.25</v>
      </c>
      <c r="N33" s="74">
        <v>50</v>
      </c>
      <c r="O33" s="66">
        <v>2530</v>
      </c>
      <c r="P33" s="67">
        <f>Table2245234[[#This Row],[PEMBULATAN]]*O33</f>
        <v>126500</v>
      </c>
    </row>
    <row r="34" spans="1:16" ht="26.25" customHeight="1" x14ac:dyDescent="0.2">
      <c r="A34" s="96"/>
      <c r="B34" s="77"/>
      <c r="C34" s="75" t="s">
        <v>407</v>
      </c>
      <c r="D34" s="80" t="s">
        <v>50</v>
      </c>
      <c r="E34" s="13">
        <v>44428</v>
      </c>
      <c r="F34" s="78" t="s">
        <v>582</v>
      </c>
      <c r="G34" s="13">
        <v>44433</v>
      </c>
      <c r="H34" s="79" t="s">
        <v>583</v>
      </c>
      <c r="I34" s="16">
        <v>90</v>
      </c>
      <c r="J34" s="16">
        <v>51</v>
      </c>
      <c r="K34" s="16">
        <v>43</v>
      </c>
      <c r="L34" s="16">
        <v>16</v>
      </c>
      <c r="M34" s="84">
        <v>49.342500000000001</v>
      </c>
      <c r="N34" s="74">
        <v>49</v>
      </c>
      <c r="O34" s="66">
        <v>2530</v>
      </c>
      <c r="P34" s="67">
        <f>Table2245234[[#This Row],[PEMBULATAN]]*O34</f>
        <v>123970</v>
      </c>
    </row>
    <row r="35" spans="1:16" ht="26.25" customHeight="1" x14ac:dyDescent="0.2">
      <c r="A35" s="96"/>
      <c r="B35" s="77"/>
      <c r="C35" s="75" t="s">
        <v>408</v>
      </c>
      <c r="D35" s="80" t="s">
        <v>50</v>
      </c>
      <c r="E35" s="13">
        <v>44428</v>
      </c>
      <c r="F35" s="78" t="s">
        <v>582</v>
      </c>
      <c r="G35" s="13">
        <v>44433</v>
      </c>
      <c r="H35" s="79" t="s">
        <v>583</v>
      </c>
      <c r="I35" s="16">
        <v>104</v>
      </c>
      <c r="J35" s="16">
        <v>70</v>
      </c>
      <c r="K35" s="16">
        <v>38</v>
      </c>
      <c r="L35" s="16">
        <v>15</v>
      </c>
      <c r="M35" s="84">
        <v>69.16</v>
      </c>
      <c r="N35" s="74">
        <v>69</v>
      </c>
      <c r="O35" s="66">
        <v>2530</v>
      </c>
      <c r="P35" s="67">
        <f>Table2245234[[#This Row],[PEMBULATAN]]*O35</f>
        <v>174570</v>
      </c>
    </row>
    <row r="36" spans="1:16" ht="26.25" customHeight="1" x14ac:dyDescent="0.2">
      <c r="A36" s="96"/>
      <c r="B36" s="77"/>
      <c r="C36" s="75" t="s">
        <v>409</v>
      </c>
      <c r="D36" s="80" t="s">
        <v>50</v>
      </c>
      <c r="E36" s="13">
        <v>44428</v>
      </c>
      <c r="F36" s="78" t="s">
        <v>582</v>
      </c>
      <c r="G36" s="13">
        <v>44433</v>
      </c>
      <c r="H36" s="79" t="s">
        <v>583</v>
      </c>
      <c r="I36" s="16">
        <v>80</v>
      </c>
      <c r="J36" s="16">
        <v>65</v>
      </c>
      <c r="K36" s="16">
        <v>20</v>
      </c>
      <c r="L36" s="16">
        <v>14</v>
      </c>
      <c r="M36" s="84">
        <v>26</v>
      </c>
      <c r="N36" s="74">
        <v>26</v>
      </c>
      <c r="O36" s="66">
        <v>2530</v>
      </c>
      <c r="P36" s="67">
        <f>Table2245234[[#This Row],[PEMBULATAN]]*O36</f>
        <v>65780</v>
      </c>
    </row>
    <row r="37" spans="1:16" ht="26.25" customHeight="1" x14ac:dyDescent="0.2">
      <c r="A37" s="96"/>
      <c r="B37" s="77"/>
      <c r="C37" s="75" t="s">
        <v>410</v>
      </c>
      <c r="D37" s="80" t="s">
        <v>50</v>
      </c>
      <c r="E37" s="13">
        <v>44428</v>
      </c>
      <c r="F37" s="78" t="s">
        <v>582</v>
      </c>
      <c r="G37" s="13">
        <v>44433</v>
      </c>
      <c r="H37" s="79" t="s">
        <v>583</v>
      </c>
      <c r="I37" s="16">
        <v>96</v>
      </c>
      <c r="J37" s="16">
        <v>61</v>
      </c>
      <c r="K37" s="16">
        <v>32</v>
      </c>
      <c r="L37" s="16">
        <v>14</v>
      </c>
      <c r="M37" s="84">
        <v>46.847999999999999</v>
      </c>
      <c r="N37" s="74">
        <v>47</v>
      </c>
      <c r="O37" s="66">
        <v>2530</v>
      </c>
      <c r="P37" s="67">
        <f>Table2245234[[#This Row],[PEMBULATAN]]*O37</f>
        <v>118910</v>
      </c>
    </row>
    <row r="38" spans="1:16" ht="26.25" customHeight="1" x14ac:dyDescent="0.2">
      <c r="A38" s="96"/>
      <c r="B38" s="77"/>
      <c r="C38" s="75" t="s">
        <v>411</v>
      </c>
      <c r="D38" s="80" t="s">
        <v>50</v>
      </c>
      <c r="E38" s="13">
        <v>44428</v>
      </c>
      <c r="F38" s="78" t="s">
        <v>582</v>
      </c>
      <c r="G38" s="13">
        <v>44433</v>
      </c>
      <c r="H38" s="79" t="s">
        <v>583</v>
      </c>
      <c r="I38" s="16">
        <v>60</v>
      </c>
      <c r="J38" s="16">
        <v>50</v>
      </c>
      <c r="K38" s="16">
        <v>38</v>
      </c>
      <c r="L38" s="16">
        <v>8</v>
      </c>
      <c r="M38" s="84">
        <v>28.5</v>
      </c>
      <c r="N38" s="74">
        <v>29</v>
      </c>
      <c r="O38" s="66">
        <v>2530</v>
      </c>
      <c r="P38" s="67">
        <f>Table2245234[[#This Row],[PEMBULATAN]]*O38</f>
        <v>73370</v>
      </c>
    </row>
    <row r="39" spans="1:16" ht="26.25" customHeight="1" x14ac:dyDescent="0.2">
      <c r="A39" s="96"/>
      <c r="B39" s="77"/>
      <c r="C39" s="75" t="s">
        <v>412</v>
      </c>
      <c r="D39" s="80" t="s">
        <v>50</v>
      </c>
      <c r="E39" s="13">
        <v>44428</v>
      </c>
      <c r="F39" s="78" t="s">
        <v>582</v>
      </c>
      <c r="G39" s="13">
        <v>44433</v>
      </c>
      <c r="H39" s="79" t="s">
        <v>583</v>
      </c>
      <c r="I39" s="16">
        <v>41</v>
      </c>
      <c r="J39" s="16">
        <v>35</v>
      </c>
      <c r="K39" s="16">
        <v>13</v>
      </c>
      <c r="L39" s="16">
        <v>4</v>
      </c>
      <c r="M39" s="84">
        <v>4.6637500000000003</v>
      </c>
      <c r="N39" s="74">
        <v>5</v>
      </c>
      <c r="O39" s="66">
        <v>2530</v>
      </c>
      <c r="P39" s="67">
        <f>Table2245234[[#This Row],[PEMBULATAN]]*O39</f>
        <v>12650</v>
      </c>
    </row>
    <row r="40" spans="1:16" ht="26.25" customHeight="1" x14ac:dyDescent="0.2">
      <c r="A40" s="96"/>
      <c r="B40" s="77"/>
      <c r="C40" s="75" t="s">
        <v>413</v>
      </c>
      <c r="D40" s="80" t="s">
        <v>50</v>
      </c>
      <c r="E40" s="13">
        <v>44428</v>
      </c>
      <c r="F40" s="78" t="s">
        <v>582</v>
      </c>
      <c r="G40" s="13">
        <v>44433</v>
      </c>
      <c r="H40" s="79" t="s">
        <v>583</v>
      </c>
      <c r="I40" s="16">
        <v>45</v>
      </c>
      <c r="J40" s="16">
        <v>40</v>
      </c>
      <c r="K40" s="16">
        <v>15</v>
      </c>
      <c r="L40" s="16">
        <v>3</v>
      </c>
      <c r="M40" s="84">
        <v>6.75</v>
      </c>
      <c r="N40" s="74">
        <v>7</v>
      </c>
      <c r="O40" s="66">
        <v>2530</v>
      </c>
      <c r="P40" s="67">
        <f>Table2245234[[#This Row],[PEMBULATAN]]*O40</f>
        <v>17710</v>
      </c>
    </row>
    <row r="41" spans="1:16" ht="26.25" customHeight="1" x14ac:dyDescent="0.2">
      <c r="A41" s="96"/>
      <c r="B41" s="77"/>
      <c r="C41" s="75" t="s">
        <v>414</v>
      </c>
      <c r="D41" s="80" t="s">
        <v>50</v>
      </c>
      <c r="E41" s="13">
        <v>44428</v>
      </c>
      <c r="F41" s="78" t="s">
        <v>582</v>
      </c>
      <c r="G41" s="13">
        <v>44433</v>
      </c>
      <c r="H41" s="79" t="s">
        <v>583</v>
      </c>
      <c r="I41" s="16">
        <v>62</v>
      </c>
      <c r="J41" s="16">
        <v>31</v>
      </c>
      <c r="K41" s="16">
        <v>23</v>
      </c>
      <c r="L41" s="16">
        <v>6</v>
      </c>
      <c r="M41" s="84">
        <v>11.051500000000001</v>
      </c>
      <c r="N41" s="74">
        <v>11</v>
      </c>
      <c r="O41" s="66">
        <v>2530</v>
      </c>
      <c r="P41" s="67">
        <f>Table2245234[[#This Row],[PEMBULATAN]]*O41</f>
        <v>27830</v>
      </c>
    </row>
    <row r="42" spans="1:16" ht="26.25" customHeight="1" x14ac:dyDescent="0.2">
      <c r="A42" s="96"/>
      <c r="B42" s="77"/>
      <c r="C42" s="75" t="s">
        <v>415</v>
      </c>
      <c r="D42" s="80" t="s">
        <v>50</v>
      </c>
      <c r="E42" s="13">
        <v>44428</v>
      </c>
      <c r="F42" s="78" t="s">
        <v>582</v>
      </c>
      <c r="G42" s="13">
        <v>44433</v>
      </c>
      <c r="H42" s="79" t="s">
        <v>583</v>
      </c>
      <c r="I42" s="16">
        <v>66</v>
      </c>
      <c r="J42" s="16">
        <v>45</v>
      </c>
      <c r="K42" s="16">
        <v>11</v>
      </c>
      <c r="L42" s="16">
        <v>3</v>
      </c>
      <c r="M42" s="84">
        <v>8.1675000000000004</v>
      </c>
      <c r="N42" s="74">
        <v>8</v>
      </c>
      <c r="O42" s="66">
        <v>2530</v>
      </c>
      <c r="P42" s="67">
        <f>Table2245234[[#This Row],[PEMBULATAN]]*O42</f>
        <v>20240</v>
      </c>
    </row>
    <row r="43" spans="1:16" ht="26.25" customHeight="1" x14ac:dyDescent="0.2">
      <c r="A43" s="96"/>
      <c r="B43" s="77"/>
      <c r="C43" s="75" t="s">
        <v>416</v>
      </c>
      <c r="D43" s="80" t="s">
        <v>50</v>
      </c>
      <c r="E43" s="13">
        <v>44428</v>
      </c>
      <c r="F43" s="78" t="s">
        <v>582</v>
      </c>
      <c r="G43" s="13">
        <v>44433</v>
      </c>
      <c r="H43" s="79" t="s">
        <v>583</v>
      </c>
      <c r="I43" s="16">
        <v>91</v>
      </c>
      <c r="J43" s="16">
        <v>40</v>
      </c>
      <c r="K43" s="16">
        <v>8</v>
      </c>
      <c r="L43" s="16">
        <v>2</v>
      </c>
      <c r="M43" s="84">
        <v>7.28</v>
      </c>
      <c r="N43" s="74">
        <v>7</v>
      </c>
      <c r="O43" s="66">
        <v>2530</v>
      </c>
      <c r="P43" s="67">
        <f>Table2245234[[#This Row],[PEMBULATAN]]*O43</f>
        <v>17710</v>
      </c>
    </row>
    <row r="44" spans="1:16" ht="26.25" customHeight="1" x14ac:dyDescent="0.2">
      <c r="A44" s="96"/>
      <c r="B44" s="77"/>
      <c r="C44" s="75" t="s">
        <v>417</v>
      </c>
      <c r="D44" s="80" t="s">
        <v>50</v>
      </c>
      <c r="E44" s="13">
        <v>44428</v>
      </c>
      <c r="F44" s="78" t="s">
        <v>582</v>
      </c>
      <c r="G44" s="13">
        <v>44433</v>
      </c>
      <c r="H44" s="79" t="s">
        <v>583</v>
      </c>
      <c r="I44" s="16">
        <v>79</v>
      </c>
      <c r="J44" s="16">
        <v>55</v>
      </c>
      <c r="K44" s="16">
        <v>14</v>
      </c>
      <c r="L44" s="16">
        <v>3</v>
      </c>
      <c r="M44" s="84">
        <v>15.2075</v>
      </c>
      <c r="N44" s="74">
        <v>15</v>
      </c>
      <c r="O44" s="66">
        <v>2530</v>
      </c>
      <c r="P44" s="67">
        <f>Table2245234[[#This Row],[PEMBULATAN]]*O44</f>
        <v>37950</v>
      </c>
    </row>
    <row r="45" spans="1:16" ht="26.25" customHeight="1" x14ac:dyDescent="0.2">
      <c r="A45" s="96"/>
      <c r="B45" s="77"/>
      <c r="C45" s="75" t="s">
        <v>418</v>
      </c>
      <c r="D45" s="80" t="s">
        <v>50</v>
      </c>
      <c r="E45" s="13">
        <v>44428</v>
      </c>
      <c r="F45" s="78" t="s">
        <v>582</v>
      </c>
      <c r="G45" s="13">
        <v>44433</v>
      </c>
      <c r="H45" s="79" t="s">
        <v>583</v>
      </c>
      <c r="I45" s="16">
        <v>48</v>
      </c>
      <c r="J45" s="16">
        <v>40</v>
      </c>
      <c r="K45" s="16">
        <v>25</v>
      </c>
      <c r="L45" s="16">
        <v>6</v>
      </c>
      <c r="M45" s="84">
        <v>12</v>
      </c>
      <c r="N45" s="74">
        <v>12</v>
      </c>
      <c r="O45" s="66">
        <v>2530</v>
      </c>
      <c r="P45" s="67">
        <f>Table2245234[[#This Row],[PEMBULATAN]]*O45</f>
        <v>30360</v>
      </c>
    </row>
    <row r="46" spans="1:16" ht="26.25" customHeight="1" x14ac:dyDescent="0.2">
      <c r="A46" s="96"/>
      <c r="B46" s="77"/>
      <c r="C46" s="75" t="s">
        <v>419</v>
      </c>
      <c r="D46" s="80" t="s">
        <v>50</v>
      </c>
      <c r="E46" s="13">
        <v>44428</v>
      </c>
      <c r="F46" s="78" t="s">
        <v>582</v>
      </c>
      <c r="G46" s="13">
        <v>44433</v>
      </c>
      <c r="H46" s="79" t="s">
        <v>583</v>
      </c>
      <c r="I46" s="16">
        <v>56</v>
      </c>
      <c r="J46" s="16">
        <v>41</v>
      </c>
      <c r="K46" s="16">
        <v>19</v>
      </c>
      <c r="L46" s="16">
        <v>3</v>
      </c>
      <c r="M46" s="84">
        <v>10.906000000000001</v>
      </c>
      <c r="N46" s="74">
        <v>11</v>
      </c>
      <c r="O46" s="66">
        <v>2530</v>
      </c>
      <c r="P46" s="67">
        <f>Table2245234[[#This Row],[PEMBULATAN]]*O46</f>
        <v>27830</v>
      </c>
    </row>
    <row r="47" spans="1:16" ht="26.25" customHeight="1" x14ac:dyDescent="0.2">
      <c r="A47" s="96"/>
      <c r="B47" s="77"/>
      <c r="C47" s="75" t="s">
        <v>420</v>
      </c>
      <c r="D47" s="80" t="s">
        <v>50</v>
      </c>
      <c r="E47" s="13">
        <v>44428</v>
      </c>
      <c r="F47" s="78" t="s">
        <v>582</v>
      </c>
      <c r="G47" s="13">
        <v>44433</v>
      </c>
      <c r="H47" s="79" t="s">
        <v>583</v>
      </c>
      <c r="I47" s="16">
        <v>97</v>
      </c>
      <c r="J47" s="16">
        <v>51</v>
      </c>
      <c r="K47" s="16">
        <v>38</v>
      </c>
      <c r="L47" s="16">
        <v>9</v>
      </c>
      <c r="M47" s="84">
        <v>46.996499999999997</v>
      </c>
      <c r="N47" s="74">
        <v>47</v>
      </c>
      <c r="O47" s="66">
        <v>2530</v>
      </c>
      <c r="P47" s="67">
        <f>Table2245234[[#This Row],[PEMBULATAN]]*O47</f>
        <v>118910</v>
      </c>
    </row>
    <row r="48" spans="1:16" ht="26.25" customHeight="1" x14ac:dyDescent="0.2">
      <c r="A48" s="96"/>
      <c r="B48" s="77"/>
      <c r="C48" s="75" t="s">
        <v>421</v>
      </c>
      <c r="D48" s="80" t="s">
        <v>50</v>
      </c>
      <c r="E48" s="13">
        <v>44428</v>
      </c>
      <c r="F48" s="78" t="s">
        <v>582</v>
      </c>
      <c r="G48" s="13">
        <v>44433</v>
      </c>
      <c r="H48" s="79" t="s">
        <v>583</v>
      </c>
      <c r="I48" s="16">
        <v>67</v>
      </c>
      <c r="J48" s="16">
        <v>45</v>
      </c>
      <c r="K48" s="16">
        <v>18</v>
      </c>
      <c r="L48" s="16">
        <v>5</v>
      </c>
      <c r="M48" s="84">
        <v>13.567500000000001</v>
      </c>
      <c r="N48" s="74">
        <v>14</v>
      </c>
      <c r="O48" s="66">
        <v>2530</v>
      </c>
      <c r="P48" s="67">
        <f>Table2245234[[#This Row],[PEMBULATAN]]*O48</f>
        <v>35420</v>
      </c>
    </row>
    <row r="49" spans="1:16" ht="26.25" customHeight="1" x14ac:dyDescent="0.2">
      <c r="A49" s="96"/>
      <c r="B49" s="77"/>
      <c r="C49" s="75" t="s">
        <v>422</v>
      </c>
      <c r="D49" s="80" t="s">
        <v>50</v>
      </c>
      <c r="E49" s="13">
        <v>44428</v>
      </c>
      <c r="F49" s="78" t="s">
        <v>582</v>
      </c>
      <c r="G49" s="13">
        <v>44433</v>
      </c>
      <c r="H49" s="79" t="s">
        <v>583</v>
      </c>
      <c r="I49" s="16">
        <v>73</v>
      </c>
      <c r="J49" s="16">
        <v>61</v>
      </c>
      <c r="K49" s="16">
        <v>20</v>
      </c>
      <c r="L49" s="16">
        <v>7</v>
      </c>
      <c r="M49" s="84">
        <v>22.265000000000001</v>
      </c>
      <c r="N49" s="74">
        <v>22</v>
      </c>
      <c r="O49" s="66">
        <v>2530</v>
      </c>
      <c r="P49" s="67">
        <f>Table2245234[[#This Row],[PEMBULATAN]]*O49</f>
        <v>55660</v>
      </c>
    </row>
    <row r="50" spans="1:16" ht="26.25" customHeight="1" x14ac:dyDescent="0.2">
      <c r="A50" s="96"/>
      <c r="B50" s="77"/>
      <c r="C50" s="75" t="s">
        <v>423</v>
      </c>
      <c r="D50" s="80" t="s">
        <v>50</v>
      </c>
      <c r="E50" s="13">
        <v>44428</v>
      </c>
      <c r="F50" s="78" t="s">
        <v>582</v>
      </c>
      <c r="G50" s="13">
        <v>44433</v>
      </c>
      <c r="H50" s="79" t="s">
        <v>583</v>
      </c>
      <c r="I50" s="16">
        <v>76</v>
      </c>
      <c r="J50" s="16">
        <v>60</v>
      </c>
      <c r="K50" s="16">
        <v>21</v>
      </c>
      <c r="L50" s="16">
        <v>9</v>
      </c>
      <c r="M50" s="84">
        <v>23.94</v>
      </c>
      <c r="N50" s="74">
        <v>24</v>
      </c>
      <c r="O50" s="66">
        <v>2530</v>
      </c>
      <c r="P50" s="67">
        <f>Table2245234[[#This Row],[PEMBULATAN]]*O50</f>
        <v>60720</v>
      </c>
    </row>
    <row r="51" spans="1:16" ht="26.25" customHeight="1" x14ac:dyDescent="0.2">
      <c r="A51" s="96"/>
      <c r="B51" s="77"/>
      <c r="C51" s="75" t="s">
        <v>424</v>
      </c>
      <c r="D51" s="80" t="s">
        <v>50</v>
      </c>
      <c r="E51" s="13">
        <v>44428</v>
      </c>
      <c r="F51" s="78" t="s">
        <v>582</v>
      </c>
      <c r="G51" s="13">
        <v>44433</v>
      </c>
      <c r="H51" s="79" t="s">
        <v>583</v>
      </c>
      <c r="I51" s="16">
        <v>49</v>
      </c>
      <c r="J51" s="16">
        <v>49</v>
      </c>
      <c r="K51" s="16">
        <v>33</v>
      </c>
      <c r="L51" s="16">
        <v>22</v>
      </c>
      <c r="M51" s="84">
        <v>19.808250000000001</v>
      </c>
      <c r="N51" s="74">
        <v>22</v>
      </c>
      <c r="O51" s="66">
        <v>2530</v>
      </c>
      <c r="P51" s="67">
        <f>Table2245234[[#This Row],[PEMBULATAN]]*O51</f>
        <v>55660</v>
      </c>
    </row>
    <row r="52" spans="1:16" ht="26.25" customHeight="1" x14ac:dyDescent="0.2">
      <c r="A52" s="96"/>
      <c r="B52" s="77"/>
      <c r="C52" s="75" t="s">
        <v>425</v>
      </c>
      <c r="D52" s="80" t="s">
        <v>50</v>
      </c>
      <c r="E52" s="13">
        <v>44428</v>
      </c>
      <c r="F52" s="78" t="s">
        <v>582</v>
      </c>
      <c r="G52" s="13">
        <v>44433</v>
      </c>
      <c r="H52" s="79" t="s">
        <v>583</v>
      </c>
      <c r="I52" s="16">
        <v>92</v>
      </c>
      <c r="J52" s="16">
        <v>50</v>
      </c>
      <c r="K52" s="16">
        <v>38</v>
      </c>
      <c r="L52" s="16">
        <v>22</v>
      </c>
      <c r="M52" s="84">
        <v>43.7</v>
      </c>
      <c r="N52" s="74">
        <v>44</v>
      </c>
      <c r="O52" s="66">
        <v>2530</v>
      </c>
      <c r="P52" s="67">
        <f>Table2245234[[#This Row],[PEMBULATAN]]*O52</f>
        <v>111320</v>
      </c>
    </row>
    <row r="53" spans="1:16" ht="26.25" customHeight="1" x14ac:dyDescent="0.2">
      <c r="A53" s="96"/>
      <c r="B53" s="77"/>
      <c r="C53" s="75" t="s">
        <v>426</v>
      </c>
      <c r="D53" s="80" t="s">
        <v>50</v>
      </c>
      <c r="E53" s="13">
        <v>44428</v>
      </c>
      <c r="F53" s="78" t="s">
        <v>582</v>
      </c>
      <c r="G53" s="13">
        <v>44433</v>
      </c>
      <c r="H53" s="79" t="s">
        <v>583</v>
      </c>
      <c r="I53" s="16">
        <v>92</v>
      </c>
      <c r="J53" s="16">
        <v>62</v>
      </c>
      <c r="K53" s="16">
        <v>40</v>
      </c>
      <c r="L53" s="16">
        <v>29</v>
      </c>
      <c r="M53" s="84">
        <v>57.04</v>
      </c>
      <c r="N53" s="74">
        <v>57</v>
      </c>
      <c r="O53" s="66">
        <v>2530</v>
      </c>
      <c r="P53" s="67">
        <f>Table2245234[[#This Row],[PEMBULATAN]]*O53</f>
        <v>144210</v>
      </c>
    </row>
    <row r="54" spans="1:16" ht="26.25" customHeight="1" x14ac:dyDescent="0.2">
      <c r="A54" s="96"/>
      <c r="B54" s="77"/>
      <c r="C54" s="75" t="s">
        <v>427</v>
      </c>
      <c r="D54" s="80" t="s">
        <v>50</v>
      </c>
      <c r="E54" s="13">
        <v>44428</v>
      </c>
      <c r="F54" s="78" t="s">
        <v>582</v>
      </c>
      <c r="G54" s="13">
        <v>44433</v>
      </c>
      <c r="H54" s="79" t="s">
        <v>583</v>
      </c>
      <c r="I54" s="16">
        <v>55</v>
      </c>
      <c r="J54" s="16">
        <v>38</v>
      </c>
      <c r="K54" s="16">
        <v>34</v>
      </c>
      <c r="L54" s="16">
        <v>14</v>
      </c>
      <c r="M54" s="84">
        <v>17.765000000000001</v>
      </c>
      <c r="N54" s="74">
        <v>18</v>
      </c>
      <c r="O54" s="66">
        <v>2530</v>
      </c>
      <c r="P54" s="67">
        <f>Table2245234[[#This Row],[PEMBULATAN]]*O54</f>
        <v>45540</v>
      </c>
    </row>
    <row r="55" spans="1:16" ht="26.25" customHeight="1" x14ac:dyDescent="0.2">
      <c r="A55" s="96"/>
      <c r="B55" s="77"/>
      <c r="C55" s="75" t="s">
        <v>428</v>
      </c>
      <c r="D55" s="80" t="s">
        <v>50</v>
      </c>
      <c r="E55" s="13">
        <v>44428</v>
      </c>
      <c r="F55" s="78" t="s">
        <v>582</v>
      </c>
      <c r="G55" s="13">
        <v>44433</v>
      </c>
      <c r="H55" s="79" t="s">
        <v>583</v>
      </c>
      <c r="I55" s="16">
        <v>89</v>
      </c>
      <c r="J55" s="16">
        <v>41</v>
      </c>
      <c r="K55" s="16">
        <v>10</v>
      </c>
      <c r="L55" s="16">
        <v>2</v>
      </c>
      <c r="M55" s="84">
        <v>9.1225000000000005</v>
      </c>
      <c r="N55" s="74">
        <v>9</v>
      </c>
      <c r="O55" s="66">
        <v>2530</v>
      </c>
      <c r="P55" s="67">
        <f>Table2245234[[#This Row],[PEMBULATAN]]*O55</f>
        <v>22770</v>
      </c>
    </row>
    <row r="56" spans="1:16" ht="26.25" customHeight="1" x14ac:dyDescent="0.2">
      <c r="A56" s="96"/>
      <c r="B56" s="77"/>
      <c r="C56" s="75" t="s">
        <v>429</v>
      </c>
      <c r="D56" s="80" t="s">
        <v>50</v>
      </c>
      <c r="E56" s="13">
        <v>44428</v>
      </c>
      <c r="F56" s="78" t="s">
        <v>582</v>
      </c>
      <c r="G56" s="13">
        <v>44433</v>
      </c>
      <c r="H56" s="79" t="s">
        <v>583</v>
      </c>
      <c r="I56" s="16">
        <v>85</v>
      </c>
      <c r="J56" s="16">
        <v>102</v>
      </c>
      <c r="K56" s="16">
        <v>58</v>
      </c>
      <c r="L56" s="16">
        <v>19</v>
      </c>
      <c r="M56" s="84">
        <v>125.715</v>
      </c>
      <c r="N56" s="74">
        <v>126</v>
      </c>
      <c r="O56" s="66">
        <v>2530</v>
      </c>
      <c r="P56" s="67">
        <f>Table2245234[[#This Row],[PEMBULATAN]]*O56</f>
        <v>318780</v>
      </c>
    </row>
    <row r="57" spans="1:16" ht="26.25" customHeight="1" x14ac:dyDescent="0.2">
      <c r="A57" s="96"/>
      <c r="B57" s="77"/>
      <c r="C57" s="75" t="s">
        <v>430</v>
      </c>
      <c r="D57" s="80" t="s">
        <v>50</v>
      </c>
      <c r="E57" s="13">
        <v>44428</v>
      </c>
      <c r="F57" s="78" t="s">
        <v>582</v>
      </c>
      <c r="G57" s="13">
        <v>44433</v>
      </c>
      <c r="H57" s="79" t="s">
        <v>583</v>
      </c>
      <c r="I57" s="16">
        <v>92</v>
      </c>
      <c r="J57" s="16">
        <v>60</v>
      </c>
      <c r="K57" s="16">
        <v>34</v>
      </c>
      <c r="L57" s="16">
        <v>20</v>
      </c>
      <c r="M57" s="84">
        <v>46.92</v>
      </c>
      <c r="N57" s="74">
        <v>47</v>
      </c>
      <c r="O57" s="66">
        <v>2530</v>
      </c>
      <c r="P57" s="67">
        <f>Table2245234[[#This Row],[PEMBULATAN]]*O57</f>
        <v>118910</v>
      </c>
    </row>
    <row r="58" spans="1:16" ht="26.25" customHeight="1" x14ac:dyDescent="0.2">
      <c r="A58" s="96"/>
      <c r="B58" s="77"/>
      <c r="C58" s="75" t="s">
        <v>431</v>
      </c>
      <c r="D58" s="80" t="s">
        <v>50</v>
      </c>
      <c r="E58" s="13">
        <v>44428</v>
      </c>
      <c r="F58" s="78" t="s">
        <v>582</v>
      </c>
      <c r="G58" s="13">
        <v>44433</v>
      </c>
      <c r="H58" s="79" t="s">
        <v>583</v>
      </c>
      <c r="I58" s="16">
        <v>80</v>
      </c>
      <c r="J58" s="16">
        <v>66</v>
      </c>
      <c r="K58" s="16">
        <v>26</v>
      </c>
      <c r="L58" s="16">
        <v>18</v>
      </c>
      <c r="M58" s="84">
        <v>34.32</v>
      </c>
      <c r="N58" s="74">
        <v>34</v>
      </c>
      <c r="O58" s="66">
        <v>2530</v>
      </c>
      <c r="P58" s="67">
        <f>Table2245234[[#This Row],[PEMBULATAN]]*O58</f>
        <v>86020</v>
      </c>
    </row>
    <row r="59" spans="1:16" ht="26.25" customHeight="1" x14ac:dyDescent="0.2">
      <c r="A59" s="96"/>
      <c r="B59" s="77"/>
      <c r="C59" s="75" t="s">
        <v>432</v>
      </c>
      <c r="D59" s="80" t="s">
        <v>50</v>
      </c>
      <c r="E59" s="13">
        <v>44428</v>
      </c>
      <c r="F59" s="78" t="s">
        <v>582</v>
      </c>
      <c r="G59" s="13">
        <v>44433</v>
      </c>
      <c r="H59" s="79" t="s">
        <v>583</v>
      </c>
      <c r="I59" s="16">
        <v>103</v>
      </c>
      <c r="J59" s="16">
        <v>51</v>
      </c>
      <c r="K59" s="16">
        <v>33</v>
      </c>
      <c r="L59" s="16">
        <v>29</v>
      </c>
      <c r="M59" s="84">
        <v>43.337249999999997</v>
      </c>
      <c r="N59" s="74">
        <v>43</v>
      </c>
      <c r="O59" s="66">
        <v>2530</v>
      </c>
      <c r="P59" s="67">
        <f>Table2245234[[#This Row],[PEMBULATAN]]*O59</f>
        <v>108790</v>
      </c>
    </row>
    <row r="60" spans="1:16" ht="26.25" customHeight="1" x14ac:dyDescent="0.2">
      <c r="A60" s="96"/>
      <c r="B60" s="77"/>
      <c r="C60" s="75" t="s">
        <v>433</v>
      </c>
      <c r="D60" s="80" t="s">
        <v>50</v>
      </c>
      <c r="E60" s="13">
        <v>44428</v>
      </c>
      <c r="F60" s="78" t="s">
        <v>582</v>
      </c>
      <c r="G60" s="13">
        <v>44433</v>
      </c>
      <c r="H60" s="79" t="s">
        <v>583</v>
      </c>
      <c r="I60" s="16">
        <v>94</v>
      </c>
      <c r="J60" s="16">
        <v>57</v>
      </c>
      <c r="K60" s="16">
        <v>40</v>
      </c>
      <c r="L60" s="16">
        <v>22</v>
      </c>
      <c r="M60" s="84">
        <v>53.58</v>
      </c>
      <c r="N60" s="74">
        <v>54</v>
      </c>
      <c r="O60" s="66">
        <v>2530</v>
      </c>
      <c r="P60" s="67">
        <f>Table2245234[[#This Row],[PEMBULATAN]]*O60</f>
        <v>136620</v>
      </c>
    </row>
    <row r="61" spans="1:16" ht="26.25" customHeight="1" x14ac:dyDescent="0.2">
      <c r="A61" s="96"/>
      <c r="B61" s="77"/>
      <c r="C61" s="75" t="s">
        <v>434</v>
      </c>
      <c r="D61" s="80" t="s">
        <v>50</v>
      </c>
      <c r="E61" s="13">
        <v>44428</v>
      </c>
      <c r="F61" s="78" t="s">
        <v>582</v>
      </c>
      <c r="G61" s="13">
        <v>44433</v>
      </c>
      <c r="H61" s="79" t="s">
        <v>583</v>
      </c>
      <c r="I61" s="16">
        <v>70</v>
      </c>
      <c r="J61" s="16">
        <v>52</v>
      </c>
      <c r="K61" s="16">
        <v>35</v>
      </c>
      <c r="L61" s="16">
        <v>8</v>
      </c>
      <c r="M61" s="84">
        <v>31.85</v>
      </c>
      <c r="N61" s="74">
        <v>32</v>
      </c>
      <c r="O61" s="66">
        <v>2530</v>
      </c>
      <c r="P61" s="67">
        <f>Table2245234[[#This Row],[PEMBULATAN]]*O61</f>
        <v>80960</v>
      </c>
    </row>
    <row r="62" spans="1:16" ht="26.25" customHeight="1" x14ac:dyDescent="0.2">
      <c r="A62" s="96"/>
      <c r="B62" s="77"/>
      <c r="C62" s="75" t="s">
        <v>435</v>
      </c>
      <c r="D62" s="80" t="s">
        <v>50</v>
      </c>
      <c r="E62" s="13">
        <v>44428</v>
      </c>
      <c r="F62" s="78" t="s">
        <v>582</v>
      </c>
      <c r="G62" s="13">
        <v>44433</v>
      </c>
      <c r="H62" s="79" t="s">
        <v>583</v>
      </c>
      <c r="I62" s="16">
        <v>31</v>
      </c>
      <c r="J62" s="16">
        <v>90</v>
      </c>
      <c r="K62" s="16">
        <v>24</v>
      </c>
      <c r="L62" s="16">
        <v>24</v>
      </c>
      <c r="M62" s="84">
        <v>16.739999999999998</v>
      </c>
      <c r="N62" s="74">
        <v>24</v>
      </c>
      <c r="O62" s="66">
        <v>2530</v>
      </c>
      <c r="P62" s="67">
        <f>Table2245234[[#This Row],[PEMBULATAN]]*O62</f>
        <v>60720</v>
      </c>
    </row>
    <row r="63" spans="1:16" ht="26.25" customHeight="1" x14ac:dyDescent="0.2">
      <c r="A63" s="96"/>
      <c r="B63" s="77"/>
      <c r="C63" s="75" t="s">
        <v>436</v>
      </c>
      <c r="D63" s="80" t="s">
        <v>50</v>
      </c>
      <c r="E63" s="13">
        <v>44428</v>
      </c>
      <c r="F63" s="78" t="s">
        <v>582</v>
      </c>
      <c r="G63" s="13">
        <v>44433</v>
      </c>
      <c r="H63" s="79" t="s">
        <v>583</v>
      </c>
      <c r="I63" s="16">
        <v>77</v>
      </c>
      <c r="J63" s="16">
        <v>61</v>
      </c>
      <c r="K63" s="16">
        <v>28</v>
      </c>
      <c r="L63" s="16">
        <v>15</v>
      </c>
      <c r="M63" s="84">
        <v>32.878999999999998</v>
      </c>
      <c r="N63" s="74">
        <v>33</v>
      </c>
      <c r="O63" s="66">
        <v>2530</v>
      </c>
      <c r="P63" s="67">
        <f>Table2245234[[#This Row],[PEMBULATAN]]*O63</f>
        <v>83490</v>
      </c>
    </row>
    <row r="64" spans="1:16" ht="26.25" customHeight="1" x14ac:dyDescent="0.2">
      <c r="A64" s="96"/>
      <c r="B64" s="77"/>
      <c r="C64" s="75" t="s">
        <v>437</v>
      </c>
      <c r="D64" s="80" t="s">
        <v>50</v>
      </c>
      <c r="E64" s="13">
        <v>44428</v>
      </c>
      <c r="F64" s="78" t="s">
        <v>582</v>
      </c>
      <c r="G64" s="13">
        <v>44433</v>
      </c>
      <c r="H64" s="79" t="s">
        <v>583</v>
      </c>
      <c r="I64" s="16">
        <v>50</v>
      </c>
      <c r="J64" s="16">
        <v>40</v>
      </c>
      <c r="K64" s="16">
        <v>16</v>
      </c>
      <c r="L64" s="16">
        <v>4</v>
      </c>
      <c r="M64" s="84">
        <v>8</v>
      </c>
      <c r="N64" s="74">
        <v>8</v>
      </c>
      <c r="O64" s="66">
        <v>2530</v>
      </c>
      <c r="P64" s="67">
        <f>Table2245234[[#This Row],[PEMBULATAN]]*O64</f>
        <v>20240</v>
      </c>
    </row>
    <row r="65" spans="1:16" ht="26.25" customHeight="1" x14ac:dyDescent="0.2">
      <c r="A65" s="96"/>
      <c r="B65" s="77"/>
      <c r="C65" s="75" t="s">
        <v>438</v>
      </c>
      <c r="D65" s="80" t="s">
        <v>50</v>
      </c>
      <c r="E65" s="13">
        <v>44428</v>
      </c>
      <c r="F65" s="78" t="s">
        <v>582</v>
      </c>
      <c r="G65" s="13">
        <v>44433</v>
      </c>
      <c r="H65" s="79" t="s">
        <v>583</v>
      </c>
      <c r="I65" s="16">
        <v>90</v>
      </c>
      <c r="J65" s="16">
        <v>70</v>
      </c>
      <c r="K65" s="16">
        <v>40</v>
      </c>
      <c r="L65" s="16">
        <v>8</v>
      </c>
      <c r="M65" s="84">
        <v>63</v>
      </c>
      <c r="N65" s="74">
        <v>63</v>
      </c>
      <c r="O65" s="66">
        <v>2530</v>
      </c>
      <c r="P65" s="67">
        <f>Table2245234[[#This Row],[PEMBULATAN]]*O65</f>
        <v>159390</v>
      </c>
    </row>
    <row r="66" spans="1:16" ht="26.25" customHeight="1" x14ac:dyDescent="0.2">
      <c r="A66" s="96"/>
      <c r="B66" s="77"/>
      <c r="C66" s="75" t="s">
        <v>439</v>
      </c>
      <c r="D66" s="80" t="s">
        <v>50</v>
      </c>
      <c r="E66" s="13">
        <v>44428</v>
      </c>
      <c r="F66" s="78" t="s">
        <v>582</v>
      </c>
      <c r="G66" s="13">
        <v>44433</v>
      </c>
      <c r="H66" s="79" t="s">
        <v>583</v>
      </c>
      <c r="I66" s="16">
        <v>87</v>
      </c>
      <c r="J66" s="16">
        <v>56</v>
      </c>
      <c r="K66" s="16">
        <v>25</v>
      </c>
      <c r="L66" s="16">
        <v>10</v>
      </c>
      <c r="M66" s="84">
        <v>30.45</v>
      </c>
      <c r="N66" s="74">
        <v>30</v>
      </c>
      <c r="O66" s="66">
        <v>2530</v>
      </c>
      <c r="P66" s="67">
        <f>Table2245234[[#This Row],[PEMBULATAN]]*O66</f>
        <v>75900</v>
      </c>
    </row>
    <row r="67" spans="1:16" ht="26.25" customHeight="1" x14ac:dyDescent="0.2">
      <c r="A67" s="96"/>
      <c r="B67" s="77"/>
      <c r="C67" s="75" t="s">
        <v>440</v>
      </c>
      <c r="D67" s="80" t="s">
        <v>50</v>
      </c>
      <c r="E67" s="13">
        <v>44428</v>
      </c>
      <c r="F67" s="78" t="s">
        <v>582</v>
      </c>
      <c r="G67" s="13">
        <v>44433</v>
      </c>
      <c r="H67" s="79" t="s">
        <v>583</v>
      </c>
      <c r="I67" s="16">
        <v>97</v>
      </c>
      <c r="J67" s="16">
        <v>60</v>
      </c>
      <c r="K67" s="16">
        <v>40</v>
      </c>
      <c r="L67" s="16">
        <v>14</v>
      </c>
      <c r="M67" s="84">
        <v>58.2</v>
      </c>
      <c r="N67" s="74">
        <v>58</v>
      </c>
      <c r="O67" s="66">
        <v>2530</v>
      </c>
      <c r="P67" s="67">
        <f>Table2245234[[#This Row],[PEMBULATAN]]*O67</f>
        <v>146740</v>
      </c>
    </row>
    <row r="68" spans="1:16" ht="26.25" customHeight="1" x14ac:dyDescent="0.2">
      <c r="A68" s="96"/>
      <c r="B68" s="77"/>
      <c r="C68" s="75" t="s">
        <v>441</v>
      </c>
      <c r="D68" s="80" t="s">
        <v>50</v>
      </c>
      <c r="E68" s="13">
        <v>44428</v>
      </c>
      <c r="F68" s="78" t="s">
        <v>582</v>
      </c>
      <c r="G68" s="13">
        <v>44433</v>
      </c>
      <c r="H68" s="79" t="s">
        <v>583</v>
      </c>
      <c r="I68" s="16">
        <v>82</v>
      </c>
      <c r="J68" s="16">
        <v>61</v>
      </c>
      <c r="K68" s="16">
        <v>24</v>
      </c>
      <c r="L68" s="16">
        <v>17</v>
      </c>
      <c r="M68" s="84">
        <v>30.012</v>
      </c>
      <c r="N68" s="74">
        <v>30</v>
      </c>
      <c r="O68" s="66">
        <v>2530</v>
      </c>
      <c r="P68" s="67">
        <f>Table2245234[[#This Row],[PEMBULATAN]]*O68</f>
        <v>75900</v>
      </c>
    </row>
    <row r="69" spans="1:16" ht="26.25" customHeight="1" x14ac:dyDescent="0.2">
      <c r="A69" s="96"/>
      <c r="B69" s="77"/>
      <c r="C69" s="75" t="s">
        <v>442</v>
      </c>
      <c r="D69" s="80" t="s">
        <v>50</v>
      </c>
      <c r="E69" s="13">
        <v>44428</v>
      </c>
      <c r="F69" s="78" t="s">
        <v>582</v>
      </c>
      <c r="G69" s="13">
        <v>44433</v>
      </c>
      <c r="H69" s="79" t="s">
        <v>583</v>
      </c>
      <c r="I69" s="16">
        <v>72</v>
      </c>
      <c r="J69" s="16">
        <v>53</v>
      </c>
      <c r="K69" s="16">
        <v>30</v>
      </c>
      <c r="L69" s="16">
        <v>8</v>
      </c>
      <c r="M69" s="84">
        <v>28.62</v>
      </c>
      <c r="N69" s="74">
        <v>29</v>
      </c>
      <c r="O69" s="66">
        <v>2530</v>
      </c>
      <c r="P69" s="67">
        <f>Table2245234[[#This Row],[PEMBULATAN]]*O69</f>
        <v>73370</v>
      </c>
    </row>
    <row r="70" spans="1:16" ht="26.25" customHeight="1" x14ac:dyDescent="0.2">
      <c r="A70" s="96"/>
      <c r="B70" s="77"/>
      <c r="C70" s="75" t="s">
        <v>443</v>
      </c>
      <c r="D70" s="80" t="s">
        <v>50</v>
      </c>
      <c r="E70" s="13">
        <v>44428</v>
      </c>
      <c r="F70" s="78" t="s">
        <v>582</v>
      </c>
      <c r="G70" s="13">
        <v>44433</v>
      </c>
      <c r="H70" s="79" t="s">
        <v>583</v>
      </c>
      <c r="I70" s="16">
        <v>62</v>
      </c>
      <c r="J70" s="16">
        <v>51</v>
      </c>
      <c r="K70" s="16">
        <v>27</v>
      </c>
      <c r="L70" s="16">
        <v>6</v>
      </c>
      <c r="M70" s="84">
        <v>21.343499999999999</v>
      </c>
      <c r="N70" s="74">
        <v>21</v>
      </c>
      <c r="O70" s="66">
        <v>2530</v>
      </c>
      <c r="P70" s="67">
        <f>Table2245234[[#This Row],[PEMBULATAN]]*O70</f>
        <v>53130</v>
      </c>
    </row>
    <row r="71" spans="1:16" ht="26.25" customHeight="1" x14ac:dyDescent="0.2">
      <c r="A71" s="96"/>
      <c r="B71" s="77"/>
      <c r="C71" s="75" t="s">
        <v>444</v>
      </c>
      <c r="D71" s="80" t="s">
        <v>50</v>
      </c>
      <c r="E71" s="13">
        <v>44428</v>
      </c>
      <c r="F71" s="78" t="s">
        <v>582</v>
      </c>
      <c r="G71" s="13">
        <v>44433</v>
      </c>
      <c r="H71" s="79" t="s">
        <v>583</v>
      </c>
      <c r="I71" s="16">
        <v>38</v>
      </c>
      <c r="J71" s="16">
        <v>35</v>
      </c>
      <c r="K71" s="16">
        <v>18</v>
      </c>
      <c r="L71" s="16">
        <v>16</v>
      </c>
      <c r="M71" s="84">
        <v>5.9850000000000003</v>
      </c>
      <c r="N71" s="74">
        <v>16</v>
      </c>
      <c r="O71" s="66">
        <v>2530</v>
      </c>
      <c r="P71" s="67">
        <f>Table2245234[[#This Row],[PEMBULATAN]]*O71</f>
        <v>40480</v>
      </c>
    </row>
    <row r="72" spans="1:16" ht="26.25" customHeight="1" x14ac:dyDescent="0.2">
      <c r="A72" s="96"/>
      <c r="B72" s="77"/>
      <c r="C72" s="75" t="s">
        <v>445</v>
      </c>
      <c r="D72" s="80" t="s">
        <v>50</v>
      </c>
      <c r="E72" s="13">
        <v>44428</v>
      </c>
      <c r="F72" s="78" t="s">
        <v>582</v>
      </c>
      <c r="G72" s="13">
        <v>44433</v>
      </c>
      <c r="H72" s="79" t="s">
        <v>583</v>
      </c>
      <c r="I72" s="16">
        <v>42</v>
      </c>
      <c r="J72" s="16">
        <v>45</v>
      </c>
      <c r="K72" s="16">
        <v>20</v>
      </c>
      <c r="L72" s="16">
        <v>5</v>
      </c>
      <c r="M72" s="84">
        <v>9.4499999999999993</v>
      </c>
      <c r="N72" s="74">
        <v>9</v>
      </c>
      <c r="O72" s="66">
        <v>2530</v>
      </c>
      <c r="P72" s="67">
        <f>Table2245234[[#This Row],[PEMBULATAN]]*O72</f>
        <v>22770</v>
      </c>
    </row>
    <row r="73" spans="1:16" ht="26.25" customHeight="1" x14ac:dyDescent="0.2">
      <c r="A73" s="96"/>
      <c r="B73" s="77"/>
      <c r="C73" s="75" t="s">
        <v>446</v>
      </c>
      <c r="D73" s="80" t="s">
        <v>50</v>
      </c>
      <c r="E73" s="13">
        <v>44428</v>
      </c>
      <c r="F73" s="78" t="s">
        <v>582</v>
      </c>
      <c r="G73" s="13">
        <v>44433</v>
      </c>
      <c r="H73" s="79" t="s">
        <v>583</v>
      </c>
      <c r="I73" s="16">
        <v>63</v>
      </c>
      <c r="J73" s="16">
        <v>35</v>
      </c>
      <c r="K73" s="16">
        <v>35</v>
      </c>
      <c r="L73" s="16">
        <v>2</v>
      </c>
      <c r="M73" s="84">
        <v>19.293749999999999</v>
      </c>
      <c r="N73" s="74">
        <v>19</v>
      </c>
      <c r="O73" s="66">
        <v>2530</v>
      </c>
      <c r="P73" s="67">
        <f>Table2245234[[#This Row],[PEMBULATAN]]*O73</f>
        <v>48070</v>
      </c>
    </row>
    <row r="74" spans="1:16" ht="26.25" customHeight="1" x14ac:dyDescent="0.2">
      <c r="A74" s="96"/>
      <c r="B74" s="77"/>
      <c r="C74" s="75" t="s">
        <v>447</v>
      </c>
      <c r="D74" s="80" t="s">
        <v>50</v>
      </c>
      <c r="E74" s="13">
        <v>44428</v>
      </c>
      <c r="F74" s="78" t="s">
        <v>582</v>
      </c>
      <c r="G74" s="13">
        <v>44433</v>
      </c>
      <c r="H74" s="79" t="s">
        <v>583</v>
      </c>
      <c r="I74" s="16">
        <v>30</v>
      </c>
      <c r="J74" s="16">
        <v>10</v>
      </c>
      <c r="K74" s="16">
        <v>7</v>
      </c>
      <c r="L74" s="16">
        <v>1</v>
      </c>
      <c r="M74" s="84">
        <v>0.52500000000000002</v>
      </c>
      <c r="N74" s="74">
        <v>1</v>
      </c>
      <c r="O74" s="66">
        <v>2530</v>
      </c>
      <c r="P74" s="67">
        <f>Table2245234[[#This Row],[PEMBULATAN]]*O74</f>
        <v>2530</v>
      </c>
    </row>
    <row r="75" spans="1:16" ht="26.25" customHeight="1" x14ac:dyDescent="0.2">
      <c r="A75" s="96"/>
      <c r="B75" s="77"/>
      <c r="C75" s="75" t="s">
        <v>448</v>
      </c>
      <c r="D75" s="80" t="s">
        <v>50</v>
      </c>
      <c r="E75" s="13">
        <v>44428</v>
      </c>
      <c r="F75" s="78" t="s">
        <v>582</v>
      </c>
      <c r="G75" s="13">
        <v>44433</v>
      </c>
      <c r="H75" s="79" t="s">
        <v>583</v>
      </c>
      <c r="I75" s="16">
        <v>39</v>
      </c>
      <c r="J75" s="16">
        <v>34</v>
      </c>
      <c r="K75" s="16">
        <v>28</v>
      </c>
      <c r="L75" s="16">
        <v>8</v>
      </c>
      <c r="M75" s="84">
        <v>9.282</v>
      </c>
      <c r="N75" s="74">
        <v>9</v>
      </c>
      <c r="O75" s="66">
        <v>2530</v>
      </c>
      <c r="P75" s="67">
        <f>Table2245234[[#This Row],[PEMBULATAN]]*O75</f>
        <v>22770</v>
      </c>
    </row>
    <row r="76" spans="1:16" ht="26.25" customHeight="1" x14ac:dyDescent="0.2">
      <c r="A76" s="96"/>
      <c r="B76" s="77"/>
      <c r="C76" s="75" t="s">
        <v>449</v>
      </c>
      <c r="D76" s="80" t="s">
        <v>50</v>
      </c>
      <c r="E76" s="13">
        <v>44428</v>
      </c>
      <c r="F76" s="78" t="s">
        <v>582</v>
      </c>
      <c r="G76" s="13">
        <v>44433</v>
      </c>
      <c r="H76" s="79" t="s">
        <v>583</v>
      </c>
      <c r="I76" s="16">
        <v>54</v>
      </c>
      <c r="J76" s="16">
        <v>21</v>
      </c>
      <c r="K76" s="16">
        <v>21</v>
      </c>
      <c r="L76" s="16">
        <v>9</v>
      </c>
      <c r="M76" s="84">
        <v>5.9535</v>
      </c>
      <c r="N76" s="74">
        <v>9</v>
      </c>
      <c r="O76" s="66">
        <v>2530</v>
      </c>
      <c r="P76" s="67">
        <f>Table2245234[[#This Row],[PEMBULATAN]]*O76</f>
        <v>22770</v>
      </c>
    </row>
    <row r="77" spans="1:16" ht="26.25" customHeight="1" x14ac:dyDescent="0.2">
      <c r="A77" s="96"/>
      <c r="B77" s="77"/>
      <c r="C77" s="75" t="s">
        <v>450</v>
      </c>
      <c r="D77" s="80" t="s">
        <v>50</v>
      </c>
      <c r="E77" s="13">
        <v>44428</v>
      </c>
      <c r="F77" s="78" t="s">
        <v>582</v>
      </c>
      <c r="G77" s="13">
        <v>44433</v>
      </c>
      <c r="H77" s="79" t="s">
        <v>583</v>
      </c>
      <c r="I77" s="16">
        <v>32</v>
      </c>
      <c r="J77" s="16">
        <v>24</v>
      </c>
      <c r="K77" s="16">
        <v>17</v>
      </c>
      <c r="L77" s="16">
        <v>1</v>
      </c>
      <c r="M77" s="84">
        <v>3.2639999999999998</v>
      </c>
      <c r="N77" s="74">
        <v>3</v>
      </c>
      <c r="O77" s="66">
        <v>2530</v>
      </c>
      <c r="P77" s="67">
        <f>Table2245234[[#This Row],[PEMBULATAN]]*O77</f>
        <v>7590</v>
      </c>
    </row>
    <row r="78" spans="1:16" ht="26.25" customHeight="1" x14ac:dyDescent="0.2">
      <c r="A78" s="96"/>
      <c r="B78" s="77"/>
      <c r="C78" s="75" t="s">
        <v>451</v>
      </c>
      <c r="D78" s="80" t="s">
        <v>50</v>
      </c>
      <c r="E78" s="13">
        <v>44428</v>
      </c>
      <c r="F78" s="78" t="s">
        <v>582</v>
      </c>
      <c r="G78" s="13">
        <v>44433</v>
      </c>
      <c r="H78" s="79" t="s">
        <v>583</v>
      </c>
      <c r="I78" s="16">
        <v>30</v>
      </c>
      <c r="J78" s="16">
        <v>36</v>
      </c>
      <c r="K78" s="16">
        <v>30</v>
      </c>
      <c r="L78" s="16">
        <v>4</v>
      </c>
      <c r="M78" s="84">
        <v>8.1</v>
      </c>
      <c r="N78" s="74">
        <v>8</v>
      </c>
      <c r="O78" s="66">
        <v>2530</v>
      </c>
      <c r="P78" s="67">
        <f>Table2245234[[#This Row],[PEMBULATAN]]*O78</f>
        <v>20240</v>
      </c>
    </row>
    <row r="79" spans="1:16" ht="26.25" customHeight="1" x14ac:dyDescent="0.2">
      <c r="A79" s="96"/>
      <c r="B79" s="77"/>
      <c r="C79" s="75" t="s">
        <v>452</v>
      </c>
      <c r="D79" s="80" t="s">
        <v>50</v>
      </c>
      <c r="E79" s="13">
        <v>44428</v>
      </c>
      <c r="F79" s="78" t="s">
        <v>582</v>
      </c>
      <c r="G79" s="13">
        <v>44433</v>
      </c>
      <c r="H79" s="79" t="s">
        <v>583</v>
      </c>
      <c r="I79" s="16">
        <v>62</v>
      </c>
      <c r="J79" s="16">
        <v>42</v>
      </c>
      <c r="K79" s="16">
        <v>6</v>
      </c>
      <c r="L79" s="16">
        <v>2</v>
      </c>
      <c r="M79" s="84">
        <v>3.9060000000000001</v>
      </c>
      <c r="N79" s="74">
        <v>4</v>
      </c>
      <c r="O79" s="66">
        <v>2530</v>
      </c>
      <c r="P79" s="67">
        <f>Table2245234[[#This Row],[PEMBULATAN]]*O79</f>
        <v>10120</v>
      </c>
    </row>
    <row r="80" spans="1:16" ht="26.25" customHeight="1" x14ac:dyDescent="0.2">
      <c r="A80" s="96"/>
      <c r="B80" s="77"/>
      <c r="C80" s="75" t="s">
        <v>453</v>
      </c>
      <c r="D80" s="80" t="s">
        <v>50</v>
      </c>
      <c r="E80" s="13">
        <v>44428</v>
      </c>
      <c r="F80" s="78" t="s">
        <v>582</v>
      </c>
      <c r="G80" s="13">
        <v>44433</v>
      </c>
      <c r="H80" s="79" t="s">
        <v>583</v>
      </c>
      <c r="I80" s="16">
        <v>52</v>
      </c>
      <c r="J80" s="16">
        <v>19</v>
      </c>
      <c r="K80" s="16">
        <v>11</v>
      </c>
      <c r="L80" s="16">
        <v>2</v>
      </c>
      <c r="M80" s="84">
        <v>2.7170000000000001</v>
      </c>
      <c r="N80" s="74">
        <v>3</v>
      </c>
      <c r="O80" s="66">
        <v>2530</v>
      </c>
      <c r="P80" s="67">
        <f>Table2245234[[#This Row],[PEMBULATAN]]*O80</f>
        <v>7590</v>
      </c>
    </row>
    <row r="81" spans="1:16" ht="26.25" customHeight="1" x14ac:dyDescent="0.2">
      <c r="A81" s="96"/>
      <c r="B81" s="77"/>
      <c r="C81" s="75" t="s">
        <v>454</v>
      </c>
      <c r="D81" s="80" t="s">
        <v>50</v>
      </c>
      <c r="E81" s="13">
        <v>44428</v>
      </c>
      <c r="F81" s="78" t="s">
        <v>582</v>
      </c>
      <c r="G81" s="13">
        <v>44433</v>
      </c>
      <c r="H81" s="79" t="s">
        <v>583</v>
      </c>
      <c r="I81" s="16">
        <v>88</v>
      </c>
      <c r="J81" s="16">
        <v>40</v>
      </c>
      <c r="K81" s="16">
        <v>27</v>
      </c>
      <c r="L81" s="16">
        <v>18</v>
      </c>
      <c r="M81" s="84">
        <v>23.76</v>
      </c>
      <c r="N81" s="74">
        <v>24</v>
      </c>
      <c r="O81" s="66">
        <v>2530</v>
      </c>
      <c r="P81" s="67">
        <f>Table2245234[[#This Row],[PEMBULATAN]]*O81</f>
        <v>60720</v>
      </c>
    </row>
    <row r="82" spans="1:16" ht="26.25" customHeight="1" x14ac:dyDescent="0.2">
      <c r="A82" s="96"/>
      <c r="B82" s="77"/>
      <c r="C82" s="75" t="s">
        <v>455</v>
      </c>
      <c r="D82" s="80" t="s">
        <v>50</v>
      </c>
      <c r="E82" s="13">
        <v>44428</v>
      </c>
      <c r="F82" s="78" t="s">
        <v>582</v>
      </c>
      <c r="G82" s="13">
        <v>44433</v>
      </c>
      <c r="H82" s="79" t="s">
        <v>583</v>
      </c>
      <c r="I82" s="16">
        <v>45</v>
      </c>
      <c r="J82" s="16">
        <v>46</v>
      </c>
      <c r="K82" s="16">
        <v>11</v>
      </c>
      <c r="L82" s="16">
        <v>3</v>
      </c>
      <c r="M82" s="84">
        <v>5.6924999999999999</v>
      </c>
      <c r="N82" s="74">
        <v>6</v>
      </c>
      <c r="O82" s="66">
        <v>2530</v>
      </c>
      <c r="P82" s="67">
        <f>Table2245234[[#This Row],[PEMBULATAN]]*O82</f>
        <v>15180</v>
      </c>
    </row>
    <row r="83" spans="1:16" ht="26.25" customHeight="1" x14ac:dyDescent="0.2">
      <c r="A83" s="96"/>
      <c r="B83" s="77"/>
      <c r="C83" s="75" t="s">
        <v>456</v>
      </c>
      <c r="D83" s="80" t="s">
        <v>50</v>
      </c>
      <c r="E83" s="13">
        <v>44428</v>
      </c>
      <c r="F83" s="78" t="s">
        <v>582</v>
      </c>
      <c r="G83" s="13">
        <v>44433</v>
      </c>
      <c r="H83" s="79" t="s">
        <v>583</v>
      </c>
      <c r="I83" s="16">
        <v>38</v>
      </c>
      <c r="J83" s="16">
        <v>29</v>
      </c>
      <c r="K83" s="16">
        <v>29</v>
      </c>
      <c r="L83" s="16">
        <v>2</v>
      </c>
      <c r="M83" s="84">
        <v>7.9894999999999996</v>
      </c>
      <c r="N83" s="74">
        <v>8</v>
      </c>
      <c r="O83" s="66">
        <v>2530</v>
      </c>
      <c r="P83" s="67">
        <f>Table2245234[[#This Row],[PEMBULATAN]]*O83</f>
        <v>20240</v>
      </c>
    </row>
    <row r="84" spans="1:16" ht="26.25" customHeight="1" x14ac:dyDescent="0.2">
      <c r="A84" s="96"/>
      <c r="B84" s="77"/>
      <c r="C84" s="75" t="s">
        <v>457</v>
      </c>
      <c r="D84" s="80" t="s">
        <v>50</v>
      </c>
      <c r="E84" s="13">
        <v>44428</v>
      </c>
      <c r="F84" s="78" t="s">
        <v>582</v>
      </c>
      <c r="G84" s="13">
        <v>44433</v>
      </c>
      <c r="H84" s="79" t="s">
        <v>583</v>
      </c>
      <c r="I84" s="16">
        <v>78</v>
      </c>
      <c r="J84" s="16">
        <v>22</v>
      </c>
      <c r="K84" s="16">
        <v>18</v>
      </c>
      <c r="L84" s="16">
        <v>4</v>
      </c>
      <c r="M84" s="84">
        <v>7.7220000000000004</v>
      </c>
      <c r="N84" s="74">
        <v>8</v>
      </c>
      <c r="O84" s="66">
        <v>2530</v>
      </c>
      <c r="P84" s="67">
        <f>Table2245234[[#This Row],[PEMBULATAN]]*O84</f>
        <v>20240</v>
      </c>
    </row>
    <row r="85" spans="1:16" ht="26.25" customHeight="1" x14ac:dyDescent="0.2">
      <c r="A85" s="96"/>
      <c r="B85" s="77"/>
      <c r="C85" s="75" t="s">
        <v>458</v>
      </c>
      <c r="D85" s="80" t="s">
        <v>50</v>
      </c>
      <c r="E85" s="13">
        <v>44428</v>
      </c>
      <c r="F85" s="78" t="s">
        <v>582</v>
      </c>
      <c r="G85" s="13">
        <v>44433</v>
      </c>
      <c r="H85" s="79" t="s">
        <v>583</v>
      </c>
      <c r="I85" s="16">
        <v>36</v>
      </c>
      <c r="J85" s="16">
        <v>35</v>
      </c>
      <c r="K85" s="16">
        <v>28</v>
      </c>
      <c r="L85" s="16">
        <v>4</v>
      </c>
      <c r="M85" s="84">
        <v>8.82</v>
      </c>
      <c r="N85" s="74">
        <v>9</v>
      </c>
      <c r="O85" s="66">
        <v>2530</v>
      </c>
      <c r="P85" s="67">
        <f>Table2245234[[#This Row],[PEMBULATAN]]*O85</f>
        <v>22770</v>
      </c>
    </row>
    <row r="86" spans="1:16" ht="26.25" customHeight="1" x14ac:dyDescent="0.2">
      <c r="A86" s="96"/>
      <c r="B86" s="77"/>
      <c r="C86" s="75" t="s">
        <v>459</v>
      </c>
      <c r="D86" s="80" t="s">
        <v>50</v>
      </c>
      <c r="E86" s="13">
        <v>44428</v>
      </c>
      <c r="F86" s="78" t="s">
        <v>582</v>
      </c>
      <c r="G86" s="13">
        <v>44433</v>
      </c>
      <c r="H86" s="79" t="s">
        <v>583</v>
      </c>
      <c r="I86" s="16">
        <v>60</v>
      </c>
      <c r="J86" s="16">
        <v>30</v>
      </c>
      <c r="K86" s="16">
        <v>12</v>
      </c>
      <c r="L86" s="16">
        <v>2</v>
      </c>
      <c r="M86" s="84">
        <v>5.4</v>
      </c>
      <c r="N86" s="74">
        <v>5</v>
      </c>
      <c r="O86" s="66">
        <v>2530</v>
      </c>
      <c r="P86" s="67">
        <f>Table2245234[[#This Row],[PEMBULATAN]]*O86</f>
        <v>12650</v>
      </c>
    </row>
    <row r="87" spans="1:16" ht="26.25" customHeight="1" x14ac:dyDescent="0.2">
      <c r="A87" s="96"/>
      <c r="B87" s="77"/>
      <c r="C87" s="75" t="s">
        <v>460</v>
      </c>
      <c r="D87" s="80" t="s">
        <v>50</v>
      </c>
      <c r="E87" s="13">
        <v>44428</v>
      </c>
      <c r="F87" s="78" t="s">
        <v>582</v>
      </c>
      <c r="G87" s="13">
        <v>44433</v>
      </c>
      <c r="H87" s="79" t="s">
        <v>583</v>
      </c>
      <c r="I87" s="16">
        <v>206</v>
      </c>
      <c r="J87" s="16">
        <v>10</v>
      </c>
      <c r="K87" s="16">
        <v>10</v>
      </c>
      <c r="L87" s="16">
        <v>1</v>
      </c>
      <c r="M87" s="84">
        <v>5.15</v>
      </c>
      <c r="N87" s="74">
        <v>5</v>
      </c>
      <c r="O87" s="66">
        <v>2530</v>
      </c>
      <c r="P87" s="67">
        <f>Table2245234[[#This Row],[PEMBULATAN]]*O87</f>
        <v>12650</v>
      </c>
    </row>
    <row r="88" spans="1:16" ht="26.25" customHeight="1" x14ac:dyDescent="0.2">
      <c r="A88" s="96"/>
      <c r="B88" s="77"/>
      <c r="C88" s="75" t="s">
        <v>461</v>
      </c>
      <c r="D88" s="80" t="s">
        <v>50</v>
      </c>
      <c r="E88" s="13">
        <v>44428</v>
      </c>
      <c r="F88" s="78" t="s">
        <v>582</v>
      </c>
      <c r="G88" s="13">
        <v>44433</v>
      </c>
      <c r="H88" s="79" t="s">
        <v>583</v>
      </c>
      <c r="I88" s="16">
        <v>70</v>
      </c>
      <c r="J88" s="16">
        <v>49</v>
      </c>
      <c r="K88" s="16">
        <v>53</v>
      </c>
      <c r="L88" s="16">
        <v>2</v>
      </c>
      <c r="M88" s="84">
        <v>45.447499999999998</v>
      </c>
      <c r="N88" s="74">
        <v>45</v>
      </c>
      <c r="O88" s="66">
        <v>2530</v>
      </c>
      <c r="P88" s="67">
        <f>Table2245234[[#This Row],[PEMBULATAN]]*O88</f>
        <v>113850</v>
      </c>
    </row>
    <row r="89" spans="1:16" ht="26.25" customHeight="1" x14ac:dyDescent="0.2">
      <c r="A89" s="96"/>
      <c r="B89" s="77"/>
      <c r="C89" s="75" t="s">
        <v>462</v>
      </c>
      <c r="D89" s="80" t="s">
        <v>50</v>
      </c>
      <c r="E89" s="13">
        <v>44428</v>
      </c>
      <c r="F89" s="78" t="s">
        <v>582</v>
      </c>
      <c r="G89" s="13">
        <v>44433</v>
      </c>
      <c r="H89" s="79" t="s">
        <v>583</v>
      </c>
      <c r="I89" s="16">
        <v>55</v>
      </c>
      <c r="J89" s="16">
        <v>61</v>
      </c>
      <c r="K89" s="16">
        <v>25</v>
      </c>
      <c r="L89" s="16">
        <v>8</v>
      </c>
      <c r="M89" s="84">
        <v>20.96875</v>
      </c>
      <c r="N89" s="74">
        <v>21</v>
      </c>
      <c r="O89" s="66">
        <v>2530</v>
      </c>
      <c r="P89" s="67">
        <f>Table2245234[[#This Row],[PEMBULATAN]]*O89</f>
        <v>53130</v>
      </c>
    </row>
    <row r="90" spans="1:16" ht="26.25" customHeight="1" x14ac:dyDescent="0.2">
      <c r="A90" s="96"/>
      <c r="B90" s="77"/>
      <c r="C90" s="75" t="s">
        <v>463</v>
      </c>
      <c r="D90" s="80" t="s">
        <v>50</v>
      </c>
      <c r="E90" s="13">
        <v>44428</v>
      </c>
      <c r="F90" s="78" t="s">
        <v>582</v>
      </c>
      <c r="G90" s="13">
        <v>44433</v>
      </c>
      <c r="H90" s="79" t="s">
        <v>583</v>
      </c>
      <c r="I90" s="16">
        <v>80</v>
      </c>
      <c r="J90" s="16">
        <v>57</v>
      </c>
      <c r="K90" s="16">
        <v>30</v>
      </c>
      <c r="L90" s="16">
        <v>8</v>
      </c>
      <c r="M90" s="84">
        <v>34.200000000000003</v>
      </c>
      <c r="N90" s="74">
        <v>34</v>
      </c>
      <c r="O90" s="66">
        <v>2530</v>
      </c>
      <c r="P90" s="67">
        <f>Table2245234[[#This Row],[PEMBULATAN]]*O90</f>
        <v>86020</v>
      </c>
    </row>
    <row r="91" spans="1:16" ht="26.25" customHeight="1" x14ac:dyDescent="0.2">
      <c r="A91" s="96"/>
      <c r="B91" s="77"/>
      <c r="C91" s="75" t="s">
        <v>464</v>
      </c>
      <c r="D91" s="80" t="s">
        <v>50</v>
      </c>
      <c r="E91" s="13">
        <v>44428</v>
      </c>
      <c r="F91" s="78" t="s">
        <v>582</v>
      </c>
      <c r="G91" s="13">
        <v>44433</v>
      </c>
      <c r="H91" s="79" t="s">
        <v>583</v>
      </c>
      <c r="I91" s="16">
        <v>97</v>
      </c>
      <c r="J91" s="16">
        <v>51</v>
      </c>
      <c r="K91" s="16">
        <v>20</v>
      </c>
      <c r="L91" s="16">
        <v>9</v>
      </c>
      <c r="M91" s="84">
        <v>24.734999999999999</v>
      </c>
      <c r="N91" s="74">
        <v>25</v>
      </c>
      <c r="O91" s="66">
        <v>2530</v>
      </c>
      <c r="P91" s="67">
        <f>Table2245234[[#This Row],[PEMBULATAN]]*O91</f>
        <v>63250</v>
      </c>
    </row>
    <row r="92" spans="1:16" ht="26.25" customHeight="1" x14ac:dyDescent="0.2">
      <c r="A92" s="96"/>
      <c r="B92" s="77"/>
      <c r="C92" s="75" t="s">
        <v>465</v>
      </c>
      <c r="D92" s="80" t="s">
        <v>50</v>
      </c>
      <c r="E92" s="13">
        <v>44428</v>
      </c>
      <c r="F92" s="78" t="s">
        <v>582</v>
      </c>
      <c r="G92" s="13">
        <v>44433</v>
      </c>
      <c r="H92" s="79" t="s">
        <v>583</v>
      </c>
      <c r="I92" s="16">
        <v>142</v>
      </c>
      <c r="J92" s="16">
        <v>7</v>
      </c>
      <c r="K92" s="16">
        <v>7</v>
      </c>
      <c r="L92" s="16">
        <v>2</v>
      </c>
      <c r="M92" s="84">
        <v>1.7395</v>
      </c>
      <c r="N92" s="74">
        <v>2</v>
      </c>
      <c r="O92" s="66">
        <v>2530</v>
      </c>
      <c r="P92" s="67">
        <f>Table2245234[[#This Row],[PEMBULATAN]]*O92</f>
        <v>5060</v>
      </c>
    </row>
    <row r="93" spans="1:16" ht="26.25" customHeight="1" x14ac:dyDescent="0.2">
      <c r="A93" s="96"/>
      <c r="B93" s="77"/>
      <c r="C93" s="75" t="s">
        <v>466</v>
      </c>
      <c r="D93" s="80" t="s">
        <v>50</v>
      </c>
      <c r="E93" s="13">
        <v>44428</v>
      </c>
      <c r="F93" s="78" t="s">
        <v>582</v>
      </c>
      <c r="G93" s="13">
        <v>44433</v>
      </c>
      <c r="H93" s="79" t="s">
        <v>583</v>
      </c>
      <c r="I93" s="16">
        <v>16</v>
      </c>
      <c r="J93" s="16">
        <v>18</v>
      </c>
      <c r="K93" s="16">
        <v>10</v>
      </c>
      <c r="L93" s="16">
        <v>1</v>
      </c>
      <c r="M93" s="84">
        <v>0.72</v>
      </c>
      <c r="N93" s="74">
        <v>1</v>
      </c>
      <c r="O93" s="66">
        <v>2530</v>
      </c>
      <c r="P93" s="67">
        <f>Table2245234[[#This Row],[PEMBULATAN]]*O93</f>
        <v>2530</v>
      </c>
    </row>
    <row r="94" spans="1:16" ht="26.25" customHeight="1" x14ac:dyDescent="0.2">
      <c r="A94" s="96"/>
      <c r="B94" s="77"/>
      <c r="C94" s="75" t="s">
        <v>467</v>
      </c>
      <c r="D94" s="80" t="s">
        <v>50</v>
      </c>
      <c r="E94" s="13">
        <v>44428</v>
      </c>
      <c r="F94" s="78" t="s">
        <v>582</v>
      </c>
      <c r="G94" s="13">
        <v>44433</v>
      </c>
      <c r="H94" s="79" t="s">
        <v>583</v>
      </c>
      <c r="I94" s="16">
        <v>86</v>
      </c>
      <c r="J94" s="16">
        <v>57</v>
      </c>
      <c r="K94" s="16">
        <v>28</v>
      </c>
      <c r="L94" s="16">
        <v>13</v>
      </c>
      <c r="M94" s="84">
        <v>34.314</v>
      </c>
      <c r="N94" s="74">
        <v>34</v>
      </c>
      <c r="O94" s="66">
        <v>2530</v>
      </c>
      <c r="P94" s="67">
        <f>Table2245234[[#This Row],[PEMBULATAN]]*O94</f>
        <v>86020</v>
      </c>
    </row>
    <row r="95" spans="1:16" ht="26.25" customHeight="1" x14ac:dyDescent="0.2">
      <c r="A95" s="96"/>
      <c r="B95" s="77"/>
      <c r="C95" s="75" t="s">
        <v>468</v>
      </c>
      <c r="D95" s="80" t="s">
        <v>50</v>
      </c>
      <c r="E95" s="13">
        <v>44428</v>
      </c>
      <c r="F95" s="78" t="s">
        <v>582</v>
      </c>
      <c r="G95" s="13">
        <v>44433</v>
      </c>
      <c r="H95" s="79" t="s">
        <v>583</v>
      </c>
      <c r="I95" s="16">
        <v>44</v>
      </c>
      <c r="J95" s="16">
        <v>40</v>
      </c>
      <c r="K95" s="16">
        <v>33</v>
      </c>
      <c r="L95" s="16">
        <v>2</v>
      </c>
      <c r="M95" s="84">
        <v>14.52</v>
      </c>
      <c r="N95" s="74">
        <v>15</v>
      </c>
      <c r="O95" s="66">
        <v>2530</v>
      </c>
      <c r="P95" s="67">
        <f>Table2245234[[#This Row],[PEMBULATAN]]*O95</f>
        <v>37950</v>
      </c>
    </row>
    <row r="96" spans="1:16" ht="26.25" customHeight="1" x14ac:dyDescent="0.2">
      <c r="A96" s="96"/>
      <c r="B96" s="77"/>
      <c r="C96" s="75" t="s">
        <v>469</v>
      </c>
      <c r="D96" s="80" t="s">
        <v>50</v>
      </c>
      <c r="E96" s="13">
        <v>44428</v>
      </c>
      <c r="F96" s="78" t="s">
        <v>582</v>
      </c>
      <c r="G96" s="13">
        <v>44433</v>
      </c>
      <c r="H96" s="79" t="s">
        <v>583</v>
      </c>
      <c r="I96" s="16">
        <v>80</v>
      </c>
      <c r="J96" s="16">
        <v>61</v>
      </c>
      <c r="K96" s="16">
        <v>26</v>
      </c>
      <c r="L96" s="16">
        <v>16</v>
      </c>
      <c r="M96" s="84">
        <v>31.72</v>
      </c>
      <c r="N96" s="74">
        <v>32</v>
      </c>
      <c r="O96" s="66">
        <v>2530</v>
      </c>
      <c r="P96" s="67">
        <f>Table2245234[[#This Row],[PEMBULATAN]]*O96</f>
        <v>80960</v>
      </c>
    </row>
    <row r="97" spans="1:16" ht="26.25" customHeight="1" x14ac:dyDescent="0.2">
      <c r="A97" s="96"/>
      <c r="B97" s="77"/>
      <c r="C97" s="75" t="s">
        <v>470</v>
      </c>
      <c r="D97" s="80" t="s">
        <v>50</v>
      </c>
      <c r="E97" s="13">
        <v>44428</v>
      </c>
      <c r="F97" s="78" t="s">
        <v>582</v>
      </c>
      <c r="G97" s="13">
        <v>44433</v>
      </c>
      <c r="H97" s="79" t="s">
        <v>583</v>
      </c>
      <c r="I97" s="16">
        <v>92</v>
      </c>
      <c r="J97" s="16">
        <v>53</v>
      </c>
      <c r="K97" s="16">
        <v>40</v>
      </c>
      <c r="L97" s="16">
        <v>12</v>
      </c>
      <c r="M97" s="84">
        <v>48.76</v>
      </c>
      <c r="N97" s="74">
        <v>49</v>
      </c>
      <c r="O97" s="66">
        <v>2530</v>
      </c>
      <c r="P97" s="67">
        <f>Table2245234[[#This Row],[PEMBULATAN]]*O97</f>
        <v>123970</v>
      </c>
    </row>
    <row r="98" spans="1:16" ht="26.25" customHeight="1" x14ac:dyDescent="0.2">
      <c r="A98" s="96"/>
      <c r="B98" s="77"/>
      <c r="C98" s="75" t="s">
        <v>471</v>
      </c>
      <c r="D98" s="80" t="s">
        <v>50</v>
      </c>
      <c r="E98" s="13">
        <v>44428</v>
      </c>
      <c r="F98" s="78" t="s">
        <v>582</v>
      </c>
      <c r="G98" s="13">
        <v>44433</v>
      </c>
      <c r="H98" s="79" t="s">
        <v>583</v>
      </c>
      <c r="I98" s="16">
        <v>160</v>
      </c>
      <c r="J98" s="16">
        <v>14</v>
      </c>
      <c r="K98" s="16">
        <v>14</v>
      </c>
      <c r="L98" s="16">
        <v>1</v>
      </c>
      <c r="M98" s="84">
        <v>7.84</v>
      </c>
      <c r="N98" s="74">
        <v>8</v>
      </c>
      <c r="O98" s="66">
        <v>2530</v>
      </c>
      <c r="P98" s="67">
        <f>Table2245234[[#This Row],[PEMBULATAN]]*O98</f>
        <v>20240</v>
      </c>
    </row>
    <row r="99" spans="1:16" ht="26.25" customHeight="1" x14ac:dyDescent="0.2">
      <c r="A99" s="96"/>
      <c r="B99" s="77"/>
      <c r="C99" s="75" t="s">
        <v>472</v>
      </c>
      <c r="D99" s="80" t="s">
        <v>50</v>
      </c>
      <c r="E99" s="13">
        <v>44428</v>
      </c>
      <c r="F99" s="78" t="s">
        <v>582</v>
      </c>
      <c r="G99" s="13">
        <v>44433</v>
      </c>
      <c r="H99" s="79" t="s">
        <v>583</v>
      </c>
      <c r="I99" s="16">
        <v>75</v>
      </c>
      <c r="J99" s="16">
        <v>8</v>
      </c>
      <c r="K99" s="16">
        <v>8</v>
      </c>
      <c r="L99" s="16">
        <v>1</v>
      </c>
      <c r="M99" s="84">
        <v>1.2</v>
      </c>
      <c r="N99" s="74">
        <v>1</v>
      </c>
      <c r="O99" s="66">
        <v>2530</v>
      </c>
      <c r="P99" s="67">
        <f>Table2245234[[#This Row],[PEMBULATAN]]*O99</f>
        <v>2530</v>
      </c>
    </row>
    <row r="100" spans="1:16" ht="26.25" customHeight="1" x14ac:dyDescent="0.2">
      <c r="A100" s="96"/>
      <c r="B100" s="77"/>
      <c r="C100" s="75" t="s">
        <v>473</v>
      </c>
      <c r="D100" s="80" t="s">
        <v>50</v>
      </c>
      <c r="E100" s="13">
        <v>44428</v>
      </c>
      <c r="F100" s="78" t="s">
        <v>582</v>
      </c>
      <c r="G100" s="13">
        <v>44433</v>
      </c>
      <c r="H100" s="79" t="s">
        <v>583</v>
      </c>
      <c r="I100" s="16">
        <v>71</v>
      </c>
      <c r="J100" s="16">
        <v>60</v>
      </c>
      <c r="K100" s="16">
        <v>26</v>
      </c>
      <c r="L100" s="16">
        <v>13</v>
      </c>
      <c r="M100" s="84">
        <v>27.69</v>
      </c>
      <c r="N100" s="74">
        <v>28</v>
      </c>
      <c r="O100" s="66">
        <v>2530</v>
      </c>
      <c r="P100" s="67">
        <f>Table2245234[[#This Row],[PEMBULATAN]]*O100</f>
        <v>70840</v>
      </c>
    </row>
    <row r="101" spans="1:16" ht="26.25" customHeight="1" x14ac:dyDescent="0.2">
      <c r="A101" s="96"/>
      <c r="B101" s="77"/>
      <c r="C101" s="75" t="s">
        <v>474</v>
      </c>
      <c r="D101" s="80" t="s">
        <v>50</v>
      </c>
      <c r="E101" s="13">
        <v>44428</v>
      </c>
      <c r="F101" s="78" t="s">
        <v>582</v>
      </c>
      <c r="G101" s="13">
        <v>44433</v>
      </c>
      <c r="H101" s="79" t="s">
        <v>583</v>
      </c>
      <c r="I101" s="16">
        <v>33</v>
      </c>
      <c r="J101" s="16">
        <v>40</v>
      </c>
      <c r="K101" s="16">
        <v>13</v>
      </c>
      <c r="L101" s="16">
        <v>1</v>
      </c>
      <c r="M101" s="84">
        <v>4.29</v>
      </c>
      <c r="N101" s="74">
        <v>4</v>
      </c>
      <c r="O101" s="66">
        <v>2530</v>
      </c>
      <c r="P101" s="67">
        <f>Table2245234[[#This Row],[PEMBULATAN]]*O101</f>
        <v>10120</v>
      </c>
    </row>
    <row r="102" spans="1:16" ht="26.25" customHeight="1" x14ac:dyDescent="0.2">
      <c r="A102" s="96"/>
      <c r="B102" s="77"/>
      <c r="C102" s="75" t="s">
        <v>475</v>
      </c>
      <c r="D102" s="80" t="s">
        <v>50</v>
      </c>
      <c r="E102" s="13">
        <v>44428</v>
      </c>
      <c r="F102" s="78" t="s">
        <v>582</v>
      </c>
      <c r="G102" s="13">
        <v>44433</v>
      </c>
      <c r="H102" s="79" t="s">
        <v>583</v>
      </c>
      <c r="I102" s="16">
        <v>60</v>
      </c>
      <c r="J102" s="16">
        <v>40</v>
      </c>
      <c r="K102" s="16">
        <v>20</v>
      </c>
      <c r="L102" s="16">
        <v>4</v>
      </c>
      <c r="M102" s="84">
        <v>12</v>
      </c>
      <c r="N102" s="74">
        <v>12</v>
      </c>
      <c r="O102" s="66">
        <v>2530</v>
      </c>
      <c r="P102" s="67">
        <f>Table2245234[[#This Row],[PEMBULATAN]]*O102</f>
        <v>30360</v>
      </c>
    </row>
    <row r="103" spans="1:16" ht="26.25" customHeight="1" x14ac:dyDescent="0.2">
      <c r="A103" s="96"/>
      <c r="B103" s="77"/>
      <c r="C103" s="75" t="s">
        <v>476</v>
      </c>
      <c r="D103" s="80" t="s">
        <v>50</v>
      </c>
      <c r="E103" s="13">
        <v>44428</v>
      </c>
      <c r="F103" s="78" t="s">
        <v>582</v>
      </c>
      <c r="G103" s="13">
        <v>44433</v>
      </c>
      <c r="H103" s="79" t="s">
        <v>583</v>
      </c>
      <c r="I103" s="16">
        <v>100</v>
      </c>
      <c r="J103" s="16">
        <v>62</v>
      </c>
      <c r="K103" s="16">
        <v>32</v>
      </c>
      <c r="L103" s="16">
        <v>26</v>
      </c>
      <c r="M103" s="84">
        <v>49.6</v>
      </c>
      <c r="N103" s="74">
        <v>50</v>
      </c>
      <c r="O103" s="66">
        <v>2530</v>
      </c>
      <c r="P103" s="67">
        <f>Table2245234[[#This Row],[PEMBULATAN]]*O103</f>
        <v>126500</v>
      </c>
    </row>
    <row r="104" spans="1:16" ht="26.25" customHeight="1" x14ac:dyDescent="0.2">
      <c r="A104" s="96"/>
      <c r="B104" s="77"/>
      <c r="C104" s="75" t="s">
        <v>477</v>
      </c>
      <c r="D104" s="80" t="s">
        <v>50</v>
      </c>
      <c r="E104" s="13">
        <v>44428</v>
      </c>
      <c r="F104" s="78" t="s">
        <v>582</v>
      </c>
      <c r="G104" s="13">
        <v>44433</v>
      </c>
      <c r="H104" s="79" t="s">
        <v>583</v>
      </c>
      <c r="I104" s="16">
        <v>90</v>
      </c>
      <c r="J104" s="16">
        <v>60</v>
      </c>
      <c r="K104" s="16">
        <v>33</v>
      </c>
      <c r="L104" s="16">
        <v>13</v>
      </c>
      <c r="M104" s="84">
        <v>44.55</v>
      </c>
      <c r="N104" s="74">
        <v>45</v>
      </c>
      <c r="O104" s="66">
        <v>2530</v>
      </c>
      <c r="P104" s="67">
        <f>Table2245234[[#This Row],[PEMBULATAN]]*O104</f>
        <v>113850</v>
      </c>
    </row>
    <row r="105" spans="1:16" ht="26.25" customHeight="1" x14ac:dyDescent="0.2">
      <c r="A105" s="96"/>
      <c r="B105" s="77"/>
      <c r="C105" s="75" t="s">
        <v>478</v>
      </c>
      <c r="D105" s="80" t="s">
        <v>50</v>
      </c>
      <c r="E105" s="13">
        <v>44428</v>
      </c>
      <c r="F105" s="78" t="s">
        <v>582</v>
      </c>
      <c r="G105" s="13">
        <v>44433</v>
      </c>
      <c r="H105" s="79" t="s">
        <v>583</v>
      </c>
      <c r="I105" s="16">
        <v>50</v>
      </c>
      <c r="J105" s="16">
        <v>32</v>
      </c>
      <c r="K105" s="16">
        <v>8</v>
      </c>
      <c r="L105" s="16">
        <v>1</v>
      </c>
      <c r="M105" s="84">
        <v>3.2</v>
      </c>
      <c r="N105" s="74">
        <v>3</v>
      </c>
      <c r="O105" s="66">
        <v>2530</v>
      </c>
      <c r="P105" s="67">
        <f>Table2245234[[#This Row],[PEMBULATAN]]*O105</f>
        <v>7590</v>
      </c>
    </row>
    <row r="106" spans="1:16" ht="26.25" customHeight="1" x14ac:dyDescent="0.2">
      <c r="A106" s="96"/>
      <c r="B106" s="77"/>
      <c r="C106" s="75" t="s">
        <v>479</v>
      </c>
      <c r="D106" s="80" t="s">
        <v>50</v>
      </c>
      <c r="E106" s="13">
        <v>44428</v>
      </c>
      <c r="F106" s="78" t="s">
        <v>582</v>
      </c>
      <c r="G106" s="13">
        <v>44433</v>
      </c>
      <c r="H106" s="79" t="s">
        <v>583</v>
      </c>
      <c r="I106" s="16">
        <v>70</v>
      </c>
      <c r="J106" s="16">
        <v>67</v>
      </c>
      <c r="K106" s="16">
        <v>17</v>
      </c>
      <c r="L106" s="16">
        <v>15</v>
      </c>
      <c r="M106" s="84">
        <v>19.932500000000001</v>
      </c>
      <c r="N106" s="74">
        <v>20</v>
      </c>
      <c r="O106" s="66">
        <v>2530</v>
      </c>
      <c r="P106" s="67">
        <f>Table2245234[[#This Row],[PEMBULATAN]]*O106</f>
        <v>50600</v>
      </c>
    </row>
    <row r="107" spans="1:16" ht="26.25" customHeight="1" x14ac:dyDescent="0.2">
      <c r="A107" s="96"/>
      <c r="B107" s="77"/>
      <c r="C107" s="75" t="s">
        <v>480</v>
      </c>
      <c r="D107" s="80" t="s">
        <v>50</v>
      </c>
      <c r="E107" s="13">
        <v>44428</v>
      </c>
      <c r="F107" s="78" t="s">
        <v>582</v>
      </c>
      <c r="G107" s="13">
        <v>44433</v>
      </c>
      <c r="H107" s="79" t="s">
        <v>583</v>
      </c>
      <c r="I107" s="16">
        <v>38</v>
      </c>
      <c r="J107" s="16">
        <v>28</v>
      </c>
      <c r="K107" s="16">
        <v>22</v>
      </c>
      <c r="L107" s="16">
        <v>4</v>
      </c>
      <c r="M107" s="84">
        <v>5.8520000000000003</v>
      </c>
      <c r="N107" s="74">
        <v>6</v>
      </c>
      <c r="O107" s="66">
        <v>2530</v>
      </c>
      <c r="P107" s="67">
        <f>Table2245234[[#This Row],[PEMBULATAN]]*O107</f>
        <v>15180</v>
      </c>
    </row>
    <row r="108" spans="1:16" ht="26.25" customHeight="1" x14ac:dyDescent="0.2">
      <c r="A108" s="96"/>
      <c r="B108" s="77"/>
      <c r="C108" s="75" t="s">
        <v>481</v>
      </c>
      <c r="D108" s="80" t="s">
        <v>50</v>
      </c>
      <c r="E108" s="13">
        <v>44428</v>
      </c>
      <c r="F108" s="78" t="s">
        <v>582</v>
      </c>
      <c r="G108" s="13">
        <v>44433</v>
      </c>
      <c r="H108" s="79" t="s">
        <v>583</v>
      </c>
      <c r="I108" s="16">
        <v>53</v>
      </c>
      <c r="J108" s="16">
        <v>47</v>
      </c>
      <c r="K108" s="16">
        <v>8</v>
      </c>
      <c r="L108" s="16">
        <v>1</v>
      </c>
      <c r="M108" s="84">
        <v>4.9820000000000002</v>
      </c>
      <c r="N108" s="74">
        <v>5</v>
      </c>
      <c r="O108" s="66">
        <v>2530</v>
      </c>
      <c r="P108" s="67">
        <f>Table2245234[[#This Row],[PEMBULATAN]]*O108</f>
        <v>12650</v>
      </c>
    </row>
    <row r="109" spans="1:16" ht="26.25" customHeight="1" x14ac:dyDescent="0.2">
      <c r="A109" s="96"/>
      <c r="B109" s="77"/>
      <c r="C109" s="75" t="s">
        <v>482</v>
      </c>
      <c r="D109" s="80" t="s">
        <v>50</v>
      </c>
      <c r="E109" s="13">
        <v>44428</v>
      </c>
      <c r="F109" s="78" t="s">
        <v>582</v>
      </c>
      <c r="G109" s="13">
        <v>44433</v>
      </c>
      <c r="H109" s="79" t="s">
        <v>583</v>
      </c>
      <c r="I109" s="16">
        <v>55</v>
      </c>
      <c r="J109" s="16">
        <v>40</v>
      </c>
      <c r="K109" s="16">
        <v>18</v>
      </c>
      <c r="L109" s="16">
        <v>5</v>
      </c>
      <c r="M109" s="84">
        <v>9.9</v>
      </c>
      <c r="N109" s="74">
        <v>10</v>
      </c>
      <c r="O109" s="66">
        <v>2530</v>
      </c>
      <c r="P109" s="67">
        <f>Table2245234[[#This Row],[PEMBULATAN]]*O109</f>
        <v>25300</v>
      </c>
    </row>
    <row r="110" spans="1:16" ht="26.25" customHeight="1" x14ac:dyDescent="0.2">
      <c r="A110" s="96"/>
      <c r="B110" s="77"/>
      <c r="C110" s="75" t="s">
        <v>483</v>
      </c>
      <c r="D110" s="80" t="s">
        <v>50</v>
      </c>
      <c r="E110" s="13">
        <v>44428</v>
      </c>
      <c r="F110" s="78" t="s">
        <v>582</v>
      </c>
      <c r="G110" s="13">
        <v>44433</v>
      </c>
      <c r="H110" s="79" t="s">
        <v>583</v>
      </c>
      <c r="I110" s="16">
        <v>125</v>
      </c>
      <c r="J110" s="16">
        <v>10</v>
      </c>
      <c r="K110" s="16">
        <v>5</v>
      </c>
      <c r="L110" s="16">
        <v>1</v>
      </c>
      <c r="M110" s="84">
        <v>1.5625</v>
      </c>
      <c r="N110" s="74">
        <v>2</v>
      </c>
      <c r="O110" s="66">
        <v>2530</v>
      </c>
      <c r="P110" s="67">
        <f>Table2245234[[#This Row],[PEMBULATAN]]*O110</f>
        <v>5060</v>
      </c>
    </row>
    <row r="111" spans="1:16" ht="26.25" customHeight="1" x14ac:dyDescent="0.2">
      <c r="A111" s="96"/>
      <c r="B111" s="77"/>
      <c r="C111" s="75" t="s">
        <v>484</v>
      </c>
      <c r="D111" s="80" t="s">
        <v>50</v>
      </c>
      <c r="E111" s="13">
        <v>44428</v>
      </c>
      <c r="F111" s="78" t="s">
        <v>582</v>
      </c>
      <c r="G111" s="13">
        <v>44433</v>
      </c>
      <c r="H111" s="79" t="s">
        <v>583</v>
      </c>
      <c r="I111" s="16">
        <v>124</v>
      </c>
      <c r="J111" s="16">
        <v>3</v>
      </c>
      <c r="K111" s="16">
        <v>3</v>
      </c>
      <c r="L111" s="16">
        <v>1</v>
      </c>
      <c r="M111" s="84">
        <v>0.27900000000000003</v>
      </c>
      <c r="N111" s="74">
        <v>1</v>
      </c>
      <c r="O111" s="66">
        <v>2530</v>
      </c>
      <c r="P111" s="67">
        <f>Table2245234[[#This Row],[PEMBULATAN]]*O111</f>
        <v>2530</v>
      </c>
    </row>
    <row r="112" spans="1:16" ht="26.25" customHeight="1" x14ac:dyDescent="0.2">
      <c r="A112" s="96"/>
      <c r="B112" s="77"/>
      <c r="C112" s="75" t="s">
        <v>485</v>
      </c>
      <c r="D112" s="80" t="s">
        <v>50</v>
      </c>
      <c r="E112" s="13">
        <v>44428</v>
      </c>
      <c r="F112" s="78" t="s">
        <v>582</v>
      </c>
      <c r="G112" s="13">
        <v>44433</v>
      </c>
      <c r="H112" s="79" t="s">
        <v>583</v>
      </c>
      <c r="I112" s="16">
        <v>40</v>
      </c>
      <c r="J112" s="16">
        <v>34</v>
      </c>
      <c r="K112" s="16">
        <v>25</v>
      </c>
      <c r="L112" s="16">
        <v>8</v>
      </c>
      <c r="M112" s="84">
        <v>8.5</v>
      </c>
      <c r="N112" s="74">
        <v>9</v>
      </c>
      <c r="O112" s="66">
        <v>2530</v>
      </c>
      <c r="P112" s="67">
        <f>Table2245234[[#This Row],[PEMBULATAN]]*O112</f>
        <v>22770</v>
      </c>
    </row>
    <row r="113" spans="1:16" ht="26.25" customHeight="1" x14ac:dyDescent="0.2">
      <c r="A113" s="96"/>
      <c r="B113" s="77"/>
      <c r="C113" s="75" t="s">
        <v>486</v>
      </c>
      <c r="D113" s="80" t="s">
        <v>50</v>
      </c>
      <c r="E113" s="13">
        <v>44428</v>
      </c>
      <c r="F113" s="78" t="s">
        <v>582</v>
      </c>
      <c r="G113" s="13">
        <v>44433</v>
      </c>
      <c r="H113" s="79" t="s">
        <v>583</v>
      </c>
      <c r="I113" s="16">
        <v>104</v>
      </c>
      <c r="J113" s="16">
        <v>29</v>
      </c>
      <c r="K113" s="16">
        <v>12</v>
      </c>
      <c r="L113" s="16">
        <v>3</v>
      </c>
      <c r="M113" s="84">
        <v>9.048</v>
      </c>
      <c r="N113" s="74">
        <v>9</v>
      </c>
      <c r="O113" s="66">
        <v>2530</v>
      </c>
      <c r="P113" s="67">
        <f>Table2245234[[#This Row],[PEMBULATAN]]*O113</f>
        <v>22770</v>
      </c>
    </row>
    <row r="114" spans="1:16" ht="26.25" customHeight="1" x14ac:dyDescent="0.2">
      <c r="A114" s="96"/>
      <c r="B114" s="77"/>
      <c r="C114" s="75" t="s">
        <v>487</v>
      </c>
      <c r="D114" s="80" t="s">
        <v>50</v>
      </c>
      <c r="E114" s="13">
        <v>44428</v>
      </c>
      <c r="F114" s="78" t="s">
        <v>582</v>
      </c>
      <c r="G114" s="13">
        <v>44433</v>
      </c>
      <c r="H114" s="79" t="s">
        <v>583</v>
      </c>
      <c r="I114" s="16">
        <v>106</v>
      </c>
      <c r="J114" s="16">
        <v>14</v>
      </c>
      <c r="K114" s="16">
        <v>9</v>
      </c>
      <c r="L114" s="16">
        <v>3</v>
      </c>
      <c r="M114" s="84">
        <v>3.339</v>
      </c>
      <c r="N114" s="74">
        <v>3</v>
      </c>
      <c r="O114" s="66">
        <v>2530</v>
      </c>
      <c r="P114" s="67">
        <f>Table2245234[[#This Row],[PEMBULATAN]]*O114</f>
        <v>7590</v>
      </c>
    </row>
    <row r="115" spans="1:16" ht="26.25" customHeight="1" x14ac:dyDescent="0.2">
      <c r="A115" s="96"/>
      <c r="B115" s="77"/>
      <c r="C115" s="75" t="s">
        <v>488</v>
      </c>
      <c r="D115" s="80" t="s">
        <v>50</v>
      </c>
      <c r="E115" s="13">
        <v>44428</v>
      </c>
      <c r="F115" s="78" t="s">
        <v>582</v>
      </c>
      <c r="G115" s="13">
        <v>44433</v>
      </c>
      <c r="H115" s="79" t="s">
        <v>583</v>
      </c>
      <c r="I115" s="16">
        <v>107</v>
      </c>
      <c r="J115" s="16">
        <v>10</v>
      </c>
      <c r="K115" s="16">
        <v>10</v>
      </c>
      <c r="L115" s="16">
        <v>2</v>
      </c>
      <c r="M115" s="84">
        <v>2.6749999999999998</v>
      </c>
      <c r="N115" s="74">
        <v>3</v>
      </c>
      <c r="O115" s="66">
        <v>2530</v>
      </c>
      <c r="P115" s="67">
        <f>Table2245234[[#This Row],[PEMBULATAN]]*O115</f>
        <v>7590</v>
      </c>
    </row>
    <row r="116" spans="1:16" ht="26.25" customHeight="1" x14ac:dyDescent="0.2">
      <c r="A116" s="96"/>
      <c r="B116" s="77"/>
      <c r="C116" s="75" t="s">
        <v>489</v>
      </c>
      <c r="D116" s="80" t="s">
        <v>50</v>
      </c>
      <c r="E116" s="13">
        <v>44428</v>
      </c>
      <c r="F116" s="78" t="s">
        <v>582</v>
      </c>
      <c r="G116" s="13">
        <v>44433</v>
      </c>
      <c r="H116" s="79" t="s">
        <v>583</v>
      </c>
      <c r="I116" s="16">
        <v>100</v>
      </c>
      <c r="J116" s="16">
        <v>55</v>
      </c>
      <c r="K116" s="16">
        <v>48</v>
      </c>
      <c r="L116" s="16">
        <v>11</v>
      </c>
      <c r="M116" s="84">
        <v>66</v>
      </c>
      <c r="N116" s="74">
        <v>66</v>
      </c>
      <c r="O116" s="66">
        <v>2530</v>
      </c>
      <c r="P116" s="67">
        <f>Table2245234[[#This Row],[PEMBULATAN]]*O116</f>
        <v>166980</v>
      </c>
    </row>
    <row r="117" spans="1:16" ht="26.25" customHeight="1" x14ac:dyDescent="0.2">
      <c r="A117" s="96"/>
      <c r="B117" s="77"/>
      <c r="C117" s="75" t="s">
        <v>490</v>
      </c>
      <c r="D117" s="80" t="s">
        <v>50</v>
      </c>
      <c r="E117" s="13">
        <v>44428</v>
      </c>
      <c r="F117" s="78" t="s">
        <v>582</v>
      </c>
      <c r="G117" s="13">
        <v>44433</v>
      </c>
      <c r="H117" s="79" t="s">
        <v>583</v>
      </c>
      <c r="I117" s="16">
        <v>83</v>
      </c>
      <c r="J117" s="16">
        <v>136</v>
      </c>
      <c r="K117" s="16">
        <v>24</v>
      </c>
      <c r="L117" s="16">
        <v>28</v>
      </c>
      <c r="M117" s="84">
        <v>67.727999999999994</v>
      </c>
      <c r="N117" s="74">
        <v>68</v>
      </c>
      <c r="O117" s="66">
        <v>2530</v>
      </c>
      <c r="P117" s="67">
        <f>Table2245234[[#This Row],[PEMBULATAN]]*O117</f>
        <v>172040</v>
      </c>
    </row>
    <row r="118" spans="1:16" ht="26.25" customHeight="1" x14ac:dyDescent="0.2">
      <c r="A118" s="96"/>
      <c r="B118" s="77"/>
      <c r="C118" s="75" t="s">
        <v>491</v>
      </c>
      <c r="D118" s="80" t="s">
        <v>50</v>
      </c>
      <c r="E118" s="13">
        <v>44428</v>
      </c>
      <c r="F118" s="78" t="s">
        <v>582</v>
      </c>
      <c r="G118" s="13">
        <v>44433</v>
      </c>
      <c r="H118" s="79" t="s">
        <v>583</v>
      </c>
      <c r="I118" s="16">
        <v>100</v>
      </c>
      <c r="J118" s="16">
        <v>64</v>
      </c>
      <c r="K118" s="16">
        <v>40</v>
      </c>
      <c r="L118" s="16">
        <v>15</v>
      </c>
      <c r="M118" s="84">
        <v>64</v>
      </c>
      <c r="N118" s="74">
        <v>64</v>
      </c>
      <c r="O118" s="66">
        <v>2530</v>
      </c>
      <c r="P118" s="67">
        <f>Table2245234[[#This Row],[PEMBULATAN]]*O118</f>
        <v>161920</v>
      </c>
    </row>
    <row r="119" spans="1:16" ht="26.25" customHeight="1" x14ac:dyDescent="0.2">
      <c r="A119" s="96"/>
      <c r="B119" s="77"/>
      <c r="C119" s="75" t="s">
        <v>492</v>
      </c>
      <c r="D119" s="80" t="s">
        <v>50</v>
      </c>
      <c r="E119" s="13">
        <v>44428</v>
      </c>
      <c r="F119" s="78" t="s">
        <v>582</v>
      </c>
      <c r="G119" s="13">
        <v>44433</v>
      </c>
      <c r="H119" s="79" t="s">
        <v>583</v>
      </c>
      <c r="I119" s="16">
        <v>40</v>
      </c>
      <c r="J119" s="16">
        <v>33</v>
      </c>
      <c r="K119" s="16">
        <v>24</v>
      </c>
      <c r="L119" s="16">
        <v>3</v>
      </c>
      <c r="M119" s="84">
        <v>7.92</v>
      </c>
      <c r="N119" s="74">
        <v>8</v>
      </c>
      <c r="O119" s="66">
        <v>2530</v>
      </c>
      <c r="P119" s="67">
        <f>Table2245234[[#This Row],[PEMBULATAN]]*O119</f>
        <v>20240</v>
      </c>
    </row>
    <row r="120" spans="1:16" ht="26.25" customHeight="1" x14ac:dyDescent="0.2">
      <c r="A120" s="96"/>
      <c r="B120" s="77"/>
      <c r="C120" s="75" t="s">
        <v>493</v>
      </c>
      <c r="D120" s="80" t="s">
        <v>50</v>
      </c>
      <c r="E120" s="13">
        <v>44428</v>
      </c>
      <c r="F120" s="78" t="s">
        <v>582</v>
      </c>
      <c r="G120" s="13">
        <v>44433</v>
      </c>
      <c r="H120" s="79" t="s">
        <v>583</v>
      </c>
      <c r="I120" s="16">
        <v>153</v>
      </c>
      <c r="J120" s="16">
        <v>8</v>
      </c>
      <c r="K120" s="16">
        <v>6</v>
      </c>
      <c r="L120" s="16">
        <v>2</v>
      </c>
      <c r="M120" s="84">
        <v>1.8360000000000001</v>
      </c>
      <c r="N120" s="74">
        <v>2</v>
      </c>
      <c r="O120" s="66">
        <v>2530</v>
      </c>
      <c r="P120" s="67">
        <f>Table2245234[[#This Row],[PEMBULATAN]]*O120</f>
        <v>5060</v>
      </c>
    </row>
    <row r="121" spans="1:16" ht="26.25" customHeight="1" x14ac:dyDescent="0.2">
      <c r="A121" s="96"/>
      <c r="B121" s="77"/>
      <c r="C121" s="75" t="s">
        <v>494</v>
      </c>
      <c r="D121" s="80" t="s">
        <v>50</v>
      </c>
      <c r="E121" s="13">
        <v>44428</v>
      </c>
      <c r="F121" s="78" t="s">
        <v>582</v>
      </c>
      <c r="G121" s="13">
        <v>44433</v>
      </c>
      <c r="H121" s="79" t="s">
        <v>583</v>
      </c>
      <c r="I121" s="16">
        <v>56</v>
      </c>
      <c r="J121" s="16">
        <v>30</v>
      </c>
      <c r="K121" s="16">
        <v>27</v>
      </c>
      <c r="L121" s="16">
        <v>3</v>
      </c>
      <c r="M121" s="84">
        <v>11.34</v>
      </c>
      <c r="N121" s="74">
        <v>11</v>
      </c>
      <c r="O121" s="66">
        <v>2530</v>
      </c>
      <c r="P121" s="67">
        <f>Table2245234[[#This Row],[PEMBULATAN]]*O121</f>
        <v>27830</v>
      </c>
    </row>
    <row r="122" spans="1:16" ht="26.25" customHeight="1" x14ac:dyDescent="0.2">
      <c r="A122" s="96"/>
      <c r="B122" s="77"/>
      <c r="C122" s="75" t="s">
        <v>495</v>
      </c>
      <c r="D122" s="80" t="s">
        <v>50</v>
      </c>
      <c r="E122" s="13">
        <v>44428</v>
      </c>
      <c r="F122" s="78" t="s">
        <v>582</v>
      </c>
      <c r="G122" s="13">
        <v>44433</v>
      </c>
      <c r="H122" s="79" t="s">
        <v>583</v>
      </c>
      <c r="I122" s="16">
        <v>74</v>
      </c>
      <c r="J122" s="16">
        <v>62</v>
      </c>
      <c r="K122" s="16">
        <v>31</v>
      </c>
      <c r="L122" s="16">
        <v>8</v>
      </c>
      <c r="M122" s="84">
        <v>35.557000000000002</v>
      </c>
      <c r="N122" s="74">
        <v>36</v>
      </c>
      <c r="O122" s="66">
        <v>2530</v>
      </c>
      <c r="P122" s="67">
        <f>Table2245234[[#This Row],[PEMBULATAN]]*O122</f>
        <v>91080</v>
      </c>
    </row>
    <row r="123" spans="1:16" ht="26.25" customHeight="1" x14ac:dyDescent="0.2">
      <c r="A123" s="96"/>
      <c r="B123" s="77"/>
      <c r="C123" s="75" t="s">
        <v>496</v>
      </c>
      <c r="D123" s="80" t="s">
        <v>50</v>
      </c>
      <c r="E123" s="13">
        <v>44428</v>
      </c>
      <c r="F123" s="78" t="s">
        <v>582</v>
      </c>
      <c r="G123" s="13">
        <v>44433</v>
      </c>
      <c r="H123" s="79" t="s">
        <v>583</v>
      </c>
      <c r="I123" s="16">
        <v>60</v>
      </c>
      <c r="J123" s="16">
        <v>40</v>
      </c>
      <c r="K123" s="16">
        <v>20</v>
      </c>
      <c r="L123" s="16">
        <v>5</v>
      </c>
      <c r="M123" s="84">
        <v>12</v>
      </c>
      <c r="N123" s="74">
        <v>12</v>
      </c>
      <c r="O123" s="66">
        <v>2530</v>
      </c>
      <c r="P123" s="67">
        <f>Table2245234[[#This Row],[PEMBULATAN]]*O123</f>
        <v>30360</v>
      </c>
    </row>
    <row r="124" spans="1:16" ht="26.25" customHeight="1" x14ac:dyDescent="0.2">
      <c r="A124" s="96"/>
      <c r="B124" s="77"/>
      <c r="C124" s="75" t="s">
        <v>497</v>
      </c>
      <c r="D124" s="80" t="s">
        <v>50</v>
      </c>
      <c r="E124" s="13">
        <v>44428</v>
      </c>
      <c r="F124" s="78" t="s">
        <v>582</v>
      </c>
      <c r="G124" s="13">
        <v>44433</v>
      </c>
      <c r="H124" s="79" t="s">
        <v>583</v>
      </c>
      <c r="I124" s="16">
        <v>86</v>
      </c>
      <c r="J124" s="16">
        <v>50</v>
      </c>
      <c r="K124" s="16">
        <v>32</v>
      </c>
      <c r="L124" s="16">
        <v>14</v>
      </c>
      <c r="M124" s="84">
        <v>34.4</v>
      </c>
      <c r="N124" s="74">
        <v>34</v>
      </c>
      <c r="O124" s="66">
        <v>2530</v>
      </c>
      <c r="P124" s="67">
        <f>Table2245234[[#This Row],[PEMBULATAN]]*O124</f>
        <v>86020</v>
      </c>
    </row>
    <row r="125" spans="1:16" ht="26.25" customHeight="1" x14ac:dyDescent="0.2">
      <c r="A125" s="96"/>
      <c r="B125" s="77"/>
      <c r="C125" s="75" t="s">
        <v>498</v>
      </c>
      <c r="D125" s="80" t="s">
        <v>50</v>
      </c>
      <c r="E125" s="13">
        <v>44428</v>
      </c>
      <c r="F125" s="78" t="s">
        <v>582</v>
      </c>
      <c r="G125" s="13">
        <v>44433</v>
      </c>
      <c r="H125" s="79" t="s">
        <v>583</v>
      </c>
      <c r="I125" s="16">
        <v>93</v>
      </c>
      <c r="J125" s="16">
        <v>85</v>
      </c>
      <c r="K125" s="16">
        <v>35</v>
      </c>
      <c r="L125" s="16">
        <v>18</v>
      </c>
      <c r="M125" s="84">
        <v>69.168750000000003</v>
      </c>
      <c r="N125" s="74">
        <v>69</v>
      </c>
      <c r="O125" s="66">
        <v>2530</v>
      </c>
      <c r="P125" s="67">
        <f>Table2245234[[#This Row],[PEMBULATAN]]*O125</f>
        <v>174570</v>
      </c>
    </row>
    <row r="126" spans="1:16" ht="26.25" customHeight="1" x14ac:dyDescent="0.2">
      <c r="A126" s="96"/>
      <c r="B126" s="77"/>
      <c r="C126" s="75" t="s">
        <v>499</v>
      </c>
      <c r="D126" s="80" t="s">
        <v>50</v>
      </c>
      <c r="E126" s="13">
        <v>44428</v>
      </c>
      <c r="F126" s="78" t="s">
        <v>582</v>
      </c>
      <c r="G126" s="13">
        <v>44433</v>
      </c>
      <c r="H126" s="79" t="s">
        <v>583</v>
      </c>
      <c r="I126" s="16">
        <v>103</v>
      </c>
      <c r="J126" s="16">
        <v>50</v>
      </c>
      <c r="K126" s="16">
        <v>36</v>
      </c>
      <c r="L126" s="16">
        <v>20</v>
      </c>
      <c r="M126" s="84">
        <v>46.35</v>
      </c>
      <c r="N126" s="74">
        <v>46</v>
      </c>
      <c r="O126" s="66">
        <v>2530</v>
      </c>
      <c r="P126" s="67">
        <f>Table2245234[[#This Row],[PEMBULATAN]]*O126</f>
        <v>116380</v>
      </c>
    </row>
    <row r="127" spans="1:16" ht="26.25" customHeight="1" x14ac:dyDescent="0.2">
      <c r="A127" s="96"/>
      <c r="B127" s="77"/>
      <c r="C127" s="75" t="s">
        <v>500</v>
      </c>
      <c r="D127" s="80" t="s">
        <v>50</v>
      </c>
      <c r="E127" s="13">
        <v>44428</v>
      </c>
      <c r="F127" s="78" t="s">
        <v>582</v>
      </c>
      <c r="G127" s="13">
        <v>44433</v>
      </c>
      <c r="H127" s="79" t="s">
        <v>583</v>
      </c>
      <c r="I127" s="16">
        <v>56</v>
      </c>
      <c r="J127" s="16">
        <v>60</v>
      </c>
      <c r="K127" s="16">
        <v>20</v>
      </c>
      <c r="L127" s="16">
        <v>4</v>
      </c>
      <c r="M127" s="84">
        <v>16.8</v>
      </c>
      <c r="N127" s="74">
        <v>17</v>
      </c>
      <c r="O127" s="66">
        <v>2530</v>
      </c>
      <c r="P127" s="67">
        <f>Table2245234[[#This Row],[PEMBULATAN]]*O127</f>
        <v>43010</v>
      </c>
    </row>
    <row r="128" spans="1:16" ht="26.25" customHeight="1" x14ac:dyDescent="0.2">
      <c r="A128" s="96"/>
      <c r="B128" s="77"/>
      <c r="C128" s="75" t="s">
        <v>501</v>
      </c>
      <c r="D128" s="80" t="s">
        <v>50</v>
      </c>
      <c r="E128" s="13">
        <v>44428</v>
      </c>
      <c r="F128" s="78" t="s">
        <v>582</v>
      </c>
      <c r="G128" s="13">
        <v>44433</v>
      </c>
      <c r="H128" s="79" t="s">
        <v>583</v>
      </c>
      <c r="I128" s="16">
        <v>86</v>
      </c>
      <c r="J128" s="16">
        <v>51</v>
      </c>
      <c r="K128" s="16">
        <v>32</v>
      </c>
      <c r="L128" s="16">
        <v>10</v>
      </c>
      <c r="M128" s="84">
        <v>35.088000000000001</v>
      </c>
      <c r="N128" s="74">
        <v>35</v>
      </c>
      <c r="O128" s="66">
        <v>2530</v>
      </c>
      <c r="P128" s="67">
        <f>Table2245234[[#This Row],[PEMBULATAN]]*O128</f>
        <v>88550</v>
      </c>
    </row>
    <row r="129" spans="1:16" ht="26.25" customHeight="1" x14ac:dyDescent="0.2">
      <c r="A129" s="96"/>
      <c r="B129" s="77"/>
      <c r="C129" s="75" t="s">
        <v>502</v>
      </c>
      <c r="D129" s="80" t="s">
        <v>50</v>
      </c>
      <c r="E129" s="13">
        <v>44428</v>
      </c>
      <c r="F129" s="78" t="s">
        <v>582</v>
      </c>
      <c r="G129" s="13">
        <v>44433</v>
      </c>
      <c r="H129" s="79" t="s">
        <v>583</v>
      </c>
      <c r="I129" s="16">
        <v>95</v>
      </c>
      <c r="J129" s="16">
        <v>53</v>
      </c>
      <c r="K129" s="16">
        <v>30</v>
      </c>
      <c r="L129" s="16">
        <v>23</v>
      </c>
      <c r="M129" s="84">
        <v>37.762500000000003</v>
      </c>
      <c r="N129" s="74">
        <v>38</v>
      </c>
      <c r="O129" s="66">
        <v>2530</v>
      </c>
      <c r="P129" s="67">
        <f>Table2245234[[#This Row],[PEMBULATAN]]*O129</f>
        <v>96140</v>
      </c>
    </row>
    <row r="130" spans="1:16" ht="26.25" customHeight="1" x14ac:dyDescent="0.2">
      <c r="A130" s="96"/>
      <c r="B130" s="77"/>
      <c r="C130" s="75" t="s">
        <v>503</v>
      </c>
      <c r="D130" s="80" t="s">
        <v>50</v>
      </c>
      <c r="E130" s="13">
        <v>44428</v>
      </c>
      <c r="F130" s="78" t="s">
        <v>582</v>
      </c>
      <c r="G130" s="13">
        <v>44433</v>
      </c>
      <c r="H130" s="79" t="s">
        <v>583</v>
      </c>
      <c r="I130" s="16">
        <v>88</v>
      </c>
      <c r="J130" s="16">
        <v>53</v>
      </c>
      <c r="K130" s="16">
        <v>41</v>
      </c>
      <c r="L130" s="16">
        <v>17</v>
      </c>
      <c r="M130" s="84">
        <v>47.805999999999997</v>
      </c>
      <c r="N130" s="74">
        <v>48</v>
      </c>
      <c r="O130" s="66">
        <v>2530</v>
      </c>
      <c r="P130" s="67">
        <f>Table2245234[[#This Row],[PEMBULATAN]]*O130</f>
        <v>121440</v>
      </c>
    </row>
    <row r="131" spans="1:16" ht="26.25" customHeight="1" x14ac:dyDescent="0.2">
      <c r="A131" s="96"/>
      <c r="B131" s="77"/>
      <c r="C131" s="75" t="s">
        <v>504</v>
      </c>
      <c r="D131" s="80" t="s">
        <v>50</v>
      </c>
      <c r="E131" s="13">
        <v>44428</v>
      </c>
      <c r="F131" s="78" t="s">
        <v>582</v>
      </c>
      <c r="G131" s="13">
        <v>44433</v>
      </c>
      <c r="H131" s="79" t="s">
        <v>583</v>
      </c>
      <c r="I131" s="16">
        <v>73</v>
      </c>
      <c r="J131" s="16">
        <v>73</v>
      </c>
      <c r="K131" s="16">
        <v>14</v>
      </c>
      <c r="L131" s="16">
        <v>4</v>
      </c>
      <c r="M131" s="84">
        <v>18.651499999999999</v>
      </c>
      <c r="N131" s="74">
        <v>19</v>
      </c>
      <c r="O131" s="66">
        <v>2530</v>
      </c>
      <c r="P131" s="67">
        <f>Table2245234[[#This Row],[PEMBULATAN]]*O131</f>
        <v>48070</v>
      </c>
    </row>
    <row r="132" spans="1:16" ht="26.25" customHeight="1" x14ac:dyDescent="0.2">
      <c r="A132" s="96"/>
      <c r="B132" s="77"/>
      <c r="C132" s="75" t="s">
        <v>505</v>
      </c>
      <c r="D132" s="80" t="s">
        <v>50</v>
      </c>
      <c r="E132" s="13">
        <v>44428</v>
      </c>
      <c r="F132" s="78" t="s">
        <v>582</v>
      </c>
      <c r="G132" s="13">
        <v>44433</v>
      </c>
      <c r="H132" s="79" t="s">
        <v>583</v>
      </c>
      <c r="I132" s="16">
        <v>86</v>
      </c>
      <c r="J132" s="16">
        <v>37</v>
      </c>
      <c r="K132" s="16">
        <v>24</v>
      </c>
      <c r="L132" s="16">
        <v>9</v>
      </c>
      <c r="M132" s="84">
        <v>19.091999999999999</v>
      </c>
      <c r="N132" s="74">
        <v>19</v>
      </c>
      <c r="O132" s="66">
        <v>2530</v>
      </c>
      <c r="P132" s="67">
        <f>Table2245234[[#This Row],[PEMBULATAN]]*O132</f>
        <v>48070</v>
      </c>
    </row>
    <row r="133" spans="1:16" ht="26.25" customHeight="1" x14ac:dyDescent="0.2">
      <c r="A133" s="96"/>
      <c r="B133" s="77"/>
      <c r="C133" s="75" t="s">
        <v>506</v>
      </c>
      <c r="D133" s="80" t="s">
        <v>50</v>
      </c>
      <c r="E133" s="13">
        <v>44428</v>
      </c>
      <c r="F133" s="78" t="s">
        <v>582</v>
      </c>
      <c r="G133" s="13">
        <v>44433</v>
      </c>
      <c r="H133" s="79" t="s">
        <v>583</v>
      </c>
      <c r="I133" s="16">
        <v>101</v>
      </c>
      <c r="J133" s="16">
        <v>49</v>
      </c>
      <c r="K133" s="16">
        <v>11</v>
      </c>
      <c r="L133" s="16">
        <v>3</v>
      </c>
      <c r="M133" s="84">
        <v>13.60975</v>
      </c>
      <c r="N133" s="74">
        <v>14</v>
      </c>
      <c r="O133" s="66">
        <v>2530</v>
      </c>
      <c r="P133" s="67">
        <f>Table2245234[[#This Row],[PEMBULATAN]]*O133</f>
        <v>35420</v>
      </c>
    </row>
    <row r="134" spans="1:16" ht="26.25" customHeight="1" x14ac:dyDescent="0.2">
      <c r="A134" s="96"/>
      <c r="B134" s="77"/>
      <c r="C134" s="75" t="s">
        <v>507</v>
      </c>
      <c r="D134" s="80" t="s">
        <v>50</v>
      </c>
      <c r="E134" s="13">
        <v>44428</v>
      </c>
      <c r="F134" s="78" t="s">
        <v>582</v>
      </c>
      <c r="G134" s="13">
        <v>44433</v>
      </c>
      <c r="H134" s="79" t="s">
        <v>583</v>
      </c>
      <c r="I134" s="16">
        <v>45</v>
      </c>
      <c r="J134" s="16">
        <v>35</v>
      </c>
      <c r="K134" s="16">
        <v>20</v>
      </c>
      <c r="L134" s="16">
        <v>4</v>
      </c>
      <c r="M134" s="84">
        <v>7.875</v>
      </c>
      <c r="N134" s="74">
        <v>8</v>
      </c>
      <c r="O134" s="66">
        <v>2530</v>
      </c>
      <c r="P134" s="67">
        <f>Table2245234[[#This Row],[PEMBULATAN]]*O134</f>
        <v>20240</v>
      </c>
    </row>
    <row r="135" spans="1:16" ht="26.25" customHeight="1" x14ac:dyDescent="0.2">
      <c r="A135" s="96"/>
      <c r="B135" s="77"/>
      <c r="C135" s="75" t="s">
        <v>508</v>
      </c>
      <c r="D135" s="80" t="s">
        <v>50</v>
      </c>
      <c r="E135" s="13">
        <v>44428</v>
      </c>
      <c r="F135" s="78" t="s">
        <v>582</v>
      </c>
      <c r="G135" s="13">
        <v>44433</v>
      </c>
      <c r="H135" s="79" t="s">
        <v>583</v>
      </c>
      <c r="I135" s="16">
        <v>115</v>
      </c>
      <c r="J135" s="16">
        <v>23</v>
      </c>
      <c r="K135" s="16">
        <v>6</v>
      </c>
      <c r="L135" s="16">
        <v>3</v>
      </c>
      <c r="M135" s="84">
        <v>3.9674999999999998</v>
      </c>
      <c r="N135" s="74">
        <v>4</v>
      </c>
      <c r="O135" s="66">
        <v>2530</v>
      </c>
      <c r="P135" s="67">
        <f>Table2245234[[#This Row],[PEMBULATAN]]*O135</f>
        <v>10120</v>
      </c>
    </row>
    <row r="136" spans="1:16" ht="26.25" customHeight="1" x14ac:dyDescent="0.2">
      <c r="A136" s="96"/>
      <c r="B136" s="77"/>
      <c r="C136" s="75" t="s">
        <v>509</v>
      </c>
      <c r="D136" s="80" t="s">
        <v>50</v>
      </c>
      <c r="E136" s="13">
        <v>44428</v>
      </c>
      <c r="F136" s="78" t="s">
        <v>582</v>
      </c>
      <c r="G136" s="13">
        <v>44433</v>
      </c>
      <c r="H136" s="79" t="s">
        <v>583</v>
      </c>
      <c r="I136" s="16">
        <v>63</v>
      </c>
      <c r="J136" s="16">
        <v>38</v>
      </c>
      <c r="K136" s="16">
        <v>14</v>
      </c>
      <c r="L136" s="16">
        <v>2</v>
      </c>
      <c r="M136" s="84">
        <v>8.3789999999999996</v>
      </c>
      <c r="N136" s="74">
        <v>8</v>
      </c>
      <c r="O136" s="66">
        <v>2530</v>
      </c>
      <c r="P136" s="67">
        <f>Table2245234[[#This Row],[PEMBULATAN]]*O136</f>
        <v>20240</v>
      </c>
    </row>
    <row r="137" spans="1:16" ht="26.25" customHeight="1" x14ac:dyDescent="0.2">
      <c r="A137" s="96"/>
      <c r="B137" s="77"/>
      <c r="C137" s="75" t="s">
        <v>510</v>
      </c>
      <c r="D137" s="80" t="s">
        <v>50</v>
      </c>
      <c r="E137" s="13">
        <v>44428</v>
      </c>
      <c r="F137" s="78" t="s">
        <v>582</v>
      </c>
      <c r="G137" s="13">
        <v>44433</v>
      </c>
      <c r="H137" s="79" t="s">
        <v>583</v>
      </c>
      <c r="I137" s="16">
        <v>50</v>
      </c>
      <c r="J137" s="16">
        <v>32</v>
      </c>
      <c r="K137" s="16">
        <v>30</v>
      </c>
      <c r="L137" s="16">
        <v>8</v>
      </c>
      <c r="M137" s="84">
        <v>12</v>
      </c>
      <c r="N137" s="74">
        <v>12</v>
      </c>
      <c r="O137" s="66">
        <v>2530</v>
      </c>
      <c r="P137" s="67">
        <f>Table2245234[[#This Row],[PEMBULATAN]]*O137</f>
        <v>30360</v>
      </c>
    </row>
    <row r="138" spans="1:16" ht="26.25" customHeight="1" x14ac:dyDescent="0.2">
      <c r="A138" s="96"/>
      <c r="B138" s="77"/>
      <c r="C138" s="75" t="s">
        <v>511</v>
      </c>
      <c r="D138" s="80" t="s">
        <v>50</v>
      </c>
      <c r="E138" s="13">
        <v>44428</v>
      </c>
      <c r="F138" s="78" t="s">
        <v>582</v>
      </c>
      <c r="G138" s="13">
        <v>44433</v>
      </c>
      <c r="H138" s="79" t="s">
        <v>583</v>
      </c>
      <c r="I138" s="16">
        <v>50</v>
      </c>
      <c r="J138" s="16">
        <v>35</v>
      </c>
      <c r="K138" s="16">
        <v>13</v>
      </c>
      <c r="L138" s="16">
        <v>3</v>
      </c>
      <c r="M138" s="84">
        <v>5.6875</v>
      </c>
      <c r="N138" s="74">
        <v>6</v>
      </c>
      <c r="O138" s="66">
        <v>2530</v>
      </c>
      <c r="P138" s="67">
        <f>Table2245234[[#This Row],[PEMBULATAN]]*O138</f>
        <v>15180</v>
      </c>
    </row>
    <row r="139" spans="1:16" ht="26.25" customHeight="1" x14ac:dyDescent="0.2">
      <c r="A139" s="96"/>
      <c r="B139" s="77"/>
      <c r="C139" s="75" t="s">
        <v>512</v>
      </c>
      <c r="D139" s="80" t="s">
        <v>50</v>
      </c>
      <c r="E139" s="13">
        <v>44428</v>
      </c>
      <c r="F139" s="78" t="s">
        <v>582</v>
      </c>
      <c r="G139" s="13">
        <v>44433</v>
      </c>
      <c r="H139" s="79" t="s">
        <v>583</v>
      </c>
      <c r="I139" s="16">
        <v>86</v>
      </c>
      <c r="J139" s="16">
        <v>32</v>
      </c>
      <c r="K139" s="16">
        <v>14</v>
      </c>
      <c r="L139" s="16">
        <v>2</v>
      </c>
      <c r="M139" s="84">
        <v>9.6319999999999997</v>
      </c>
      <c r="N139" s="74">
        <v>10</v>
      </c>
      <c r="O139" s="66">
        <v>2530</v>
      </c>
      <c r="P139" s="67">
        <f>Table2245234[[#This Row],[PEMBULATAN]]*O139</f>
        <v>25300</v>
      </c>
    </row>
    <row r="140" spans="1:16" ht="26.25" customHeight="1" x14ac:dyDescent="0.2">
      <c r="A140" s="96"/>
      <c r="B140" s="77"/>
      <c r="C140" s="75" t="s">
        <v>513</v>
      </c>
      <c r="D140" s="80" t="s">
        <v>50</v>
      </c>
      <c r="E140" s="13">
        <v>44428</v>
      </c>
      <c r="F140" s="78" t="s">
        <v>582</v>
      </c>
      <c r="G140" s="13">
        <v>44433</v>
      </c>
      <c r="H140" s="79" t="s">
        <v>583</v>
      </c>
      <c r="I140" s="16">
        <v>120</v>
      </c>
      <c r="J140" s="16">
        <v>42</v>
      </c>
      <c r="K140" s="16">
        <v>37</v>
      </c>
      <c r="L140" s="16">
        <v>1</v>
      </c>
      <c r="M140" s="84">
        <v>46.62</v>
      </c>
      <c r="N140" s="74">
        <v>47</v>
      </c>
      <c r="O140" s="66">
        <v>2530</v>
      </c>
      <c r="P140" s="67">
        <f>Table2245234[[#This Row],[PEMBULATAN]]*O140</f>
        <v>118910</v>
      </c>
    </row>
    <row r="141" spans="1:16" ht="26.25" customHeight="1" x14ac:dyDescent="0.2">
      <c r="A141" s="96"/>
      <c r="B141" s="77"/>
      <c r="C141" s="75" t="s">
        <v>514</v>
      </c>
      <c r="D141" s="80" t="s">
        <v>50</v>
      </c>
      <c r="E141" s="13">
        <v>44428</v>
      </c>
      <c r="F141" s="78" t="s">
        <v>582</v>
      </c>
      <c r="G141" s="13">
        <v>44433</v>
      </c>
      <c r="H141" s="79" t="s">
        <v>583</v>
      </c>
      <c r="I141" s="16">
        <v>52</v>
      </c>
      <c r="J141" s="16">
        <v>20</v>
      </c>
      <c r="K141" s="16">
        <v>20</v>
      </c>
      <c r="L141" s="16">
        <v>1</v>
      </c>
      <c r="M141" s="84">
        <v>5.2</v>
      </c>
      <c r="N141" s="74">
        <v>5</v>
      </c>
      <c r="O141" s="66">
        <v>2530</v>
      </c>
      <c r="P141" s="67">
        <f>Table2245234[[#This Row],[PEMBULATAN]]*O141</f>
        <v>12650</v>
      </c>
    </row>
    <row r="142" spans="1:16" ht="26.25" customHeight="1" x14ac:dyDescent="0.2">
      <c r="A142" s="96"/>
      <c r="B142" s="77"/>
      <c r="C142" s="75" t="s">
        <v>515</v>
      </c>
      <c r="D142" s="80" t="s">
        <v>50</v>
      </c>
      <c r="E142" s="13">
        <v>44428</v>
      </c>
      <c r="F142" s="78" t="s">
        <v>582</v>
      </c>
      <c r="G142" s="13">
        <v>44433</v>
      </c>
      <c r="H142" s="79" t="s">
        <v>583</v>
      </c>
      <c r="I142" s="16">
        <v>58</v>
      </c>
      <c r="J142" s="16">
        <v>40</v>
      </c>
      <c r="K142" s="16">
        <v>43</v>
      </c>
      <c r="L142" s="16">
        <v>1</v>
      </c>
      <c r="M142" s="84">
        <v>24.94</v>
      </c>
      <c r="N142" s="74">
        <v>25</v>
      </c>
      <c r="O142" s="66">
        <v>2530</v>
      </c>
      <c r="P142" s="67">
        <f>Table2245234[[#This Row],[PEMBULATAN]]*O142</f>
        <v>63250</v>
      </c>
    </row>
    <row r="143" spans="1:16" ht="26.25" customHeight="1" x14ac:dyDescent="0.2">
      <c r="A143" s="96"/>
      <c r="B143" s="77"/>
      <c r="C143" s="75" t="s">
        <v>516</v>
      </c>
      <c r="D143" s="80" t="s">
        <v>50</v>
      </c>
      <c r="E143" s="13">
        <v>44428</v>
      </c>
      <c r="F143" s="78" t="s">
        <v>582</v>
      </c>
      <c r="G143" s="13">
        <v>44433</v>
      </c>
      <c r="H143" s="79" t="s">
        <v>583</v>
      </c>
      <c r="I143" s="16">
        <v>94</v>
      </c>
      <c r="J143" s="16">
        <v>45</v>
      </c>
      <c r="K143" s="16">
        <v>27</v>
      </c>
      <c r="L143" s="16">
        <v>5</v>
      </c>
      <c r="M143" s="84">
        <v>28.552499999999998</v>
      </c>
      <c r="N143" s="74">
        <v>29</v>
      </c>
      <c r="O143" s="66">
        <v>2530</v>
      </c>
      <c r="P143" s="67">
        <f>Table2245234[[#This Row],[PEMBULATAN]]*O143</f>
        <v>73370</v>
      </c>
    </row>
    <row r="144" spans="1:16" ht="26.25" customHeight="1" x14ac:dyDescent="0.2">
      <c r="A144" s="96"/>
      <c r="B144" s="77"/>
      <c r="C144" s="75" t="s">
        <v>517</v>
      </c>
      <c r="D144" s="80" t="s">
        <v>50</v>
      </c>
      <c r="E144" s="13">
        <v>44428</v>
      </c>
      <c r="F144" s="78" t="s">
        <v>582</v>
      </c>
      <c r="G144" s="13">
        <v>44433</v>
      </c>
      <c r="H144" s="79" t="s">
        <v>583</v>
      </c>
      <c r="I144" s="16">
        <v>105</v>
      </c>
      <c r="J144" s="16">
        <v>20</v>
      </c>
      <c r="K144" s="16">
        <v>16</v>
      </c>
      <c r="L144" s="16">
        <v>3</v>
      </c>
      <c r="M144" s="84">
        <v>8.4</v>
      </c>
      <c r="N144" s="74">
        <v>8</v>
      </c>
      <c r="O144" s="66">
        <v>2530</v>
      </c>
      <c r="P144" s="67">
        <f>Table2245234[[#This Row],[PEMBULATAN]]*O144</f>
        <v>20240</v>
      </c>
    </row>
    <row r="145" spans="1:16" ht="26.25" customHeight="1" x14ac:dyDescent="0.2">
      <c r="A145" s="96"/>
      <c r="B145" s="77"/>
      <c r="C145" s="75" t="s">
        <v>518</v>
      </c>
      <c r="D145" s="80" t="s">
        <v>50</v>
      </c>
      <c r="E145" s="13">
        <v>44428</v>
      </c>
      <c r="F145" s="78" t="s">
        <v>582</v>
      </c>
      <c r="G145" s="13">
        <v>44433</v>
      </c>
      <c r="H145" s="79" t="s">
        <v>583</v>
      </c>
      <c r="I145" s="16">
        <v>82</v>
      </c>
      <c r="J145" s="16">
        <v>82</v>
      </c>
      <c r="K145" s="16">
        <v>10</v>
      </c>
      <c r="L145" s="16">
        <v>5</v>
      </c>
      <c r="M145" s="84">
        <v>16.809999999999999</v>
      </c>
      <c r="N145" s="74">
        <v>17</v>
      </c>
      <c r="O145" s="66">
        <v>2530</v>
      </c>
      <c r="P145" s="67">
        <f>Table2245234[[#This Row],[PEMBULATAN]]*O145</f>
        <v>43010</v>
      </c>
    </row>
    <row r="146" spans="1:16" ht="26.25" customHeight="1" x14ac:dyDescent="0.2">
      <c r="A146" s="96"/>
      <c r="B146" s="77"/>
      <c r="C146" s="75" t="s">
        <v>519</v>
      </c>
      <c r="D146" s="80" t="s">
        <v>50</v>
      </c>
      <c r="E146" s="13">
        <v>44428</v>
      </c>
      <c r="F146" s="78" t="s">
        <v>582</v>
      </c>
      <c r="G146" s="13">
        <v>44433</v>
      </c>
      <c r="H146" s="79" t="s">
        <v>583</v>
      </c>
      <c r="I146" s="16">
        <v>63</v>
      </c>
      <c r="J146" s="16">
        <v>34</v>
      </c>
      <c r="K146" s="16">
        <v>10</v>
      </c>
      <c r="L146" s="16">
        <v>2</v>
      </c>
      <c r="M146" s="84">
        <v>5.3550000000000004</v>
      </c>
      <c r="N146" s="74">
        <v>5</v>
      </c>
      <c r="O146" s="66">
        <v>2530</v>
      </c>
      <c r="P146" s="67">
        <f>Table2245234[[#This Row],[PEMBULATAN]]*O146</f>
        <v>12650</v>
      </c>
    </row>
    <row r="147" spans="1:16" ht="26.25" customHeight="1" x14ac:dyDescent="0.2">
      <c r="A147" s="96"/>
      <c r="B147" s="77"/>
      <c r="C147" s="75" t="s">
        <v>520</v>
      </c>
      <c r="D147" s="80" t="s">
        <v>50</v>
      </c>
      <c r="E147" s="13">
        <v>44428</v>
      </c>
      <c r="F147" s="78" t="s">
        <v>582</v>
      </c>
      <c r="G147" s="13">
        <v>44433</v>
      </c>
      <c r="H147" s="79" t="s">
        <v>583</v>
      </c>
      <c r="I147" s="16">
        <v>94</v>
      </c>
      <c r="J147" s="16">
        <v>15</v>
      </c>
      <c r="K147" s="16">
        <v>7</v>
      </c>
      <c r="L147" s="16">
        <v>5</v>
      </c>
      <c r="M147" s="84">
        <v>2.4674999999999998</v>
      </c>
      <c r="N147" s="74">
        <v>5</v>
      </c>
      <c r="O147" s="66">
        <v>2530</v>
      </c>
      <c r="P147" s="67">
        <f>Table2245234[[#This Row],[PEMBULATAN]]*O147</f>
        <v>12650</v>
      </c>
    </row>
    <row r="148" spans="1:16" ht="26.25" customHeight="1" x14ac:dyDescent="0.2">
      <c r="A148" s="96"/>
      <c r="B148" s="77"/>
      <c r="C148" s="75" t="s">
        <v>521</v>
      </c>
      <c r="D148" s="80" t="s">
        <v>50</v>
      </c>
      <c r="E148" s="13">
        <v>44428</v>
      </c>
      <c r="F148" s="78" t="s">
        <v>582</v>
      </c>
      <c r="G148" s="13">
        <v>44433</v>
      </c>
      <c r="H148" s="79" t="s">
        <v>583</v>
      </c>
      <c r="I148" s="16">
        <v>90</v>
      </c>
      <c r="J148" s="16">
        <v>20</v>
      </c>
      <c r="K148" s="16">
        <v>10</v>
      </c>
      <c r="L148" s="16">
        <v>2</v>
      </c>
      <c r="M148" s="84">
        <v>4.5</v>
      </c>
      <c r="N148" s="74">
        <v>5</v>
      </c>
      <c r="O148" s="66">
        <v>2530</v>
      </c>
      <c r="P148" s="67">
        <f>Table2245234[[#This Row],[PEMBULATAN]]*O148</f>
        <v>12650</v>
      </c>
    </row>
    <row r="149" spans="1:16" ht="26.25" customHeight="1" x14ac:dyDescent="0.2">
      <c r="A149" s="96"/>
      <c r="B149" s="77"/>
      <c r="C149" s="75" t="s">
        <v>522</v>
      </c>
      <c r="D149" s="80" t="s">
        <v>50</v>
      </c>
      <c r="E149" s="13">
        <v>44428</v>
      </c>
      <c r="F149" s="78" t="s">
        <v>582</v>
      </c>
      <c r="G149" s="13">
        <v>44433</v>
      </c>
      <c r="H149" s="79" t="s">
        <v>583</v>
      </c>
      <c r="I149" s="16">
        <v>80</v>
      </c>
      <c r="J149" s="16">
        <v>64</v>
      </c>
      <c r="K149" s="16">
        <v>31</v>
      </c>
      <c r="L149" s="16">
        <v>30</v>
      </c>
      <c r="M149" s="84">
        <v>39.68</v>
      </c>
      <c r="N149" s="74">
        <v>40</v>
      </c>
      <c r="O149" s="66">
        <v>2530</v>
      </c>
      <c r="P149" s="67">
        <f>Table2245234[[#This Row],[PEMBULATAN]]*O149</f>
        <v>101200</v>
      </c>
    </row>
    <row r="150" spans="1:16" ht="26.25" customHeight="1" x14ac:dyDescent="0.2">
      <c r="A150" s="96"/>
      <c r="B150" s="77"/>
      <c r="C150" s="75" t="s">
        <v>523</v>
      </c>
      <c r="D150" s="80" t="s">
        <v>50</v>
      </c>
      <c r="E150" s="13">
        <v>44428</v>
      </c>
      <c r="F150" s="78" t="s">
        <v>582</v>
      </c>
      <c r="G150" s="13">
        <v>44433</v>
      </c>
      <c r="H150" s="79" t="s">
        <v>583</v>
      </c>
      <c r="I150" s="16">
        <v>92</v>
      </c>
      <c r="J150" s="16">
        <v>57</v>
      </c>
      <c r="K150" s="16">
        <v>30</v>
      </c>
      <c r="L150" s="16">
        <v>23</v>
      </c>
      <c r="M150" s="84">
        <v>39.33</v>
      </c>
      <c r="N150" s="74">
        <v>39</v>
      </c>
      <c r="O150" s="66">
        <v>2530</v>
      </c>
      <c r="P150" s="67">
        <f>Table2245234[[#This Row],[PEMBULATAN]]*O150</f>
        <v>98670</v>
      </c>
    </row>
    <row r="151" spans="1:16" ht="26.25" customHeight="1" x14ac:dyDescent="0.2">
      <c r="A151" s="96"/>
      <c r="B151" s="77"/>
      <c r="C151" s="75" t="s">
        <v>524</v>
      </c>
      <c r="D151" s="80" t="s">
        <v>50</v>
      </c>
      <c r="E151" s="13">
        <v>44428</v>
      </c>
      <c r="F151" s="78" t="s">
        <v>582</v>
      </c>
      <c r="G151" s="13">
        <v>44433</v>
      </c>
      <c r="H151" s="79" t="s">
        <v>583</v>
      </c>
      <c r="I151" s="16">
        <v>90</v>
      </c>
      <c r="J151" s="16">
        <v>51</v>
      </c>
      <c r="K151" s="16">
        <v>30</v>
      </c>
      <c r="L151" s="16">
        <v>19</v>
      </c>
      <c r="M151" s="84">
        <v>34.424999999999997</v>
      </c>
      <c r="N151" s="74">
        <v>34</v>
      </c>
      <c r="O151" s="66">
        <v>2530</v>
      </c>
      <c r="P151" s="67">
        <f>Table2245234[[#This Row],[PEMBULATAN]]*O151</f>
        <v>86020</v>
      </c>
    </row>
    <row r="152" spans="1:16" ht="26.25" customHeight="1" x14ac:dyDescent="0.2">
      <c r="A152" s="96"/>
      <c r="B152" s="77"/>
      <c r="C152" s="75" t="s">
        <v>525</v>
      </c>
      <c r="D152" s="80" t="s">
        <v>50</v>
      </c>
      <c r="E152" s="13">
        <v>44428</v>
      </c>
      <c r="F152" s="78" t="s">
        <v>582</v>
      </c>
      <c r="G152" s="13">
        <v>44433</v>
      </c>
      <c r="H152" s="79" t="s">
        <v>583</v>
      </c>
      <c r="I152" s="16">
        <v>97</v>
      </c>
      <c r="J152" s="16">
        <v>56</v>
      </c>
      <c r="K152" s="16">
        <v>35</v>
      </c>
      <c r="L152" s="16">
        <v>25</v>
      </c>
      <c r="M152" s="84">
        <v>47.53</v>
      </c>
      <c r="N152" s="74">
        <v>48</v>
      </c>
      <c r="O152" s="66">
        <v>2530</v>
      </c>
      <c r="P152" s="67">
        <f>Table2245234[[#This Row],[PEMBULATAN]]*O152</f>
        <v>121440</v>
      </c>
    </row>
    <row r="153" spans="1:16" ht="26.25" customHeight="1" x14ac:dyDescent="0.2">
      <c r="A153" s="96"/>
      <c r="B153" s="77"/>
      <c r="C153" s="75" t="s">
        <v>526</v>
      </c>
      <c r="D153" s="80" t="s">
        <v>50</v>
      </c>
      <c r="E153" s="13">
        <v>44428</v>
      </c>
      <c r="F153" s="78" t="s">
        <v>582</v>
      </c>
      <c r="G153" s="13">
        <v>44433</v>
      </c>
      <c r="H153" s="79" t="s">
        <v>583</v>
      </c>
      <c r="I153" s="16">
        <v>84</v>
      </c>
      <c r="J153" s="16">
        <v>50</v>
      </c>
      <c r="K153" s="16">
        <v>32</v>
      </c>
      <c r="L153" s="16">
        <v>23</v>
      </c>
      <c r="M153" s="84">
        <v>33.6</v>
      </c>
      <c r="N153" s="74">
        <v>34</v>
      </c>
      <c r="O153" s="66">
        <v>2530</v>
      </c>
      <c r="P153" s="67">
        <f>Table2245234[[#This Row],[PEMBULATAN]]*O153</f>
        <v>86020</v>
      </c>
    </row>
    <row r="154" spans="1:16" ht="26.25" customHeight="1" x14ac:dyDescent="0.2">
      <c r="A154" s="96"/>
      <c r="B154" s="77"/>
      <c r="C154" s="75" t="s">
        <v>527</v>
      </c>
      <c r="D154" s="80" t="s">
        <v>50</v>
      </c>
      <c r="E154" s="13">
        <v>44428</v>
      </c>
      <c r="F154" s="78" t="s">
        <v>582</v>
      </c>
      <c r="G154" s="13">
        <v>44433</v>
      </c>
      <c r="H154" s="79" t="s">
        <v>583</v>
      </c>
      <c r="I154" s="16">
        <v>83</v>
      </c>
      <c r="J154" s="16">
        <v>65</v>
      </c>
      <c r="K154" s="16">
        <v>27</v>
      </c>
      <c r="L154" s="16">
        <v>7</v>
      </c>
      <c r="M154" s="84">
        <v>36.416249999999998</v>
      </c>
      <c r="N154" s="74">
        <v>36</v>
      </c>
      <c r="O154" s="66">
        <v>2530</v>
      </c>
      <c r="P154" s="67">
        <f>Table2245234[[#This Row],[PEMBULATAN]]*O154</f>
        <v>91080</v>
      </c>
    </row>
    <row r="155" spans="1:16" ht="26.25" customHeight="1" x14ac:dyDescent="0.2">
      <c r="A155" s="96"/>
      <c r="B155" s="77"/>
      <c r="C155" s="75" t="s">
        <v>528</v>
      </c>
      <c r="D155" s="80" t="s">
        <v>50</v>
      </c>
      <c r="E155" s="13">
        <v>44428</v>
      </c>
      <c r="F155" s="78" t="s">
        <v>582</v>
      </c>
      <c r="G155" s="13">
        <v>44433</v>
      </c>
      <c r="H155" s="79" t="s">
        <v>583</v>
      </c>
      <c r="I155" s="16">
        <v>90</v>
      </c>
      <c r="J155" s="16">
        <v>53</v>
      </c>
      <c r="K155" s="16">
        <v>28</v>
      </c>
      <c r="L155" s="16">
        <v>23</v>
      </c>
      <c r="M155" s="84">
        <v>33.39</v>
      </c>
      <c r="N155" s="74">
        <v>33</v>
      </c>
      <c r="O155" s="66">
        <v>2530</v>
      </c>
      <c r="P155" s="67">
        <f>Table2245234[[#This Row],[PEMBULATAN]]*O155</f>
        <v>83490</v>
      </c>
    </row>
    <row r="156" spans="1:16" ht="26.25" customHeight="1" x14ac:dyDescent="0.2">
      <c r="A156" s="96"/>
      <c r="B156" s="77"/>
      <c r="C156" s="75" t="s">
        <v>529</v>
      </c>
      <c r="D156" s="80" t="s">
        <v>50</v>
      </c>
      <c r="E156" s="13">
        <v>44428</v>
      </c>
      <c r="F156" s="78" t="s">
        <v>582</v>
      </c>
      <c r="G156" s="13">
        <v>44433</v>
      </c>
      <c r="H156" s="79" t="s">
        <v>583</v>
      </c>
      <c r="I156" s="16">
        <v>90</v>
      </c>
      <c r="J156" s="16">
        <v>60</v>
      </c>
      <c r="K156" s="16">
        <v>28</v>
      </c>
      <c r="L156" s="16">
        <v>14</v>
      </c>
      <c r="M156" s="84">
        <v>37.799999999999997</v>
      </c>
      <c r="N156" s="74">
        <v>38</v>
      </c>
      <c r="O156" s="66">
        <v>2530</v>
      </c>
      <c r="P156" s="67">
        <f>Table2245234[[#This Row],[PEMBULATAN]]*O156</f>
        <v>96140</v>
      </c>
    </row>
    <row r="157" spans="1:16" ht="26.25" customHeight="1" x14ac:dyDescent="0.2">
      <c r="A157" s="96"/>
      <c r="B157" s="77"/>
      <c r="C157" s="75" t="s">
        <v>530</v>
      </c>
      <c r="D157" s="80" t="s">
        <v>50</v>
      </c>
      <c r="E157" s="13">
        <v>44428</v>
      </c>
      <c r="F157" s="78" t="s">
        <v>582</v>
      </c>
      <c r="G157" s="13">
        <v>44433</v>
      </c>
      <c r="H157" s="79" t="s">
        <v>583</v>
      </c>
      <c r="I157" s="16">
        <v>65</v>
      </c>
      <c r="J157" s="16">
        <v>30</v>
      </c>
      <c r="K157" s="16">
        <v>34</v>
      </c>
      <c r="L157" s="16">
        <v>2</v>
      </c>
      <c r="M157" s="84">
        <v>16.574999999999999</v>
      </c>
      <c r="N157" s="74">
        <v>17</v>
      </c>
      <c r="O157" s="66">
        <v>2530</v>
      </c>
      <c r="P157" s="67">
        <f>Table2245234[[#This Row],[PEMBULATAN]]*O157</f>
        <v>43010</v>
      </c>
    </row>
    <row r="158" spans="1:16" ht="26.25" customHeight="1" x14ac:dyDescent="0.2">
      <c r="A158" s="96"/>
      <c r="B158" s="77"/>
      <c r="C158" s="75" t="s">
        <v>531</v>
      </c>
      <c r="D158" s="80" t="s">
        <v>50</v>
      </c>
      <c r="E158" s="13">
        <v>44428</v>
      </c>
      <c r="F158" s="78" t="s">
        <v>582</v>
      </c>
      <c r="G158" s="13">
        <v>44433</v>
      </c>
      <c r="H158" s="79" t="s">
        <v>583</v>
      </c>
      <c r="I158" s="16">
        <v>72</v>
      </c>
      <c r="J158" s="16">
        <v>62</v>
      </c>
      <c r="K158" s="16">
        <v>28</v>
      </c>
      <c r="L158" s="16">
        <v>9</v>
      </c>
      <c r="M158" s="84">
        <v>31.248000000000001</v>
      </c>
      <c r="N158" s="74">
        <v>31</v>
      </c>
      <c r="O158" s="66">
        <v>2530</v>
      </c>
      <c r="P158" s="67">
        <f>Table2245234[[#This Row],[PEMBULATAN]]*O158</f>
        <v>78430</v>
      </c>
    </row>
    <row r="159" spans="1:16" ht="26.25" customHeight="1" x14ac:dyDescent="0.2">
      <c r="A159" s="96"/>
      <c r="B159" s="77"/>
      <c r="C159" s="75" t="s">
        <v>532</v>
      </c>
      <c r="D159" s="80" t="s">
        <v>50</v>
      </c>
      <c r="E159" s="13">
        <v>44428</v>
      </c>
      <c r="F159" s="78" t="s">
        <v>582</v>
      </c>
      <c r="G159" s="13">
        <v>44433</v>
      </c>
      <c r="H159" s="79" t="s">
        <v>583</v>
      </c>
      <c r="I159" s="16">
        <v>62</v>
      </c>
      <c r="J159" s="16">
        <v>36</v>
      </c>
      <c r="K159" s="16">
        <v>22</v>
      </c>
      <c r="L159" s="16">
        <v>7</v>
      </c>
      <c r="M159" s="84">
        <v>12.276</v>
      </c>
      <c r="N159" s="74">
        <v>12</v>
      </c>
      <c r="O159" s="66">
        <v>2530</v>
      </c>
      <c r="P159" s="67">
        <f>Table2245234[[#This Row],[PEMBULATAN]]*O159</f>
        <v>30360</v>
      </c>
    </row>
    <row r="160" spans="1:16" ht="26.25" customHeight="1" x14ac:dyDescent="0.2">
      <c r="A160" s="96"/>
      <c r="B160" s="77"/>
      <c r="C160" s="75" t="s">
        <v>533</v>
      </c>
      <c r="D160" s="80" t="s">
        <v>50</v>
      </c>
      <c r="E160" s="13">
        <v>44428</v>
      </c>
      <c r="F160" s="78" t="s">
        <v>582</v>
      </c>
      <c r="G160" s="13">
        <v>44433</v>
      </c>
      <c r="H160" s="79" t="s">
        <v>583</v>
      </c>
      <c r="I160" s="16">
        <v>86</v>
      </c>
      <c r="J160" s="16">
        <v>60</v>
      </c>
      <c r="K160" s="16">
        <v>30</v>
      </c>
      <c r="L160" s="16">
        <v>17</v>
      </c>
      <c r="M160" s="84">
        <v>38.700000000000003</v>
      </c>
      <c r="N160" s="74">
        <v>39</v>
      </c>
      <c r="O160" s="66">
        <v>2530</v>
      </c>
      <c r="P160" s="67">
        <f>Table2245234[[#This Row],[PEMBULATAN]]*O160</f>
        <v>98670</v>
      </c>
    </row>
    <row r="161" spans="1:16" ht="26.25" customHeight="1" x14ac:dyDescent="0.2">
      <c r="A161" s="96"/>
      <c r="B161" s="77"/>
      <c r="C161" s="75" t="s">
        <v>534</v>
      </c>
      <c r="D161" s="80" t="s">
        <v>50</v>
      </c>
      <c r="E161" s="13">
        <v>44428</v>
      </c>
      <c r="F161" s="78" t="s">
        <v>582</v>
      </c>
      <c r="G161" s="13">
        <v>44433</v>
      </c>
      <c r="H161" s="79" t="s">
        <v>583</v>
      </c>
      <c r="I161" s="16">
        <v>90</v>
      </c>
      <c r="J161" s="16">
        <v>48</v>
      </c>
      <c r="K161" s="16">
        <v>37</v>
      </c>
      <c r="L161" s="16">
        <v>18</v>
      </c>
      <c r="M161" s="84">
        <v>39.96</v>
      </c>
      <c r="N161" s="74">
        <v>40</v>
      </c>
      <c r="O161" s="66">
        <v>2530</v>
      </c>
      <c r="P161" s="67">
        <f>Table2245234[[#This Row],[PEMBULATAN]]*O161</f>
        <v>101200</v>
      </c>
    </row>
    <row r="162" spans="1:16" ht="26.25" customHeight="1" x14ac:dyDescent="0.2">
      <c r="A162" s="96"/>
      <c r="B162" s="77"/>
      <c r="C162" s="75" t="s">
        <v>535</v>
      </c>
      <c r="D162" s="80" t="s">
        <v>50</v>
      </c>
      <c r="E162" s="13">
        <v>44428</v>
      </c>
      <c r="F162" s="78" t="s">
        <v>582</v>
      </c>
      <c r="G162" s="13">
        <v>44433</v>
      </c>
      <c r="H162" s="79" t="s">
        <v>583</v>
      </c>
      <c r="I162" s="16">
        <v>55</v>
      </c>
      <c r="J162" s="16">
        <v>30</v>
      </c>
      <c r="K162" s="16">
        <v>28</v>
      </c>
      <c r="L162" s="16">
        <v>5</v>
      </c>
      <c r="M162" s="84">
        <v>11.55</v>
      </c>
      <c r="N162" s="74">
        <v>12</v>
      </c>
      <c r="O162" s="66">
        <v>2530</v>
      </c>
      <c r="P162" s="67">
        <f>Table2245234[[#This Row],[PEMBULATAN]]*O162</f>
        <v>30360</v>
      </c>
    </row>
    <row r="163" spans="1:16" ht="26.25" customHeight="1" x14ac:dyDescent="0.2">
      <c r="A163" s="96"/>
      <c r="B163" s="77"/>
      <c r="C163" s="75" t="s">
        <v>536</v>
      </c>
      <c r="D163" s="80" t="s">
        <v>50</v>
      </c>
      <c r="E163" s="13">
        <v>44428</v>
      </c>
      <c r="F163" s="78" t="s">
        <v>582</v>
      </c>
      <c r="G163" s="13">
        <v>44433</v>
      </c>
      <c r="H163" s="79" t="s">
        <v>583</v>
      </c>
      <c r="I163" s="16">
        <v>50</v>
      </c>
      <c r="J163" s="16">
        <v>32</v>
      </c>
      <c r="K163" s="16">
        <v>22</v>
      </c>
      <c r="L163" s="16">
        <v>6</v>
      </c>
      <c r="M163" s="84">
        <v>8.8000000000000007</v>
      </c>
      <c r="N163" s="74">
        <v>9</v>
      </c>
      <c r="O163" s="66">
        <v>2530</v>
      </c>
      <c r="P163" s="67">
        <f>Table2245234[[#This Row],[PEMBULATAN]]*O163</f>
        <v>22770</v>
      </c>
    </row>
    <row r="164" spans="1:16" ht="26.25" customHeight="1" x14ac:dyDescent="0.2">
      <c r="A164" s="96"/>
      <c r="B164" s="77"/>
      <c r="C164" s="75" t="s">
        <v>537</v>
      </c>
      <c r="D164" s="80" t="s">
        <v>50</v>
      </c>
      <c r="E164" s="13">
        <v>44428</v>
      </c>
      <c r="F164" s="78" t="s">
        <v>582</v>
      </c>
      <c r="G164" s="13">
        <v>44433</v>
      </c>
      <c r="H164" s="79" t="s">
        <v>583</v>
      </c>
      <c r="I164" s="16">
        <v>26</v>
      </c>
      <c r="J164" s="16">
        <v>19</v>
      </c>
      <c r="K164" s="16">
        <v>26</v>
      </c>
      <c r="L164" s="16">
        <v>18</v>
      </c>
      <c r="M164" s="84">
        <v>3.2109999999999999</v>
      </c>
      <c r="N164" s="74">
        <v>18</v>
      </c>
      <c r="O164" s="66">
        <v>2530</v>
      </c>
      <c r="P164" s="67">
        <f>Table2245234[[#This Row],[PEMBULATAN]]*O164</f>
        <v>45540</v>
      </c>
    </row>
    <row r="165" spans="1:16" ht="26.25" customHeight="1" x14ac:dyDescent="0.2">
      <c r="A165" s="96"/>
      <c r="B165" s="77"/>
      <c r="C165" s="75" t="s">
        <v>538</v>
      </c>
      <c r="D165" s="80" t="s">
        <v>50</v>
      </c>
      <c r="E165" s="13">
        <v>44428</v>
      </c>
      <c r="F165" s="78" t="s">
        <v>582</v>
      </c>
      <c r="G165" s="13">
        <v>44433</v>
      </c>
      <c r="H165" s="79" t="s">
        <v>583</v>
      </c>
      <c r="I165" s="16">
        <v>90</v>
      </c>
      <c r="J165" s="16">
        <v>57</v>
      </c>
      <c r="K165" s="16">
        <v>30</v>
      </c>
      <c r="L165" s="16">
        <v>22</v>
      </c>
      <c r="M165" s="84">
        <v>38.475000000000001</v>
      </c>
      <c r="N165" s="74">
        <v>38</v>
      </c>
      <c r="O165" s="66">
        <v>2530</v>
      </c>
      <c r="P165" s="67">
        <f>Table2245234[[#This Row],[PEMBULATAN]]*O165</f>
        <v>96140</v>
      </c>
    </row>
    <row r="166" spans="1:16" ht="26.25" customHeight="1" x14ac:dyDescent="0.2">
      <c r="A166" s="96"/>
      <c r="B166" s="77"/>
      <c r="C166" s="75" t="s">
        <v>539</v>
      </c>
      <c r="D166" s="80" t="s">
        <v>50</v>
      </c>
      <c r="E166" s="13">
        <v>44428</v>
      </c>
      <c r="F166" s="78" t="s">
        <v>582</v>
      </c>
      <c r="G166" s="13">
        <v>44433</v>
      </c>
      <c r="H166" s="79" t="s">
        <v>583</v>
      </c>
      <c r="I166" s="16">
        <v>90</v>
      </c>
      <c r="J166" s="16">
        <v>45</v>
      </c>
      <c r="K166" s="16">
        <v>11</v>
      </c>
      <c r="L166" s="16">
        <v>4</v>
      </c>
      <c r="M166" s="84">
        <v>11.137499999999999</v>
      </c>
      <c r="N166" s="74">
        <v>11</v>
      </c>
      <c r="O166" s="66">
        <v>2530</v>
      </c>
      <c r="P166" s="67">
        <f>Table2245234[[#This Row],[PEMBULATAN]]*O166</f>
        <v>27830</v>
      </c>
    </row>
    <row r="167" spans="1:16" ht="26.25" customHeight="1" x14ac:dyDescent="0.2">
      <c r="A167" s="96"/>
      <c r="B167" s="77"/>
      <c r="C167" s="75" t="s">
        <v>540</v>
      </c>
      <c r="D167" s="80" t="s">
        <v>50</v>
      </c>
      <c r="E167" s="13">
        <v>44428</v>
      </c>
      <c r="F167" s="78" t="s">
        <v>582</v>
      </c>
      <c r="G167" s="13">
        <v>44433</v>
      </c>
      <c r="H167" s="79" t="s">
        <v>583</v>
      </c>
      <c r="I167" s="16">
        <v>91</v>
      </c>
      <c r="J167" s="16">
        <v>22</v>
      </c>
      <c r="K167" s="16">
        <v>11</v>
      </c>
      <c r="L167" s="16">
        <v>4</v>
      </c>
      <c r="M167" s="84">
        <v>5.5054999999999996</v>
      </c>
      <c r="N167" s="74">
        <v>6</v>
      </c>
      <c r="O167" s="66">
        <v>2530</v>
      </c>
      <c r="P167" s="67">
        <f>Table2245234[[#This Row],[PEMBULATAN]]*O167</f>
        <v>15180</v>
      </c>
    </row>
    <row r="168" spans="1:16" ht="26.25" customHeight="1" x14ac:dyDescent="0.2">
      <c r="A168" s="96"/>
      <c r="B168" s="77"/>
      <c r="C168" s="75" t="s">
        <v>541</v>
      </c>
      <c r="D168" s="80" t="s">
        <v>50</v>
      </c>
      <c r="E168" s="13">
        <v>44428</v>
      </c>
      <c r="F168" s="78" t="s">
        <v>582</v>
      </c>
      <c r="G168" s="13">
        <v>44433</v>
      </c>
      <c r="H168" s="79" t="s">
        <v>583</v>
      </c>
      <c r="I168" s="16">
        <v>89</v>
      </c>
      <c r="J168" s="16">
        <v>60</v>
      </c>
      <c r="K168" s="16">
        <v>33</v>
      </c>
      <c r="L168" s="16">
        <v>14</v>
      </c>
      <c r="M168" s="84">
        <v>44.055</v>
      </c>
      <c r="N168" s="74">
        <v>44</v>
      </c>
      <c r="O168" s="66">
        <v>2530</v>
      </c>
      <c r="P168" s="67">
        <f>Table2245234[[#This Row],[PEMBULATAN]]*O168</f>
        <v>111320</v>
      </c>
    </row>
    <row r="169" spans="1:16" ht="26.25" customHeight="1" x14ac:dyDescent="0.2">
      <c r="A169" s="96"/>
      <c r="B169" s="77"/>
      <c r="C169" s="75" t="s">
        <v>542</v>
      </c>
      <c r="D169" s="80" t="s">
        <v>50</v>
      </c>
      <c r="E169" s="13">
        <v>44428</v>
      </c>
      <c r="F169" s="78" t="s">
        <v>582</v>
      </c>
      <c r="G169" s="13">
        <v>44433</v>
      </c>
      <c r="H169" s="79" t="s">
        <v>583</v>
      </c>
      <c r="I169" s="16">
        <v>83</v>
      </c>
      <c r="J169" s="16">
        <v>81</v>
      </c>
      <c r="K169" s="16">
        <v>40</v>
      </c>
      <c r="L169" s="16">
        <v>18</v>
      </c>
      <c r="M169" s="84">
        <v>67.23</v>
      </c>
      <c r="N169" s="74">
        <v>67</v>
      </c>
      <c r="O169" s="66">
        <v>2530</v>
      </c>
      <c r="P169" s="67">
        <f>Table2245234[[#This Row],[PEMBULATAN]]*O169</f>
        <v>169510</v>
      </c>
    </row>
    <row r="170" spans="1:16" ht="26.25" customHeight="1" x14ac:dyDescent="0.2">
      <c r="A170" s="96"/>
      <c r="B170" s="77"/>
      <c r="C170" s="75" t="s">
        <v>543</v>
      </c>
      <c r="D170" s="80" t="s">
        <v>50</v>
      </c>
      <c r="E170" s="13">
        <v>44428</v>
      </c>
      <c r="F170" s="78" t="s">
        <v>582</v>
      </c>
      <c r="G170" s="13">
        <v>44433</v>
      </c>
      <c r="H170" s="79" t="s">
        <v>583</v>
      </c>
      <c r="I170" s="16">
        <v>203</v>
      </c>
      <c r="J170" s="16">
        <v>12</v>
      </c>
      <c r="K170" s="16">
        <v>12</v>
      </c>
      <c r="L170" s="16">
        <v>1</v>
      </c>
      <c r="M170" s="84">
        <v>7.3079999999999998</v>
      </c>
      <c r="N170" s="74">
        <v>7</v>
      </c>
      <c r="O170" s="66">
        <v>2530</v>
      </c>
      <c r="P170" s="67">
        <f>Table2245234[[#This Row],[PEMBULATAN]]*O170</f>
        <v>17710</v>
      </c>
    </row>
    <row r="171" spans="1:16" ht="26.25" customHeight="1" x14ac:dyDescent="0.2">
      <c r="A171" s="96"/>
      <c r="B171" s="77"/>
      <c r="C171" s="75" t="s">
        <v>544</v>
      </c>
      <c r="D171" s="80" t="s">
        <v>50</v>
      </c>
      <c r="E171" s="13">
        <v>44428</v>
      </c>
      <c r="F171" s="78" t="s">
        <v>582</v>
      </c>
      <c r="G171" s="13">
        <v>44433</v>
      </c>
      <c r="H171" s="79" t="s">
        <v>583</v>
      </c>
      <c r="I171" s="16">
        <v>83</v>
      </c>
      <c r="J171" s="16">
        <v>63</v>
      </c>
      <c r="K171" s="16">
        <v>31</v>
      </c>
      <c r="L171" s="16">
        <v>27</v>
      </c>
      <c r="M171" s="84">
        <v>40.524749999999997</v>
      </c>
      <c r="N171" s="74">
        <v>41</v>
      </c>
      <c r="O171" s="66">
        <v>2530</v>
      </c>
      <c r="P171" s="67">
        <f>Table2245234[[#This Row],[PEMBULATAN]]*O171</f>
        <v>103730</v>
      </c>
    </row>
    <row r="172" spans="1:16" ht="26.25" customHeight="1" x14ac:dyDescent="0.2">
      <c r="A172" s="96"/>
      <c r="B172" s="77"/>
      <c r="C172" s="75" t="s">
        <v>545</v>
      </c>
      <c r="D172" s="80" t="s">
        <v>50</v>
      </c>
      <c r="E172" s="13">
        <v>44428</v>
      </c>
      <c r="F172" s="78" t="s">
        <v>582</v>
      </c>
      <c r="G172" s="13">
        <v>44433</v>
      </c>
      <c r="H172" s="79" t="s">
        <v>583</v>
      </c>
      <c r="I172" s="16">
        <v>33</v>
      </c>
      <c r="J172" s="16">
        <v>27</v>
      </c>
      <c r="K172" s="16">
        <v>20</v>
      </c>
      <c r="L172" s="16">
        <v>1</v>
      </c>
      <c r="M172" s="84">
        <v>4.4550000000000001</v>
      </c>
      <c r="N172" s="74">
        <v>4</v>
      </c>
      <c r="O172" s="66">
        <v>2530</v>
      </c>
      <c r="P172" s="67">
        <f>Table2245234[[#This Row],[PEMBULATAN]]*O172</f>
        <v>10120</v>
      </c>
    </row>
    <row r="173" spans="1:16" ht="26.25" customHeight="1" x14ac:dyDescent="0.2">
      <c r="A173" s="96"/>
      <c r="B173" s="77"/>
      <c r="C173" s="75" t="s">
        <v>546</v>
      </c>
      <c r="D173" s="80" t="s">
        <v>50</v>
      </c>
      <c r="E173" s="13">
        <v>44428</v>
      </c>
      <c r="F173" s="78" t="s">
        <v>582</v>
      </c>
      <c r="G173" s="13">
        <v>44433</v>
      </c>
      <c r="H173" s="79" t="s">
        <v>583</v>
      </c>
      <c r="I173" s="16">
        <v>61</v>
      </c>
      <c r="J173" s="16">
        <v>57</v>
      </c>
      <c r="K173" s="16">
        <v>31</v>
      </c>
      <c r="L173" s="16">
        <v>9</v>
      </c>
      <c r="M173" s="84">
        <v>26.946750000000002</v>
      </c>
      <c r="N173" s="74">
        <v>27</v>
      </c>
      <c r="O173" s="66">
        <v>2530</v>
      </c>
      <c r="P173" s="67">
        <f>Table2245234[[#This Row],[PEMBULATAN]]*O173</f>
        <v>68310</v>
      </c>
    </row>
    <row r="174" spans="1:16" ht="26.25" customHeight="1" x14ac:dyDescent="0.2">
      <c r="A174" s="96"/>
      <c r="B174" s="77"/>
      <c r="C174" s="75" t="s">
        <v>547</v>
      </c>
      <c r="D174" s="80" t="s">
        <v>50</v>
      </c>
      <c r="E174" s="13">
        <v>44428</v>
      </c>
      <c r="F174" s="78" t="s">
        <v>582</v>
      </c>
      <c r="G174" s="13">
        <v>44433</v>
      </c>
      <c r="H174" s="79" t="s">
        <v>583</v>
      </c>
      <c r="I174" s="16">
        <v>30</v>
      </c>
      <c r="J174" s="16">
        <v>27</v>
      </c>
      <c r="K174" s="16">
        <v>10</v>
      </c>
      <c r="L174" s="16">
        <v>1</v>
      </c>
      <c r="M174" s="84">
        <v>2.0249999999999999</v>
      </c>
      <c r="N174" s="74">
        <v>2</v>
      </c>
      <c r="O174" s="66">
        <v>2530</v>
      </c>
      <c r="P174" s="67">
        <f>Table2245234[[#This Row],[PEMBULATAN]]*O174</f>
        <v>5060</v>
      </c>
    </row>
    <row r="175" spans="1:16" ht="26.25" customHeight="1" x14ac:dyDescent="0.2">
      <c r="A175" s="96"/>
      <c r="B175" s="77"/>
      <c r="C175" s="75" t="s">
        <v>548</v>
      </c>
      <c r="D175" s="80" t="s">
        <v>50</v>
      </c>
      <c r="E175" s="13">
        <v>44428</v>
      </c>
      <c r="F175" s="78" t="s">
        <v>582</v>
      </c>
      <c r="G175" s="13">
        <v>44433</v>
      </c>
      <c r="H175" s="79" t="s">
        <v>583</v>
      </c>
      <c r="I175" s="16">
        <v>65</v>
      </c>
      <c r="J175" s="16">
        <v>45</v>
      </c>
      <c r="K175" s="16">
        <v>40</v>
      </c>
      <c r="L175" s="16">
        <v>4</v>
      </c>
      <c r="M175" s="84">
        <v>29.25</v>
      </c>
      <c r="N175" s="74">
        <v>29</v>
      </c>
      <c r="O175" s="66">
        <v>2530</v>
      </c>
      <c r="P175" s="67">
        <f>Table2245234[[#This Row],[PEMBULATAN]]*O175</f>
        <v>73370</v>
      </c>
    </row>
    <row r="176" spans="1:16" ht="26.25" customHeight="1" x14ac:dyDescent="0.2">
      <c r="A176" s="96"/>
      <c r="B176" s="77"/>
      <c r="C176" s="75" t="s">
        <v>549</v>
      </c>
      <c r="D176" s="80" t="s">
        <v>50</v>
      </c>
      <c r="E176" s="13">
        <v>44428</v>
      </c>
      <c r="F176" s="78" t="s">
        <v>582</v>
      </c>
      <c r="G176" s="13">
        <v>44433</v>
      </c>
      <c r="H176" s="79" t="s">
        <v>583</v>
      </c>
      <c r="I176" s="16">
        <v>60</v>
      </c>
      <c r="J176" s="16">
        <v>51</v>
      </c>
      <c r="K176" s="16">
        <v>26</v>
      </c>
      <c r="L176" s="16">
        <v>4</v>
      </c>
      <c r="M176" s="84">
        <v>19.89</v>
      </c>
      <c r="N176" s="74">
        <v>20</v>
      </c>
      <c r="O176" s="66">
        <v>2530</v>
      </c>
      <c r="P176" s="67">
        <f>Table2245234[[#This Row],[PEMBULATAN]]*O176</f>
        <v>50600</v>
      </c>
    </row>
    <row r="177" spans="1:16" ht="26.25" customHeight="1" x14ac:dyDescent="0.2">
      <c r="A177" s="96"/>
      <c r="B177" s="77"/>
      <c r="C177" s="75" t="s">
        <v>550</v>
      </c>
      <c r="D177" s="80" t="s">
        <v>50</v>
      </c>
      <c r="E177" s="13">
        <v>44428</v>
      </c>
      <c r="F177" s="78" t="s">
        <v>582</v>
      </c>
      <c r="G177" s="13">
        <v>44433</v>
      </c>
      <c r="H177" s="79" t="s">
        <v>583</v>
      </c>
      <c r="I177" s="16">
        <v>76</v>
      </c>
      <c r="J177" s="16">
        <v>57</v>
      </c>
      <c r="K177" s="16">
        <v>32</v>
      </c>
      <c r="L177" s="16">
        <v>13</v>
      </c>
      <c r="M177" s="84">
        <v>34.655999999999999</v>
      </c>
      <c r="N177" s="74">
        <v>35</v>
      </c>
      <c r="O177" s="66">
        <v>2530</v>
      </c>
      <c r="P177" s="67">
        <f>Table2245234[[#This Row],[PEMBULATAN]]*O177</f>
        <v>88550</v>
      </c>
    </row>
    <row r="178" spans="1:16" ht="26.25" customHeight="1" x14ac:dyDescent="0.2">
      <c r="A178" s="96"/>
      <c r="B178" s="77"/>
      <c r="C178" s="75" t="s">
        <v>551</v>
      </c>
      <c r="D178" s="80" t="s">
        <v>50</v>
      </c>
      <c r="E178" s="13">
        <v>44428</v>
      </c>
      <c r="F178" s="78" t="s">
        <v>582</v>
      </c>
      <c r="G178" s="13">
        <v>44433</v>
      </c>
      <c r="H178" s="79" t="s">
        <v>583</v>
      </c>
      <c r="I178" s="16">
        <v>49</v>
      </c>
      <c r="J178" s="16">
        <v>32</v>
      </c>
      <c r="K178" s="16">
        <v>4</v>
      </c>
      <c r="L178" s="16">
        <v>1</v>
      </c>
      <c r="M178" s="84">
        <v>1.5680000000000001</v>
      </c>
      <c r="N178" s="74">
        <v>2</v>
      </c>
      <c r="O178" s="66">
        <v>2530</v>
      </c>
      <c r="P178" s="67">
        <f>Table2245234[[#This Row],[PEMBULATAN]]*O178</f>
        <v>5060</v>
      </c>
    </row>
    <row r="179" spans="1:16" ht="26.25" customHeight="1" x14ac:dyDescent="0.2">
      <c r="A179" s="96"/>
      <c r="B179" s="77"/>
      <c r="C179" s="75" t="s">
        <v>552</v>
      </c>
      <c r="D179" s="80" t="s">
        <v>50</v>
      </c>
      <c r="E179" s="13">
        <v>44428</v>
      </c>
      <c r="F179" s="78" t="s">
        <v>582</v>
      </c>
      <c r="G179" s="13">
        <v>44433</v>
      </c>
      <c r="H179" s="79" t="s">
        <v>583</v>
      </c>
      <c r="I179" s="16">
        <v>48</v>
      </c>
      <c r="J179" s="16">
        <v>47</v>
      </c>
      <c r="K179" s="16">
        <v>27</v>
      </c>
      <c r="L179" s="16">
        <v>8</v>
      </c>
      <c r="M179" s="84">
        <v>15.228</v>
      </c>
      <c r="N179" s="74">
        <v>15</v>
      </c>
      <c r="O179" s="66">
        <v>2530</v>
      </c>
      <c r="P179" s="67">
        <f>Table2245234[[#This Row],[PEMBULATAN]]*O179</f>
        <v>37950</v>
      </c>
    </row>
    <row r="180" spans="1:16" ht="26.25" customHeight="1" x14ac:dyDescent="0.2">
      <c r="A180" s="96"/>
      <c r="B180" s="77"/>
      <c r="C180" s="75" t="s">
        <v>553</v>
      </c>
      <c r="D180" s="80" t="s">
        <v>50</v>
      </c>
      <c r="E180" s="13">
        <v>44428</v>
      </c>
      <c r="F180" s="78" t="s">
        <v>582</v>
      </c>
      <c r="G180" s="13">
        <v>44433</v>
      </c>
      <c r="H180" s="79" t="s">
        <v>583</v>
      </c>
      <c r="I180" s="16">
        <v>33</v>
      </c>
      <c r="J180" s="16">
        <v>41</v>
      </c>
      <c r="K180" s="16">
        <v>17</v>
      </c>
      <c r="L180" s="16">
        <v>3</v>
      </c>
      <c r="M180" s="84">
        <v>5.7502500000000003</v>
      </c>
      <c r="N180" s="74">
        <v>6</v>
      </c>
      <c r="O180" s="66">
        <v>2530</v>
      </c>
      <c r="P180" s="67">
        <f>Table2245234[[#This Row],[PEMBULATAN]]*O180</f>
        <v>15180</v>
      </c>
    </row>
    <row r="181" spans="1:16" ht="26.25" customHeight="1" x14ac:dyDescent="0.2">
      <c r="A181" s="96"/>
      <c r="B181" s="77"/>
      <c r="C181" s="75" t="s">
        <v>554</v>
      </c>
      <c r="D181" s="80" t="s">
        <v>50</v>
      </c>
      <c r="E181" s="13">
        <v>44428</v>
      </c>
      <c r="F181" s="78" t="s">
        <v>582</v>
      </c>
      <c r="G181" s="13">
        <v>44433</v>
      </c>
      <c r="H181" s="79" t="s">
        <v>583</v>
      </c>
      <c r="I181" s="16">
        <v>76</v>
      </c>
      <c r="J181" s="16">
        <v>42</v>
      </c>
      <c r="K181" s="16">
        <v>35</v>
      </c>
      <c r="L181" s="16">
        <v>6</v>
      </c>
      <c r="M181" s="84">
        <v>27.93</v>
      </c>
      <c r="N181" s="74">
        <v>28</v>
      </c>
      <c r="O181" s="66">
        <v>2530</v>
      </c>
      <c r="P181" s="67">
        <f>Table2245234[[#This Row],[PEMBULATAN]]*O181</f>
        <v>70840</v>
      </c>
    </row>
    <row r="182" spans="1:16" ht="26.25" customHeight="1" x14ac:dyDescent="0.2">
      <c r="A182" s="96"/>
      <c r="B182" s="77"/>
      <c r="C182" s="75" t="s">
        <v>555</v>
      </c>
      <c r="D182" s="80" t="s">
        <v>50</v>
      </c>
      <c r="E182" s="13">
        <v>44428</v>
      </c>
      <c r="F182" s="78" t="s">
        <v>582</v>
      </c>
      <c r="G182" s="13">
        <v>44433</v>
      </c>
      <c r="H182" s="79" t="s">
        <v>583</v>
      </c>
      <c r="I182" s="16">
        <v>90</v>
      </c>
      <c r="J182" s="16">
        <v>64</v>
      </c>
      <c r="K182" s="16">
        <v>37</v>
      </c>
      <c r="L182" s="16">
        <v>11</v>
      </c>
      <c r="M182" s="84">
        <v>53.28</v>
      </c>
      <c r="N182" s="74">
        <v>53</v>
      </c>
      <c r="O182" s="66">
        <v>2530</v>
      </c>
      <c r="P182" s="67">
        <f>Table2245234[[#This Row],[PEMBULATAN]]*O182</f>
        <v>134090</v>
      </c>
    </row>
    <row r="183" spans="1:16" ht="26.25" customHeight="1" x14ac:dyDescent="0.2">
      <c r="A183" s="96"/>
      <c r="B183" s="77"/>
      <c r="C183" s="75" t="s">
        <v>556</v>
      </c>
      <c r="D183" s="80" t="s">
        <v>50</v>
      </c>
      <c r="E183" s="13">
        <v>44428</v>
      </c>
      <c r="F183" s="78" t="s">
        <v>582</v>
      </c>
      <c r="G183" s="13">
        <v>44433</v>
      </c>
      <c r="H183" s="79" t="s">
        <v>583</v>
      </c>
      <c r="I183" s="16">
        <v>60</v>
      </c>
      <c r="J183" s="16">
        <v>43</v>
      </c>
      <c r="K183" s="16">
        <v>21</v>
      </c>
      <c r="L183" s="16">
        <v>2</v>
      </c>
      <c r="M183" s="84">
        <v>13.545</v>
      </c>
      <c r="N183" s="74">
        <v>14</v>
      </c>
      <c r="O183" s="66">
        <v>2530</v>
      </c>
      <c r="P183" s="67">
        <f>Table2245234[[#This Row],[PEMBULATAN]]*O183</f>
        <v>35420</v>
      </c>
    </row>
    <row r="184" spans="1:16" ht="26.25" customHeight="1" x14ac:dyDescent="0.2">
      <c r="A184" s="96"/>
      <c r="B184" s="77"/>
      <c r="C184" s="75" t="s">
        <v>557</v>
      </c>
      <c r="D184" s="80" t="s">
        <v>50</v>
      </c>
      <c r="E184" s="13">
        <v>44428</v>
      </c>
      <c r="F184" s="78" t="s">
        <v>582</v>
      </c>
      <c r="G184" s="13">
        <v>44433</v>
      </c>
      <c r="H184" s="79" t="s">
        <v>583</v>
      </c>
      <c r="I184" s="16">
        <v>45</v>
      </c>
      <c r="J184" s="16">
        <v>45</v>
      </c>
      <c r="K184" s="16">
        <v>12</v>
      </c>
      <c r="L184" s="16">
        <v>2</v>
      </c>
      <c r="M184" s="84">
        <v>6.0750000000000002</v>
      </c>
      <c r="N184" s="74">
        <v>6</v>
      </c>
      <c r="O184" s="66">
        <v>2530</v>
      </c>
      <c r="P184" s="67">
        <f>Table2245234[[#This Row],[PEMBULATAN]]*O184</f>
        <v>15180</v>
      </c>
    </row>
    <row r="185" spans="1:16" ht="26.25" customHeight="1" x14ac:dyDescent="0.2">
      <c r="A185" s="96"/>
      <c r="B185" s="77"/>
      <c r="C185" s="75" t="s">
        <v>558</v>
      </c>
      <c r="D185" s="80" t="s">
        <v>50</v>
      </c>
      <c r="E185" s="13">
        <v>44428</v>
      </c>
      <c r="F185" s="78" t="s">
        <v>582</v>
      </c>
      <c r="G185" s="13">
        <v>44433</v>
      </c>
      <c r="H185" s="79" t="s">
        <v>583</v>
      </c>
      <c r="I185" s="16">
        <v>61</v>
      </c>
      <c r="J185" s="16">
        <v>58</v>
      </c>
      <c r="K185" s="16">
        <v>25</v>
      </c>
      <c r="L185" s="16">
        <v>17</v>
      </c>
      <c r="M185" s="84">
        <v>22.112500000000001</v>
      </c>
      <c r="N185" s="74">
        <v>22</v>
      </c>
      <c r="O185" s="66">
        <v>2530</v>
      </c>
      <c r="P185" s="67">
        <f>Table2245234[[#This Row],[PEMBULATAN]]*O185</f>
        <v>55660</v>
      </c>
    </row>
    <row r="186" spans="1:16" ht="26.25" customHeight="1" x14ac:dyDescent="0.2">
      <c r="A186" s="96"/>
      <c r="B186" s="77"/>
      <c r="C186" s="75" t="s">
        <v>559</v>
      </c>
      <c r="D186" s="80" t="s">
        <v>50</v>
      </c>
      <c r="E186" s="13">
        <v>44428</v>
      </c>
      <c r="F186" s="78" t="s">
        <v>582</v>
      </c>
      <c r="G186" s="13">
        <v>44433</v>
      </c>
      <c r="H186" s="79" t="s">
        <v>583</v>
      </c>
      <c r="I186" s="16">
        <v>30</v>
      </c>
      <c r="J186" s="16">
        <v>25</v>
      </c>
      <c r="K186" s="16">
        <v>22</v>
      </c>
      <c r="L186" s="16">
        <v>2</v>
      </c>
      <c r="M186" s="84">
        <v>4.125</v>
      </c>
      <c r="N186" s="74">
        <v>4</v>
      </c>
      <c r="O186" s="66">
        <v>2530</v>
      </c>
      <c r="P186" s="67">
        <f>Table2245234[[#This Row],[PEMBULATAN]]*O186</f>
        <v>10120</v>
      </c>
    </row>
    <row r="187" spans="1:16" ht="26.25" customHeight="1" x14ac:dyDescent="0.2">
      <c r="A187" s="96"/>
      <c r="B187" s="77"/>
      <c r="C187" s="75" t="s">
        <v>560</v>
      </c>
      <c r="D187" s="80" t="s">
        <v>50</v>
      </c>
      <c r="E187" s="13">
        <v>44428</v>
      </c>
      <c r="F187" s="78" t="s">
        <v>582</v>
      </c>
      <c r="G187" s="13">
        <v>44433</v>
      </c>
      <c r="H187" s="79" t="s">
        <v>583</v>
      </c>
      <c r="I187" s="16">
        <v>43</v>
      </c>
      <c r="J187" s="16">
        <v>25</v>
      </c>
      <c r="K187" s="16">
        <v>26</v>
      </c>
      <c r="L187" s="16">
        <v>3</v>
      </c>
      <c r="M187" s="84">
        <v>6.9874999999999998</v>
      </c>
      <c r="N187" s="74">
        <v>7</v>
      </c>
      <c r="O187" s="66">
        <v>2530</v>
      </c>
      <c r="P187" s="67">
        <f>Table2245234[[#This Row],[PEMBULATAN]]*O187</f>
        <v>17710</v>
      </c>
    </row>
    <row r="188" spans="1:16" ht="26.25" customHeight="1" x14ac:dyDescent="0.2">
      <c r="A188" s="96"/>
      <c r="B188" s="77"/>
      <c r="C188" s="75" t="s">
        <v>561</v>
      </c>
      <c r="D188" s="80" t="s">
        <v>50</v>
      </c>
      <c r="E188" s="13">
        <v>44428</v>
      </c>
      <c r="F188" s="78" t="s">
        <v>582</v>
      </c>
      <c r="G188" s="13">
        <v>44433</v>
      </c>
      <c r="H188" s="79" t="s">
        <v>583</v>
      </c>
      <c r="I188" s="16">
        <v>90</v>
      </c>
      <c r="J188" s="16">
        <v>58</v>
      </c>
      <c r="K188" s="16">
        <v>20</v>
      </c>
      <c r="L188" s="16">
        <v>21</v>
      </c>
      <c r="M188" s="84">
        <v>26.1</v>
      </c>
      <c r="N188" s="74">
        <v>26</v>
      </c>
      <c r="O188" s="66">
        <v>2530</v>
      </c>
      <c r="P188" s="67">
        <f>Table2245234[[#This Row],[PEMBULATAN]]*O188</f>
        <v>65780</v>
      </c>
    </row>
    <row r="189" spans="1:16" ht="26.25" customHeight="1" x14ac:dyDescent="0.2">
      <c r="A189" s="96"/>
      <c r="B189" s="77"/>
      <c r="C189" s="75" t="s">
        <v>562</v>
      </c>
      <c r="D189" s="80" t="s">
        <v>50</v>
      </c>
      <c r="E189" s="13">
        <v>44428</v>
      </c>
      <c r="F189" s="78" t="s">
        <v>582</v>
      </c>
      <c r="G189" s="13">
        <v>44433</v>
      </c>
      <c r="H189" s="79" t="s">
        <v>583</v>
      </c>
      <c r="I189" s="16">
        <v>66</v>
      </c>
      <c r="J189" s="16">
        <v>18</v>
      </c>
      <c r="K189" s="16">
        <v>7</v>
      </c>
      <c r="L189" s="16">
        <v>2</v>
      </c>
      <c r="M189" s="84">
        <v>2.0790000000000002</v>
      </c>
      <c r="N189" s="74">
        <v>2</v>
      </c>
      <c r="O189" s="66">
        <v>2530</v>
      </c>
      <c r="P189" s="67">
        <f>Table2245234[[#This Row],[PEMBULATAN]]*O189</f>
        <v>5060</v>
      </c>
    </row>
    <row r="190" spans="1:16" ht="26.25" customHeight="1" x14ac:dyDescent="0.2">
      <c r="A190" s="96"/>
      <c r="B190" s="77"/>
      <c r="C190" s="75" t="s">
        <v>563</v>
      </c>
      <c r="D190" s="80" t="s">
        <v>50</v>
      </c>
      <c r="E190" s="13">
        <v>44428</v>
      </c>
      <c r="F190" s="78" t="s">
        <v>582</v>
      </c>
      <c r="G190" s="13">
        <v>44433</v>
      </c>
      <c r="H190" s="79" t="s">
        <v>583</v>
      </c>
      <c r="I190" s="16">
        <v>40</v>
      </c>
      <c r="J190" s="16">
        <v>31</v>
      </c>
      <c r="K190" s="16">
        <v>31</v>
      </c>
      <c r="L190" s="16">
        <v>4</v>
      </c>
      <c r="M190" s="84">
        <v>9.61</v>
      </c>
      <c r="N190" s="74">
        <v>10</v>
      </c>
      <c r="O190" s="66">
        <v>2530</v>
      </c>
      <c r="P190" s="67">
        <f>Table2245234[[#This Row],[PEMBULATAN]]*O190</f>
        <v>25300</v>
      </c>
    </row>
    <row r="191" spans="1:16" ht="26.25" customHeight="1" x14ac:dyDescent="0.2">
      <c r="A191" s="96"/>
      <c r="B191" s="77"/>
      <c r="C191" s="75" t="s">
        <v>564</v>
      </c>
      <c r="D191" s="80" t="s">
        <v>50</v>
      </c>
      <c r="E191" s="13">
        <v>44428</v>
      </c>
      <c r="F191" s="78" t="s">
        <v>582</v>
      </c>
      <c r="G191" s="13">
        <v>44433</v>
      </c>
      <c r="H191" s="79" t="s">
        <v>583</v>
      </c>
      <c r="I191" s="16">
        <v>60</v>
      </c>
      <c r="J191" s="16">
        <v>42</v>
      </c>
      <c r="K191" s="16">
        <v>27</v>
      </c>
      <c r="L191" s="16">
        <v>3</v>
      </c>
      <c r="M191" s="84">
        <v>17.010000000000002</v>
      </c>
      <c r="N191" s="74">
        <v>17</v>
      </c>
      <c r="O191" s="66">
        <v>2530</v>
      </c>
      <c r="P191" s="67">
        <f>Table2245234[[#This Row],[PEMBULATAN]]*O191</f>
        <v>43010</v>
      </c>
    </row>
    <row r="192" spans="1:16" ht="26.25" customHeight="1" x14ac:dyDescent="0.2">
      <c r="A192" s="96"/>
      <c r="B192" s="77"/>
      <c r="C192" s="75" t="s">
        <v>565</v>
      </c>
      <c r="D192" s="80" t="s">
        <v>50</v>
      </c>
      <c r="E192" s="13">
        <v>44428</v>
      </c>
      <c r="F192" s="78" t="s">
        <v>582</v>
      </c>
      <c r="G192" s="13">
        <v>44433</v>
      </c>
      <c r="H192" s="79" t="s">
        <v>583</v>
      </c>
      <c r="I192" s="16">
        <v>53</v>
      </c>
      <c r="J192" s="16">
        <v>40</v>
      </c>
      <c r="K192" s="16">
        <v>40</v>
      </c>
      <c r="L192" s="16">
        <v>10</v>
      </c>
      <c r="M192" s="84">
        <v>21.2</v>
      </c>
      <c r="N192" s="74">
        <v>21</v>
      </c>
      <c r="O192" s="66">
        <v>2530</v>
      </c>
      <c r="P192" s="67">
        <f>Table2245234[[#This Row],[PEMBULATAN]]*O192</f>
        <v>53130</v>
      </c>
    </row>
    <row r="193" spans="1:16" ht="26.25" customHeight="1" x14ac:dyDescent="0.2">
      <c r="A193" s="96"/>
      <c r="B193" s="77"/>
      <c r="C193" s="75" t="s">
        <v>566</v>
      </c>
      <c r="D193" s="80" t="s">
        <v>50</v>
      </c>
      <c r="E193" s="13">
        <v>44428</v>
      </c>
      <c r="F193" s="78" t="s">
        <v>582</v>
      </c>
      <c r="G193" s="13">
        <v>44433</v>
      </c>
      <c r="H193" s="79" t="s">
        <v>583</v>
      </c>
      <c r="I193" s="16">
        <v>80</v>
      </c>
      <c r="J193" s="16">
        <v>63</v>
      </c>
      <c r="K193" s="16">
        <v>38</v>
      </c>
      <c r="L193" s="16">
        <v>14</v>
      </c>
      <c r="M193" s="84">
        <v>47.88</v>
      </c>
      <c r="N193" s="74">
        <v>48</v>
      </c>
      <c r="O193" s="66">
        <v>2530</v>
      </c>
      <c r="P193" s="67">
        <f>Table2245234[[#This Row],[PEMBULATAN]]*O193</f>
        <v>121440</v>
      </c>
    </row>
    <row r="194" spans="1:16" ht="26.25" customHeight="1" x14ac:dyDescent="0.2">
      <c r="A194" s="96"/>
      <c r="B194" s="77"/>
      <c r="C194" s="75" t="s">
        <v>567</v>
      </c>
      <c r="D194" s="80" t="s">
        <v>50</v>
      </c>
      <c r="E194" s="13">
        <v>44428</v>
      </c>
      <c r="F194" s="78" t="s">
        <v>582</v>
      </c>
      <c r="G194" s="13">
        <v>44433</v>
      </c>
      <c r="H194" s="79" t="s">
        <v>583</v>
      </c>
      <c r="I194" s="16">
        <v>67</v>
      </c>
      <c r="J194" s="16">
        <v>27</v>
      </c>
      <c r="K194" s="16">
        <v>30</v>
      </c>
      <c r="L194" s="16">
        <v>10</v>
      </c>
      <c r="M194" s="84">
        <v>13.567500000000001</v>
      </c>
      <c r="N194" s="74">
        <v>14</v>
      </c>
      <c r="O194" s="66">
        <v>2530</v>
      </c>
      <c r="P194" s="67">
        <f>Table2245234[[#This Row],[PEMBULATAN]]*O194</f>
        <v>35420</v>
      </c>
    </row>
    <row r="195" spans="1:16" ht="26.25" customHeight="1" x14ac:dyDescent="0.2">
      <c r="A195" s="96"/>
      <c r="B195" s="77"/>
      <c r="C195" s="75" t="s">
        <v>568</v>
      </c>
      <c r="D195" s="80" t="s">
        <v>50</v>
      </c>
      <c r="E195" s="13">
        <v>44428</v>
      </c>
      <c r="F195" s="78" t="s">
        <v>582</v>
      </c>
      <c r="G195" s="13">
        <v>44433</v>
      </c>
      <c r="H195" s="79" t="s">
        <v>583</v>
      </c>
      <c r="I195" s="16">
        <v>102</v>
      </c>
      <c r="J195" s="16">
        <v>61</v>
      </c>
      <c r="K195" s="16">
        <v>32</v>
      </c>
      <c r="L195" s="16">
        <v>11</v>
      </c>
      <c r="M195" s="84">
        <v>49.776000000000003</v>
      </c>
      <c r="N195" s="74">
        <v>50</v>
      </c>
      <c r="O195" s="66">
        <v>2530</v>
      </c>
      <c r="P195" s="67">
        <f>Table2245234[[#This Row],[PEMBULATAN]]*O195</f>
        <v>126500</v>
      </c>
    </row>
    <row r="196" spans="1:16" ht="26.25" customHeight="1" x14ac:dyDescent="0.2">
      <c r="A196" s="96"/>
      <c r="B196" s="77"/>
      <c r="C196" s="75" t="s">
        <v>569</v>
      </c>
      <c r="D196" s="80" t="s">
        <v>50</v>
      </c>
      <c r="E196" s="13">
        <v>44428</v>
      </c>
      <c r="F196" s="78" t="s">
        <v>582</v>
      </c>
      <c r="G196" s="13">
        <v>44433</v>
      </c>
      <c r="H196" s="79" t="s">
        <v>583</v>
      </c>
      <c r="I196" s="16">
        <v>62</v>
      </c>
      <c r="J196" s="16">
        <v>32</v>
      </c>
      <c r="K196" s="16">
        <v>15</v>
      </c>
      <c r="L196" s="16">
        <v>5</v>
      </c>
      <c r="M196" s="84">
        <v>7.44</v>
      </c>
      <c r="N196" s="74">
        <v>7</v>
      </c>
      <c r="O196" s="66">
        <v>2530</v>
      </c>
      <c r="P196" s="67">
        <f>Table2245234[[#This Row],[PEMBULATAN]]*O196</f>
        <v>17710</v>
      </c>
    </row>
    <row r="197" spans="1:16" ht="26.25" customHeight="1" x14ac:dyDescent="0.2">
      <c r="A197" s="96"/>
      <c r="B197" s="77"/>
      <c r="C197" s="75" t="s">
        <v>570</v>
      </c>
      <c r="D197" s="80" t="s">
        <v>50</v>
      </c>
      <c r="E197" s="13">
        <v>44428</v>
      </c>
      <c r="F197" s="78" t="s">
        <v>582</v>
      </c>
      <c r="G197" s="13">
        <v>44433</v>
      </c>
      <c r="H197" s="79" t="s">
        <v>583</v>
      </c>
      <c r="I197" s="16">
        <v>62</v>
      </c>
      <c r="J197" s="16">
        <v>50</v>
      </c>
      <c r="K197" s="16">
        <v>18</v>
      </c>
      <c r="L197" s="16">
        <v>7</v>
      </c>
      <c r="M197" s="84">
        <v>13.95</v>
      </c>
      <c r="N197" s="74">
        <v>14</v>
      </c>
      <c r="O197" s="66">
        <v>2530</v>
      </c>
      <c r="P197" s="67">
        <f>Table2245234[[#This Row],[PEMBULATAN]]*O197</f>
        <v>35420</v>
      </c>
    </row>
    <row r="198" spans="1:16" ht="26.25" customHeight="1" x14ac:dyDescent="0.2">
      <c r="A198" s="96"/>
      <c r="B198" s="77"/>
      <c r="C198" s="75" t="s">
        <v>571</v>
      </c>
      <c r="D198" s="80" t="s">
        <v>50</v>
      </c>
      <c r="E198" s="13">
        <v>44428</v>
      </c>
      <c r="F198" s="78" t="s">
        <v>582</v>
      </c>
      <c r="G198" s="13">
        <v>44433</v>
      </c>
      <c r="H198" s="79" t="s">
        <v>583</v>
      </c>
      <c r="I198" s="16">
        <v>25</v>
      </c>
      <c r="J198" s="16">
        <v>37</v>
      </c>
      <c r="K198" s="16">
        <v>20</v>
      </c>
      <c r="L198" s="16">
        <v>4</v>
      </c>
      <c r="M198" s="84">
        <v>4.625</v>
      </c>
      <c r="N198" s="74">
        <v>5</v>
      </c>
      <c r="O198" s="66">
        <v>2530</v>
      </c>
      <c r="P198" s="67">
        <f>Table2245234[[#This Row],[PEMBULATAN]]*O198</f>
        <v>12650</v>
      </c>
    </row>
    <row r="199" spans="1:16" ht="26.25" customHeight="1" x14ac:dyDescent="0.2">
      <c r="A199" s="96"/>
      <c r="B199" s="77"/>
      <c r="C199" s="75" t="s">
        <v>572</v>
      </c>
      <c r="D199" s="80" t="s">
        <v>50</v>
      </c>
      <c r="E199" s="13">
        <v>44428</v>
      </c>
      <c r="F199" s="78" t="s">
        <v>582</v>
      </c>
      <c r="G199" s="13">
        <v>44433</v>
      </c>
      <c r="H199" s="79" t="s">
        <v>583</v>
      </c>
      <c r="I199" s="16">
        <v>82</v>
      </c>
      <c r="J199" s="16">
        <v>55</v>
      </c>
      <c r="K199" s="16">
        <v>27</v>
      </c>
      <c r="L199" s="16">
        <v>13</v>
      </c>
      <c r="M199" s="84">
        <v>30.442499999999999</v>
      </c>
      <c r="N199" s="74">
        <v>30</v>
      </c>
      <c r="O199" s="66">
        <v>2530</v>
      </c>
      <c r="P199" s="67">
        <f>Table2245234[[#This Row],[PEMBULATAN]]*O199</f>
        <v>75900</v>
      </c>
    </row>
    <row r="200" spans="1:16" ht="26.25" customHeight="1" x14ac:dyDescent="0.2">
      <c r="A200" s="96"/>
      <c r="B200" s="77"/>
      <c r="C200" s="75" t="s">
        <v>573</v>
      </c>
      <c r="D200" s="80" t="s">
        <v>50</v>
      </c>
      <c r="E200" s="13">
        <v>44428</v>
      </c>
      <c r="F200" s="78" t="s">
        <v>582</v>
      </c>
      <c r="G200" s="13">
        <v>44433</v>
      </c>
      <c r="H200" s="79" t="s">
        <v>583</v>
      </c>
      <c r="I200" s="16">
        <v>85</v>
      </c>
      <c r="J200" s="16">
        <v>61</v>
      </c>
      <c r="K200" s="16">
        <v>25</v>
      </c>
      <c r="L200" s="16">
        <v>20</v>
      </c>
      <c r="M200" s="84">
        <v>32.40625</v>
      </c>
      <c r="N200" s="74">
        <v>32</v>
      </c>
      <c r="O200" s="66">
        <v>2530</v>
      </c>
      <c r="P200" s="67">
        <f>Table2245234[[#This Row],[PEMBULATAN]]*O200</f>
        <v>80960</v>
      </c>
    </row>
    <row r="201" spans="1:16" ht="26.25" customHeight="1" x14ac:dyDescent="0.2">
      <c r="A201" s="96"/>
      <c r="B201" s="77"/>
      <c r="C201" s="75" t="s">
        <v>574</v>
      </c>
      <c r="D201" s="80" t="s">
        <v>50</v>
      </c>
      <c r="E201" s="13">
        <v>44428</v>
      </c>
      <c r="F201" s="78" t="s">
        <v>582</v>
      </c>
      <c r="G201" s="13">
        <v>44433</v>
      </c>
      <c r="H201" s="79" t="s">
        <v>583</v>
      </c>
      <c r="I201" s="16">
        <v>67</v>
      </c>
      <c r="J201" s="16">
        <v>61</v>
      </c>
      <c r="K201" s="16">
        <v>19</v>
      </c>
      <c r="L201" s="16">
        <v>13</v>
      </c>
      <c r="M201" s="84">
        <v>19.413250000000001</v>
      </c>
      <c r="N201" s="74">
        <v>19</v>
      </c>
      <c r="O201" s="66">
        <v>2530</v>
      </c>
      <c r="P201" s="67">
        <f>Table2245234[[#This Row],[PEMBULATAN]]*O201</f>
        <v>48070</v>
      </c>
    </row>
    <row r="202" spans="1:16" ht="26.25" customHeight="1" x14ac:dyDescent="0.2">
      <c r="A202" s="96"/>
      <c r="B202" s="77"/>
      <c r="C202" s="75" t="s">
        <v>575</v>
      </c>
      <c r="D202" s="80" t="s">
        <v>50</v>
      </c>
      <c r="E202" s="13">
        <v>44428</v>
      </c>
      <c r="F202" s="78" t="s">
        <v>582</v>
      </c>
      <c r="G202" s="13">
        <v>44433</v>
      </c>
      <c r="H202" s="79" t="s">
        <v>583</v>
      </c>
      <c r="I202" s="16">
        <v>67</v>
      </c>
      <c r="J202" s="16">
        <v>63</v>
      </c>
      <c r="K202" s="16">
        <v>18</v>
      </c>
      <c r="L202" s="16">
        <v>12</v>
      </c>
      <c r="M202" s="84">
        <v>18.994499999999999</v>
      </c>
      <c r="N202" s="74">
        <v>19</v>
      </c>
      <c r="O202" s="66">
        <v>2530</v>
      </c>
      <c r="P202" s="67">
        <f>Table2245234[[#This Row],[PEMBULATAN]]*O202</f>
        <v>48070</v>
      </c>
    </row>
    <row r="203" spans="1:16" ht="26.25" customHeight="1" x14ac:dyDescent="0.2">
      <c r="A203" s="96"/>
      <c r="B203" s="77"/>
      <c r="C203" s="75" t="s">
        <v>576</v>
      </c>
      <c r="D203" s="80" t="s">
        <v>50</v>
      </c>
      <c r="E203" s="13">
        <v>44428</v>
      </c>
      <c r="F203" s="78" t="s">
        <v>582</v>
      </c>
      <c r="G203" s="13">
        <v>44433</v>
      </c>
      <c r="H203" s="79" t="s">
        <v>583</v>
      </c>
      <c r="I203" s="16">
        <v>78</v>
      </c>
      <c r="J203" s="16">
        <v>53</v>
      </c>
      <c r="K203" s="16">
        <v>32</v>
      </c>
      <c r="L203" s="16">
        <v>16</v>
      </c>
      <c r="M203" s="84">
        <v>33.072000000000003</v>
      </c>
      <c r="N203" s="74">
        <v>33</v>
      </c>
      <c r="O203" s="66">
        <v>2530</v>
      </c>
      <c r="P203" s="67">
        <f>Table2245234[[#This Row],[PEMBULATAN]]*O203</f>
        <v>83490</v>
      </c>
    </row>
    <row r="204" spans="1:16" ht="26.25" customHeight="1" x14ac:dyDescent="0.2">
      <c r="A204" s="96"/>
      <c r="B204" s="77"/>
      <c r="C204" s="75" t="s">
        <v>577</v>
      </c>
      <c r="D204" s="80" t="s">
        <v>50</v>
      </c>
      <c r="E204" s="13">
        <v>44428</v>
      </c>
      <c r="F204" s="78" t="s">
        <v>582</v>
      </c>
      <c r="G204" s="13">
        <v>44433</v>
      </c>
      <c r="H204" s="79" t="s">
        <v>583</v>
      </c>
      <c r="I204" s="16">
        <v>70</v>
      </c>
      <c r="J204" s="16">
        <v>68</v>
      </c>
      <c r="K204" s="16">
        <v>19</v>
      </c>
      <c r="L204" s="16">
        <v>9</v>
      </c>
      <c r="M204" s="84">
        <v>22.61</v>
      </c>
      <c r="N204" s="74">
        <v>23</v>
      </c>
      <c r="O204" s="66">
        <v>2530</v>
      </c>
      <c r="P204" s="67">
        <f>Table2245234[[#This Row],[PEMBULATAN]]*O204</f>
        <v>58190</v>
      </c>
    </row>
    <row r="205" spans="1:16" ht="26.25" customHeight="1" x14ac:dyDescent="0.2">
      <c r="A205" s="96"/>
      <c r="B205" s="77"/>
      <c r="C205" s="75" t="s">
        <v>578</v>
      </c>
      <c r="D205" s="80" t="s">
        <v>50</v>
      </c>
      <c r="E205" s="13">
        <v>44428</v>
      </c>
      <c r="F205" s="78" t="s">
        <v>582</v>
      </c>
      <c r="G205" s="13">
        <v>44433</v>
      </c>
      <c r="H205" s="79" t="s">
        <v>583</v>
      </c>
      <c r="I205" s="16">
        <v>36</v>
      </c>
      <c r="J205" s="16">
        <v>28</v>
      </c>
      <c r="K205" s="16">
        <v>20</v>
      </c>
      <c r="L205" s="16">
        <v>3</v>
      </c>
      <c r="M205" s="84">
        <v>5.04</v>
      </c>
      <c r="N205" s="74">
        <v>5</v>
      </c>
      <c r="O205" s="66">
        <v>2530</v>
      </c>
      <c r="P205" s="67">
        <f>Table2245234[[#This Row],[PEMBULATAN]]*O205</f>
        <v>12650</v>
      </c>
    </row>
    <row r="206" spans="1:16" ht="26.25" customHeight="1" x14ac:dyDescent="0.2">
      <c r="A206" s="96"/>
      <c r="B206" s="77"/>
      <c r="C206" s="75" t="s">
        <v>579</v>
      </c>
      <c r="D206" s="80" t="s">
        <v>50</v>
      </c>
      <c r="E206" s="13">
        <v>44428</v>
      </c>
      <c r="F206" s="78" t="s">
        <v>582</v>
      </c>
      <c r="G206" s="13">
        <v>44433</v>
      </c>
      <c r="H206" s="79" t="s">
        <v>583</v>
      </c>
      <c r="I206" s="16">
        <v>78</v>
      </c>
      <c r="J206" s="16">
        <v>66</v>
      </c>
      <c r="K206" s="16">
        <v>42</v>
      </c>
      <c r="L206" s="16">
        <v>3</v>
      </c>
      <c r="M206" s="84">
        <v>54.054000000000002</v>
      </c>
      <c r="N206" s="74">
        <v>54</v>
      </c>
      <c r="O206" s="66">
        <v>2530</v>
      </c>
      <c r="P206" s="67">
        <f>Table2245234[[#This Row],[PEMBULATAN]]*O206</f>
        <v>136620</v>
      </c>
    </row>
    <row r="207" spans="1:16" ht="26.25" customHeight="1" x14ac:dyDescent="0.2">
      <c r="A207" s="96"/>
      <c r="B207" s="77"/>
      <c r="C207" s="75" t="s">
        <v>580</v>
      </c>
      <c r="D207" s="80" t="s">
        <v>50</v>
      </c>
      <c r="E207" s="13">
        <v>44428</v>
      </c>
      <c r="F207" s="78" t="s">
        <v>582</v>
      </c>
      <c r="G207" s="13">
        <v>44433</v>
      </c>
      <c r="H207" s="79" t="s">
        <v>583</v>
      </c>
      <c r="I207" s="16">
        <v>80</v>
      </c>
      <c r="J207" s="16">
        <v>64</v>
      </c>
      <c r="K207" s="16">
        <v>22</v>
      </c>
      <c r="L207" s="16">
        <v>14</v>
      </c>
      <c r="M207" s="84">
        <v>28.16</v>
      </c>
      <c r="N207" s="74">
        <v>28</v>
      </c>
      <c r="O207" s="66">
        <v>2530</v>
      </c>
      <c r="P207" s="67">
        <f>Table2245234[[#This Row],[PEMBULATAN]]*O207</f>
        <v>70840</v>
      </c>
    </row>
    <row r="208" spans="1:16" ht="26.25" customHeight="1" x14ac:dyDescent="0.2">
      <c r="A208" s="96"/>
      <c r="B208" s="77"/>
      <c r="C208" s="75" t="s">
        <v>581</v>
      </c>
      <c r="D208" s="80" t="s">
        <v>50</v>
      </c>
      <c r="E208" s="13">
        <v>44428</v>
      </c>
      <c r="F208" s="78" t="s">
        <v>582</v>
      </c>
      <c r="G208" s="13">
        <v>44433</v>
      </c>
      <c r="H208" s="79" t="s">
        <v>583</v>
      </c>
      <c r="I208" s="16">
        <v>101</v>
      </c>
      <c r="J208" s="16">
        <v>40</v>
      </c>
      <c r="K208" s="16">
        <v>45</v>
      </c>
      <c r="L208" s="16">
        <v>40</v>
      </c>
      <c r="M208" s="84">
        <v>45.45</v>
      </c>
      <c r="N208" s="74">
        <v>45</v>
      </c>
      <c r="O208" s="66">
        <v>2530</v>
      </c>
      <c r="P208" s="67">
        <f>Table2245234[[#This Row],[PEMBULATAN]]*O208</f>
        <v>113850</v>
      </c>
    </row>
    <row r="209" spans="1:16" ht="22.5" customHeight="1" x14ac:dyDescent="0.2">
      <c r="A209" s="119" t="s">
        <v>31</v>
      </c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1"/>
      <c r="M209" s="81">
        <f>SUBTOTAL(109,Table2245234[KG VOLUME])</f>
        <v>4850.847999999999</v>
      </c>
      <c r="N209" s="70">
        <f>SUM(N3:N208)</f>
        <v>4910</v>
      </c>
      <c r="O209" s="122">
        <f>SUM(P3:P208)</f>
        <v>12422300</v>
      </c>
      <c r="P209" s="123"/>
    </row>
    <row r="210" spans="1:16" ht="22.5" customHeight="1" x14ac:dyDescent="0.2">
      <c r="A210" s="85"/>
      <c r="B210" s="58" t="s">
        <v>43</v>
      </c>
      <c r="C210" s="57"/>
      <c r="D210" s="59" t="s">
        <v>44</v>
      </c>
      <c r="E210" s="85"/>
      <c r="F210" s="85"/>
      <c r="G210" s="85"/>
      <c r="H210" s="85"/>
      <c r="I210" s="85"/>
      <c r="J210" s="85"/>
      <c r="K210" s="85"/>
      <c r="L210" s="85"/>
      <c r="M210" s="86"/>
      <c r="N210" s="88" t="s">
        <v>51</v>
      </c>
      <c r="O210" s="87"/>
      <c r="P210" s="87">
        <f>O209*10%</f>
        <v>1242230</v>
      </c>
    </row>
    <row r="211" spans="1:16" ht="22.5" customHeight="1" thickBot="1" x14ac:dyDescent="0.25">
      <c r="A211" s="85"/>
      <c r="B211" s="58"/>
      <c r="C211" s="57"/>
      <c r="D211" s="59"/>
      <c r="E211" s="85"/>
      <c r="F211" s="85"/>
      <c r="G211" s="85"/>
      <c r="H211" s="85"/>
      <c r="I211" s="85"/>
      <c r="J211" s="85"/>
      <c r="K211" s="85"/>
      <c r="L211" s="85"/>
      <c r="M211" s="86"/>
      <c r="N211" s="99" t="s">
        <v>53</v>
      </c>
      <c r="O211" s="100"/>
      <c r="P211" s="100">
        <f>O209-P210</f>
        <v>11180070</v>
      </c>
    </row>
    <row r="212" spans="1:16" x14ac:dyDescent="0.2">
      <c r="A212" s="11"/>
      <c r="H212" s="65"/>
      <c r="N212" s="64" t="s">
        <v>32</v>
      </c>
      <c r="P212" s="71">
        <f>P211*1%</f>
        <v>111800.7</v>
      </c>
    </row>
    <row r="213" spans="1:16" ht="15.75" thickBot="1" x14ac:dyDescent="0.25">
      <c r="A213" s="11"/>
      <c r="H213" s="65"/>
      <c r="N213" s="64" t="s">
        <v>54</v>
      </c>
      <c r="P213" s="73">
        <f>P211*2%</f>
        <v>223601.4</v>
      </c>
    </row>
    <row r="214" spans="1:16" x14ac:dyDescent="0.2">
      <c r="A214" s="11"/>
      <c r="H214" s="65"/>
      <c r="N214" s="68" t="s">
        <v>33</v>
      </c>
      <c r="O214" s="69"/>
      <c r="P214" s="72">
        <f>P211+P212-P213</f>
        <v>11068269.299999999</v>
      </c>
    </row>
    <row r="215" spans="1:16" x14ac:dyDescent="0.2">
      <c r="A215" s="11"/>
      <c r="H215" s="65"/>
      <c r="P215" s="73"/>
    </row>
    <row r="216" spans="1:16" x14ac:dyDescent="0.2">
      <c r="A216" s="11"/>
      <c r="H216" s="65"/>
      <c r="O216" s="60"/>
      <c r="P216" s="73"/>
    </row>
    <row r="217" spans="1:16" s="3" customFormat="1" x14ac:dyDescent="0.25">
      <c r="A217" s="11"/>
      <c r="B217" s="2"/>
      <c r="C217" s="2"/>
      <c r="E217" s="12"/>
      <c r="H217" s="65"/>
      <c r="N217" s="15"/>
      <c r="O217" s="15"/>
      <c r="P217" s="15"/>
    </row>
    <row r="218" spans="1:16" s="3" customFormat="1" x14ac:dyDescent="0.25">
      <c r="A218" s="11"/>
      <c r="B218" s="2"/>
      <c r="C218" s="2"/>
      <c r="E218" s="12"/>
      <c r="H218" s="65"/>
      <c r="N218" s="15"/>
      <c r="O218" s="15"/>
      <c r="P218" s="15"/>
    </row>
    <row r="219" spans="1:16" s="3" customFormat="1" x14ac:dyDescent="0.25">
      <c r="A219" s="11"/>
      <c r="B219" s="2"/>
      <c r="C219" s="2"/>
      <c r="E219" s="12"/>
      <c r="H219" s="65"/>
      <c r="N219" s="15"/>
      <c r="O219" s="15"/>
      <c r="P219" s="15"/>
    </row>
    <row r="220" spans="1:16" s="3" customFormat="1" x14ac:dyDescent="0.25">
      <c r="A220" s="11"/>
      <c r="B220" s="2"/>
      <c r="C220" s="2"/>
      <c r="E220" s="12"/>
      <c r="H220" s="65"/>
      <c r="N220" s="15"/>
      <c r="O220" s="15"/>
      <c r="P220" s="15"/>
    </row>
    <row r="221" spans="1:16" s="3" customFormat="1" x14ac:dyDescent="0.25">
      <c r="A221" s="11"/>
      <c r="B221" s="2"/>
      <c r="C221" s="2"/>
      <c r="E221" s="12"/>
      <c r="H221" s="65"/>
      <c r="N221" s="15"/>
      <c r="O221" s="15"/>
      <c r="P221" s="15"/>
    </row>
    <row r="222" spans="1:16" s="3" customFormat="1" x14ac:dyDescent="0.25">
      <c r="A222" s="11"/>
      <c r="B222" s="2"/>
      <c r="C222" s="2"/>
      <c r="E222" s="12"/>
      <c r="H222" s="65"/>
      <c r="N222" s="15"/>
      <c r="O222" s="15"/>
      <c r="P222" s="15"/>
    </row>
    <row r="223" spans="1:16" s="3" customFormat="1" x14ac:dyDescent="0.25">
      <c r="A223" s="11"/>
      <c r="B223" s="2"/>
      <c r="C223" s="2"/>
      <c r="E223" s="12"/>
      <c r="H223" s="65"/>
      <c r="N223" s="15"/>
      <c r="O223" s="15"/>
      <c r="P223" s="15"/>
    </row>
    <row r="224" spans="1:16" s="3" customFormat="1" x14ac:dyDescent="0.25">
      <c r="A224" s="11"/>
      <c r="B224" s="2"/>
      <c r="C224" s="2"/>
      <c r="E224" s="12"/>
      <c r="H224" s="65"/>
      <c r="N224" s="15"/>
      <c r="O224" s="15"/>
      <c r="P224" s="15"/>
    </row>
    <row r="225" spans="1:16" s="3" customFormat="1" x14ac:dyDescent="0.25">
      <c r="A225" s="11"/>
      <c r="B225" s="2"/>
      <c r="C225" s="2"/>
      <c r="E225" s="12"/>
      <c r="H225" s="65"/>
      <c r="N225" s="15"/>
      <c r="O225" s="15"/>
      <c r="P225" s="15"/>
    </row>
    <row r="226" spans="1:16" s="3" customFormat="1" x14ac:dyDescent="0.25">
      <c r="A226" s="11"/>
      <c r="B226" s="2"/>
      <c r="C226" s="2"/>
      <c r="E226" s="12"/>
      <c r="H226" s="65"/>
      <c r="N226" s="15"/>
      <c r="O226" s="15"/>
      <c r="P226" s="15"/>
    </row>
    <row r="227" spans="1:16" s="3" customFormat="1" x14ac:dyDescent="0.25">
      <c r="A227" s="11"/>
      <c r="B227" s="2"/>
      <c r="C227" s="2"/>
      <c r="E227" s="12"/>
      <c r="H227" s="65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5"/>
      <c r="N228" s="15"/>
      <c r="O228" s="15"/>
      <c r="P228" s="15"/>
    </row>
  </sheetData>
  <mergeCells count="2">
    <mergeCell ref="A209:L209"/>
    <mergeCell ref="O209:P209"/>
  </mergeCells>
  <conditionalFormatting sqref="B3">
    <cfRule type="duplicateValues" dxfId="398" priority="2"/>
  </conditionalFormatting>
  <conditionalFormatting sqref="B4:B208">
    <cfRule type="duplicateValues" dxfId="397" priority="2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G20" sqref="G2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7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3" customHeight="1" x14ac:dyDescent="0.2">
      <c r="A3" s="97" t="s">
        <v>2177</v>
      </c>
      <c r="B3" s="76" t="s">
        <v>584</v>
      </c>
      <c r="C3" s="9" t="s">
        <v>585</v>
      </c>
      <c r="D3" s="78" t="s">
        <v>50</v>
      </c>
      <c r="E3" s="13">
        <v>44429</v>
      </c>
      <c r="F3" s="78" t="s">
        <v>599</v>
      </c>
      <c r="G3" s="13">
        <v>44433</v>
      </c>
      <c r="H3" s="10" t="s">
        <v>600</v>
      </c>
      <c r="I3" s="1">
        <v>92</v>
      </c>
      <c r="J3" s="1">
        <v>62</v>
      </c>
      <c r="K3" s="1">
        <v>20</v>
      </c>
      <c r="L3" s="1">
        <v>3</v>
      </c>
      <c r="M3" s="83">
        <v>28.52</v>
      </c>
      <c r="N3" s="8">
        <v>29</v>
      </c>
      <c r="O3" s="66">
        <v>2530</v>
      </c>
      <c r="P3" s="67">
        <f>Table22452346[[#This Row],[PEMBULATAN]]*O3</f>
        <v>73370</v>
      </c>
    </row>
    <row r="4" spans="1:16" ht="33" customHeight="1" x14ac:dyDescent="0.2">
      <c r="A4" s="14"/>
      <c r="B4" s="77"/>
      <c r="C4" s="9" t="s">
        <v>586</v>
      </c>
      <c r="D4" s="78" t="s">
        <v>50</v>
      </c>
      <c r="E4" s="13">
        <v>44429</v>
      </c>
      <c r="F4" s="78" t="s">
        <v>599</v>
      </c>
      <c r="G4" s="13">
        <v>44433</v>
      </c>
      <c r="H4" s="10" t="s">
        <v>600</v>
      </c>
      <c r="I4" s="1">
        <v>85</v>
      </c>
      <c r="J4" s="1">
        <v>58</v>
      </c>
      <c r="K4" s="1">
        <v>25</v>
      </c>
      <c r="L4" s="1">
        <v>14</v>
      </c>
      <c r="M4" s="83">
        <v>30.8125</v>
      </c>
      <c r="N4" s="8">
        <v>31</v>
      </c>
      <c r="O4" s="66">
        <v>2530</v>
      </c>
      <c r="P4" s="67">
        <f>Table22452346[[#This Row],[PEMBULATAN]]*O4</f>
        <v>78430</v>
      </c>
    </row>
    <row r="5" spans="1:16" ht="33" customHeight="1" x14ac:dyDescent="0.2">
      <c r="A5" s="96"/>
      <c r="B5" s="77"/>
      <c r="C5" s="75" t="s">
        <v>587</v>
      </c>
      <c r="D5" s="80" t="s">
        <v>50</v>
      </c>
      <c r="E5" s="13">
        <v>44429</v>
      </c>
      <c r="F5" s="78" t="s">
        <v>599</v>
      </c>
      <c r="G5" s="13">
        <v>44433</v>
      </c>
      <c r="H5" s="79" t="s">
        <v>600</v>
      </c>
      <c r="I5" s="16">
        <v>85</v>
      </c>
      <c r="J5" s="16">
        <v>65</v>
      </c>
      <c r="K5" s="16">
        <v>39</v>
      </c>
      <c r="L5" s="16">
        <v>10</v>
      </c>
      <c r="M5" s="84">
        <v>53.868749999999999</v>
      </c>
      <c r="N5" s="74">
        <v>54</v>
      </c>
      <c r="O5" s="66">
        <v>2530</v>
      </c>
      <c r="P5" s="67">
        <f>Table22452346[[#This Row],[PEMBULATAN]]*O5</f>
        <v>136620</v>
      </c>
    </row>
    <row r="6" spans="1:16" ht="33" customHeight="1" x14ac:dyDescent="0.2">
      <c r="A6" s="96"/>
      <c r="B6" s="77"/>
      <c r="C6" s="75" t="s">
        <v>588</v>
      </c>
      <c r="D6" s="80" t="s">
        <v>50</v>
      </c>
      <c r="E6" s="13">
        <v>44429</v>
      </c>
      <c r="F6" s="78" t="s">
        <v>599</v>
      </c>
      <c r="G6" s="13">
        <v>44433</v>
      </c>
      <c r="H6" s="79" t="s">
        <v>600</v>
      </c>
      <c r="I6" s="16">
        <v>75</v>
      </c>
      <c r="J6" s="16">
        <v>47</v>
      </c>
      <c r="K6" s="16">
        <v>25</v>
      </c>
      <c r="L6" s="16">
        <v>12</v>
      </c>
      <c r="M6" s="84">
        <v>22.03125</v>
      </c>
      <c r="N6" s="74">
        <v>22</v>
      </c>
      <c r="O6" s="66">
        <v>2530</v>
      </c>
      <c r="P6" s="67">
        <f>Table22452346[[#This Row],[PEMBULATAN]]*O6</f>
        <v>55660</v>
      </c>
    </row>
    <row r="7" spans="1:16" ht="33" customHeight="1" x14ac:dyDescent="0.2">
      <c r="A7" s="96"/>
      <c r="B7" s="77"/>
      <c r="C7" s="75" t="s">
        <v>589</v>
      </c>
      <c r="D7" s="80" t="s">
        <v>50</v>
      </c>
      <c r="E7" s="13">
        <v>44429</v>
      </c>
      <c r="F7" s="78" t="s">
        <v>599</v>
      </c>
      <c r="G7" s="13">
        <v>44433</v>
      </c>
      <c r="H7" s="79" t="s">
        <v>600</v>
      </c>
      <c r="I7" s="16">
        <v>50</v>
      </c>
      <c r="J7" s="16">
        <v>33</v>
      </c>
      <c r="K7" s="16">
        <v>20</v>
      </c>
      <c r="L7" s="16">
        <v>2</v>
      </c>
      <c r="M7" s="84">
        <v>8.25</v>
      </c>
      <c r="N7" s="74">
        <v>8</v>
      </c>
      <c r="O7" s="66">
        <v>2530</v>
      </c>
      <c r="P7" s="67">
        <f>Table22452346[[#This Row],[PEMBULATAN]]*O7</f>
        <v>20240</v>
      </c>
    </row>
    <row r="8" spans="1:16" ht="33" customHeight="1" x14ac:dyDescent="0.2">
      <c r="A8" s="96"/>
      <c r="B8" s="77"/>
      <c r="C8" s="75" t="s">
        <v>590</v>
      </c>
      <c r="D8" s="80" t="s">
        <v>50</v>
      </c>
      <c r="E8" s="13">
        <v>44429</v>
      </c>
      <c r="F8" s="78" t="s">
        <v>599</v>
      </c>
      <c r="G8" s="13">
        <v>44433</v>
      </c>
      <c r="H8" s="79" t="s">
        <v>600</v>
      </c>
      <c r="I8" s="16">
        <v>62</v>
      </c>
      <c r="J8" s="16">
        <v>59</v>
      </c>
      <c r="K8" s="16">
        <v>10</v>
      </c>
      <c r="L8" s="16">
        <v>2</v>
      </c>
      <c r="M8" s="84">
        <v>9.1449999999999996</v>
      </c>
      <c r="N8" s="74">
        <v>9</v>
      </c>
      <c r="O8" s="66">
        <v>2530</v>
      </c>
      <c r="P8" s="67">
        <f>Table22452346[[#This Row],[PEMBULATAN]]*O8</f>
        <v>22770</v>
      </c>
    </row>
    <row r="9" spans="1:16" ht="33" customHeight="1" x14ac:dyDescent="0.2">
      <c r="A9" s="96"/>
      <c r="B9" s="77"/>
      <c r="C9" s="75" t="s">
        <v>591</v>
      </c>
      <c r="D9" s="80" t="s">
        <v>50</v>
      </c>
      <c r="E9" s="13">
        <v>44429</v>
      </c>
      <c r="F9" s="78" t="s">
        <v>599</v>
      </c>
      <c r="G9" s="13">
        <v>44433</v>
      </c>
      <c r="H9" s="79" t="s">
        <v>600</v>
      </c>
      <c r="I9" s="16">
        <v>45</v>
      </c>
      <c r="J9" s="16">
        <v>40</v>
      </c>
      <c r="K9" s="16">
        <v>15</v>
      </c>
      <c r="L9" s="16">
        <v>1</v>
      </c>
      <c r="M9" s="84">
        <v>6.75</v>
      </c>
      <c r="N9" s="74">
        <v>7</v>
      </c>
      <c r="O9" s="66">
        <v>2530</v>
      </c>
      <c r="P9" s="67">
        <f>Table22452346[[#This Row],[PEMBULATAN]]*O9</f>
        <v>17710</v>
      </c>
    </row>
    <row r="10" spans="1:16" ht="33" customHeight="1" x14ac:dyDescent="0.2">
      <c r="A10" s="96"/>
      <c r="B10" s="77"/>
      <c r="C10" s="75" t="s">
        <v>592</v>
      </c>
      <c r="D10" s="80" t="s">
        <v>50</v>
      </c>
      <c r="E10" s="13">
        <v>44429</v>
      </c>
      <c r="F10" s="78" t="s">
        <v>599</v>
      </c>
      <c r="G10" s="13">
        <v>44433</v>
      </c>
      <c r="H10" s="79" t="s">
        <v>600</v>
      </c>
      <c r="I10" s="16">
        <v>66</v>
      </c>
      <c r="J10" s="16">
        <v>30</v>
      </c>
      <c r="K10" s="16">
        <v>25</v>
      </c>
      <c r="L10" s="16">
        <v>7</v>
      </c>
      <c r="M10" s="84">
        <v>12.375</v>
      </c>
      <c r="N10" s="74">
        <v>12</v>
      </c>
      <c r="O10" s="66">
        <v>2530</v>
      </c>
      <c r="P10" s="67">
        <f>Table22452346[[#This Row],[PEMBULATAN]]*O10</f>
        <v>30360</v>
      </c>
    </row>
    <row r="11" spans="1:16" ht="33" customHeight="1" x14ac:dyDescent="0.2">
      <c r="A11" s="96"/>
      <c r="B11" s="77"/>
      <c r="C11" s="75" t="s">
        <v>593</v>
      </c>
      <c r="D11" s="80" t="s">
        <v>50</v>
      </c>
      <c r="E11" s="13">
        <v>44429</v>
      </c>
      <c r="F11" s="78" t="s">
        <v>599</v>
      </c>
      <c r="G11" s="13">
        <v>44433</v>
      </c>
      <c r="H11" s="79" t="s">
        <v>600</v>
      </c>
      <c r="I11" s="16">
        <v>65</v>
      </c>
      <c r="J11" s="16">
        <v>40</v>
      </c>
      <c r="K11" s="16">
        <v>25</v>
      </c>
      <c r="L11" s="16">
        <v>12</v>
      </c>
      <c r="M11" s="84">
        <v>16.25</v>
      </c>
      <c r="N11" s="74">
        <v>16</v>
      </c>
      <c r="O11" s="66">
        <v>2530</v>
      </c>
      <c r="P11" s="67">
        <f>Table22452346[[#This Row],[PEMBULATAN]]*O11</f>
        <v>40480</v>
      </c>
    </row>
    <row r="12" spans="1:16" ht="33" customHeight="1" x14ac:dyDescent="0.2">
      <c r="A12" s="96"/>
      <c r="B12" s="77"/>
      <c r="C12" s="75" t="s">
        <v>594</v>
      </c>
      <c r="D12" s="80" t="s">
        <v>50</v>
      </c>
      <c r="E12" s="13">
        <v>44429</v>
      </c>
      <c r="F12" s="78" t="s">
        <v>599</v>
      </c>
      <c r="G12" s="13">
        <v>44433</v>
      </c>
      <c r="H12" s="79" t="s">
        <v>600</v>
      </c>
      <c r="I12" s="16">
        <v>50</v>
      </c>
      <c r="J12" s="16">
        <v>39</v>
      </c>
      <c r="K12" s="16">
        <v>20</v>
      </c>
      <c r="L12" s="16">
        <v>8</v>
      </c>
      <c r="M12" s="84">
        <v>9.75</v>
      </c>
      <c r="N12" s="74">
        <v>10</v>
      </c>
      <c r="O12" s="66">
        <v>2530</v>
      </c>
      <c r="P12" s="67">
        <f>Table22452346[[#This Row],[PEMBULATAN]]*O12</f>
        <v>25300</v>
      </c>
    </row>
    <row r="13" spans="1:16" ht="33" customHeight="1" x14ac:dyDescent="0.2">
      <c r="A13" s="96"/>
      <c r="B13" s="77"/>
      <c r="C13" s="75" t="s">
        <v>595</v>
      </c>
      <c r="D13" s="80" t="s">
        <v>50</v>
      </c>
      <c r="E13" s="13">
        <v>44429</v>
      </c>
      <c r="F13" s="78" t="s">
        <v>599</v>
      </c>
      <c r="G13" s="13">
        <v>44433</v>
      </c>
      <c r="H13" s="79" t="s">
        <v>600</v>
      </c>
      <c r="I13" s="16">
        <v>86</v>
      </c>
      <c r="J13" s="16">
        <v>60</v>
      </c>
      <c r="K13" s="16">
        <v>40</v>
      </c>
      <c r="L13" s="16">
        <v>3</v>
      </c>
      <c r="M13" s="84">
        <v>51.6</v>
      </c>
      <c r="N13" s="74">
        <v>52</v>
      </c>
      <c r="O13" s="66">
        <v>2530</v>
      </c>
      <c r="P13" s="67">
        <f>Table22452346[[#This Row],[PEMBULATAN]]*O13</f>
        <v>131560</v>
      </c>
    </row>
    <row r="14" spans="1:16" ht="33" customHeight="1" x14ac:dyDescent="0.2">
      <c r="A14" s="96"/>
      <c r="B14" s="77"/>
      <c r="C14" s="75" t="s">
        <v>596</v>
      </c>
      <c r="D14" s="80" t="s">
        <v>50</v>
      </c>
      <c r="E14" s="13">
        <v>44429</v>
      </c>
      <c r="F14" s="78" t="s">
        <v>599</v>
      </c>
      <c r="G14" s="13">
        <v>44433</v>
      </c>
      <c r="H14" s="79" t="s">
        <v>600</v>
      </c>
      <c r="I14" s="16">
        <v>60</v>
      </c>
      <c r="J14" s="16">
        <v>40</v>
      </c>
      <c r="K14" s="16">
        <v>15</v>
      </c>
      <c r="L14" s="16">
        <v>11</v>
      </c>
      <c r="M14" s="84">
        <v>9</v>
      </c>
      <c r="N14" s="74">
        <v>11</v>
      </c>
      <c r="O14" s="66">
        <v>2530</v>
      </c>
      <c r="P14" s="67">
        <f>Table22452346[[#This Row],[PEMBULATAN]]*O14</f>
        <v>27830</v>
      </c>
    </row>
    <row r="15" spans="1:16" ht="33" customHeight="1" x14ac:dyDescent="0.2">
      <c r="A15" s="96"/>
      <c r="B15" s="77"/>
      <c r="C15" s="75" t="s">
        <v>597</v>
      </c>
      <c r="D15" s="80" t="s">
        <v>50</v>
      </c>
      <c r="E15" s="13">
        <v>44429</v>
      </c>
      <c r="F15" s="78" t="s">
        <v>599</v>
      </c>
      <c r="G15" s="13">
        <v>44433</v>
      </c>
      <c r="H15" s="79" t="s">
        <v>600</v>
      </c>
      <c r="I15" s="16">
        <v>55</v>
      </c>
      <c r="J15" s="16">
        <v>35</v>
      </c>
      <c r="K15" s="16">
        <v>20</v>
      </c>
      <c r="L15" s="16">
        <v>15</v>
      </c>
      <c r="M15" s="84">
        <v>9.625</v>
      </c>
      <c r="N15" s="74">
        <v>15</v>
      </c>
      <c r="O15" s="66">
        <v>2530</v>
      </c>
      <c r="P15" s="67">
        <f>Table22452346[[#This Row],[PEMBULATAN]]*O15</f>
        <v>37950</v>
      </c>
    </row>
    <row r="16" spans="1:16" ht="33" customHeight="1" x14ac:dyDescent="0.2">
      <c r="A16" s="96"/>
      <c r="B16" s="77"/>
      <c r="C16" s="75" t="s">
        <v>598</v>
      </c>
      <c r="D16" s="80" t="s">
        <v>50</v>
      </c>
      <c r="E16" s="13">
        <v>44429</v>
      </c>
      <c r="F16" s="78" t="s">
        <v>599</v>
      </c>
      <c r="G16" s="13">
        <v>44433</v>
      </c>
      <c r="H16" s="79" t="s">
        <v>600</v>
      </c>
      <c r="I16" s="16">
        <v>45</v>
      </c>
      <c r="J16" s="16">
        <v>50</v>
      </c>
      <c r="K16" s="16">
        <v>20</v>
      </c>
      <c r="L16" s="16">
        <v>9</v>
      </c>
      <c r="M16" s="84">
        <v>11.25</v>
      </c>
      <c r="N16" s="74">
        <v>11</v>
      </c>
      <c r="O16" s="66">
        <v>2530</v>
      </c>
      <c r="P16" s="67">
        <f>Table22452346[[#This Row],[PEMBULATAN]]*O16</f>
        <v>27830</v>
      </c>
    </row>
    <row r="17" spans="1:16" ht="22.5" customHeight="1" x14ac:dyDescent="0.2">
      <c r="A17" s="119" t="s">
        <v>31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  <c r="M17" s="81">
        <f>SUBTOTAL(109,Table22452346[KG VOLUME])</f>
        <v>279.22749999999996</v>
      </c>
      <c r="N17" s="70">
        <f>SUM(N3:N16)</f>
        <v>287</v>
      </c>
      <c r="O17" s="122">
        <f>SUM(P3:P16)</f>
        <v>726110</v>
      </c>
      <c r="P17" s="123"/>
    </row>
    <row r="18" spans="1:16" ht="22.5" customHeight="1" x14ac:dyDescent="0.2">
      <c r="A18" s="85"/>
      <c r="B18" s="58" t="s">
        <v>43</v>
      </c>
      <c r="C18" s="57"/>
      <c r="D18" s="59" t="s">
        <v>44</v>
      </c>
      <c r="E18" s="85"/>
      <c r="F18" s="85"/>
      <c r="G18" s="85"/>
      <c r="H18" s="85"/>
      <c r="I18" s="85"/>
      <c r="J18" s="85"/>
      <c r="K18" s="85"/>
      <c r="L18" s="85"/>
      <c r="M18" s="86"/>
      <c r="N18" s="88" t="s">
        <v>51</v>
      </c>
      <c r="O18" s="87"/>
      <c r="P18" s="87">
        <f>O17*10%</f>
        <v>72611</v>
      </c>
    </row>
    <row r="19" spans="1:16" ht="22.5" customHeight="1" thickBot="1" x14ac:dyDescent="0.25">
      <c r="A19" s="85"/>
      <c r="B19" s="58"/>
      <c r="C19" s="57"/>
      <c r="D19" s="59"/>
      <c r="E19" s="85"/>
      <c r="F19" s="85"/>
      <c r="G19" s="85"/>
      <c r="H19" s="85"/>
      <c r="I19" s="85"/>
      <c r="J19" s="85"/>
      <c r="K19" s="85"/>
      <c r="L19" s="85"/>
      <c r="M19" s="86"/>
      <c r="N19" s="99" t="s">
        <v>53</v>
      </c>
      <c r="O19" s="100"/>
      <c r="P19" s="100">
        <f>O17-P18</f>
        <v>653499</v>
      </c>
    </row>
    <row r="20" spans="1:16" x14ac:dyDescent="0.2">
      <c r="A20" s="11"/>
      <c r="H20" s="65"/>
      <c r="N20" s="64" t="s">
        <v>32</v>
      </c>
      <c r="P20" s="71">
        <f>P19*1%</f>
        <v>6534.99</v>
      </c>
    </row>
    <row r="21" spans="1:16" ht="15.75" thickBot="1" x14ac:dyDescent="0.25">
      <c r="A21" s="11"/>
      <c r="H21" s="65"/>
      <c r="N21" s="64" t="s">
        <v>54</v>
      </c>
      <c r="P21" s="73">
        <f>P19*2%</f>
        <v>13069.98</v>
      </c>
    </row>
    <row r="22" spans="1:16" x14ac:dyDescent="0.2">
      <c r="A22" s="11"/>
      <c r="H22" s="65"/>
      <c r="N22" s="68" t="s">
        <v>33</v>
      </c>
      <c r="O22" s="69"/>
      <c r="P22" s="72">
        <f>P19+P20-P21</f>
        <v>646964.01</v>
      </c>
    </row>
    <row r="23" spans="1:16" x14ac:dyDescent="0.2">
      <c r="A23" s="11"/>
      <c r="H23" s="65"/>
      <c r="P23" s="73"/>
    </row>
    <row r="24" spans="1:16" x14ac:dyDescent="0.2">
      <c r="A24" s="11"/>
      <c r="H24" s="65"/>
      <c r="O24" s="60"/>
      <c r="P24" s="73"/>
    </row>
    <row r="25" spans="1:16" s="3" customFormat="1" x14ac:dyDescent="0.25">
      <c r="A25" s="11"/>
      <c r="B25" s="2"/>
      <c r="C25" s="2"/>
      <c r="E25" s="12"/>
      <c r="H25" s="6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5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5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5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5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5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5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5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5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5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5"/>
      <c r="N36" s="15"/>
      <c r="O36" s="15"/>
      <c r="P36" s="15"/>
    </row>
  </sheetData>
  <mergeCells count="2">
    <mergeCell ref="A17:L17"/>
    <mergeCell ref="O17:P17"/>
  </mergeCells>
  <conditionalFormatting sqref="B3">
    <cfRule type="duplicateValues" dxfId="381" priority="2"/>
  </conditionalFormatting>
  <conditionalFormatting sqref="B4:B16">
    <cfRule type="duplicateValues" dxfId="380" priority="3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9"/>
  <sheetViews>
    <sheetView zoomScale="110" zoomScaleNormal="110" workbookViewId="0">
      <pane xSplit="3" ySplit="2" topLeftCell="D24" activePane="bottomRight" state="frozen"/>
      <selection activeCell="H118" sqref="H118"/>
      <selection pane="topRight" activeCell="H118" sqref="H118"/>
      <selection pane="bottomLeft" activeCell="H118" sqref="H118"/>
      <selection pane="bottomRight" activeCell="K27" sqref="K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7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31.5" customHeight="1" x14ac:dyDescent="0.2">
      <c r="A3" s="97" t="s">
        <v>2178</v>
      </c>
      <c r="B3" s="76" t="s">
        <v>2009</v>
      </c>
      <c r="C3" s="9" t="s">
        <v>2010</v>
      </c>
      <c r="D3" s="78" t="s">
        <v>50</v>
      </c>
      <c r="E3" s="13">
        <v>44429</v>
      </c>
      <c r="F3" s="78" t="s">
        <v>599</v>
      </c>
      <c r="G3" s="13">
        <v>44433</v>
      </c>
      <c r="H3" s="10" t="s">
        <v>600</v>
      </c>
      <c r="I3" s="1">
        <v>42</v>
      </c>
      <c r="J3" s="1">
        <v>36</v>
      </c>
      <c r="K3" s="1">
        <v>3</v>
      </c>
      <c r="L3" s="1">
        <v>7</v>
      </c>
      <c r="M3" s="83">
        <v>1.1339999999999999</v>
      </c>
      <c r="N3" s="8">
        <v>7</v>
      </c>
      <c r="O3" s="66">
        <v>2530</v>
      </c>
      <c r="P3" s="67">
        <f>Table224523467[[#This Row],[PEMBULATAN]]*O3</f>
        <v>17710</v>
      </c>
    </row>
    <row r="4" spans="1:16" ht="31.5" customHeight="1" x14ac:dyDescent="0.2">
      <c r="A4" s="98"/>
      <c r="B4" s="92"/>
      <c r="C4" s="9" t="s">
        <v>2011</v>
      </c>
      <c r="D4" s="78" t="s">
        <v>50</v>
      </c>
      <c r="E4" s="13">
        <v>44429</v>
      </c>
      <c r="F4" s="78" t="s">
        <v>599</v>
      </c>
      <c r="G4" s="13">
        <v>44433</v>
      </c>
      <c r="H4" s="10" t="s">
        <v>600</v>
      </c>
      <c r="I4" s="1">
        <v>44</v>
      </c>
      <c r="J4" s="1">
        <v>30</v>
      </c>
      <c r="K4" s="1">
        <v>15</v>
      </c>
      <c r="L4" s="1">
        <v>16</v>
      </c>
      <c r="M4" s="83">
        <v>4.95</v>
      </c>
      <c r="N4" s="8">
        <v>16</v>
      </c>
      <c r="O4" s="66">
        <v>2530</v>
      </c>
      <c r="P4" s="67">
        <f>Table224523467[[#This Row],[PEMBULATAN]]*O4</f>
        <v>40480</v>
      </c>
    </row>
    <row r="5" spans="1:16" ht="31.5" customHeight="1" x14ac:dyDescent="0.2">
      <c r="A5" s="96"/>
      <c r="B5" s="77" t="s">
        <v>2012</v>
      </c>
      <c r="C5" s="75" t="s">
        <v>2013</v>
      </c>
      <c r="D5" s="80" t="s">
        <v>50</v>
      </c>
      <c r="E5" s="13">
        <v>44429</v>
      </c>
      <c r="F5" s="78" t="s">
        <v>599</v>
      </c>
      <c r="G5" s="13">
        <v>44433</v>
      </c>
      <c r="H5" s="79" t="s">
        <v>600</v>
      </c>
      <c r="I5" s="16">
        <v>55</v>
      </c>
      <c r="J5" s="16">
        <v>45</v>
      </c>
      <c r="K5" s="16">
        <v>25</v>
      </c>
      <c r="L5" s="16">
        <v>12</v>
      </c>
      <c r="M5" s="84">
        <v>15.46875</v>
      </c>
      <c r="N5" s="74">
        <v>15</v>
      </c>
      <c r="O5" s="66">
        <v>2530</v>
      </c>
      <c r="P5" s="67">
        <f>Table224523467[[#This Row],[PEMBULATAN]]*O5</f>
        <v>37950</v>
      </c>
    </row>
    <row r="6" spans="1:16" ht="31.5" customHeight="1" x14ac:dyDescent="0.2">
      <c r="A6" s="96"/>
      <c r="B6" s="92"/>
      <c r="C6" s="75" t="s">
        <v>2014</v>
      </c>
      <c r="D6" s="80" t="s">
        <v>50</v>
      </c>
      <c r="E6" s="13">
        <v>44429</v>
      </c>
      <c r="F6" s="78" t="s">
        <v>599</v>
      </c>
      <c r="G6" s="13">
        <v>44433</v>
      </c>
      <c r="H6" s="79" t="s">
        <v>600</v>
      </c>
      <c r="I6" s="16">
        <v>55</v>
      </c>
      <c r="J6" s="16">
        <v>45</v>
      </c>
      <c r="K6" s="16">
        <v>25</v>
      </c>
      <c r="L6" s="16">
        <v>12</v>
      </c>
      <c r="M6" s="84">
        <v>15.46875</v>
      </c>
      <c r="N6" s="74">
        <v>15</v>
      </c>
      <c r="O6" s="66">
        <v>2530</v>
      </c>
      <c r="P6" s="67">
        <f>Table224523467[[#This Row],[PEMBULATAN]]*O6</f>
        <v>37950</v>
      </c>
    </row>
    <row r="7" spans="1:16" ht="31.5" customHeight="1" x14ac:dyDescent="0.2">
      <c r="A7" s="96"/>
      <c r="B7" s="77" t="s">
        <v>2015</v>
      </c>
      <c r="C7" s="75" t="s">
        <v>2016</v>
      </c>
      <c r="D7" s="80" t="s">
        <v>50</v>
      </c>
      <c r="E7" s="13">
        <v>44429</v>
      </c>
      <c r="F7" s="78" t="s">
        <v>599</v>
      </c>
      <c r="G7" s="13">
        <v>44433</v>
      </c>
      <c r="H7" s="79" t="s">
        <v>600</v>
      </c>
      <c r="I7" s="16">
        <v>45</v>
      </c>
      <c r="J7" s="16">
        <v>33</v>
      </c>
      <c r="K7" s="16">
        <v>15</v>
      </c>
      <c r="L7" s="16">
        <v>2</v>
      </c>
      <c r="M7" s="84">
        <v>5.5687499999999996</v>
      </c>
      <c r="N7" s="74">
        <v>6</v>
      </c>
      <c r="O7" s="66">
        <v>2530</v>
      </c>
      <c r="P7" s="67">
        <f>Table224523467[[#This Row],[PEMBULATAN]]*O7</f>
        <v>15180</v>
      </c>
    </row>
    <row r="8" spans="1:16" ht="31.5" customHeight="1" x14ac:dyDescent="0.2">
      <c r="A8" s="96"/>
      <c r="B8" s="77"/>
      <c r="C8" s="75" t="s">
        <v>2017</v>
      </c>
      <c r="D8" s="80" t="s">
        <v>50</v>
      </c>
      <c r="E8" s="13">
        <v>44429</v>
      </c>
      <c r="F8" s="78" t="s">
        <v>599</v>
      </c>
      <c r="G8" s="13">
        <v>44433</v>
      </c>
      <c r="H8" s="79" t="s">
        <v>600</v>
      </c>
      <c r="I8" s="16">
        <v>58</v>
      </c>
      <c r="J8" s="16">
        <v>43</v>
      </c>
      <c r="K8" s="16">
        <v>22</v>
      </c>
      <c r="L8" s="16">
        <v>10</v>
      </c>
      <c r="M8" s="84">
        <v>13.717000000000001</v>
      </c>
      <c r="N8" s="74">
        <v>14</v>
      </c>
      <c r="O8" s="66">
        <v>2530</v>
      </c>
      <c r="P8" s="67">
        <f>Table224523467[[#This Row],[PEMBULATAN]]*O8</f>
        <v>35420</v>
      </c>
    </row>
    <row r="9" spans="1:16" ht="31.5" customHeight="1" x14ac:dyDescent="0.2">
      <c r="A9" s="96"/>
      <c r="B9" s="77"/>
      <c r="C9" s="75" t="s">
        <v>2018</v>
      </c>
      <c r="D9" s="80" t="s">
        <v>50</v>
      </c>
      <c r="E9" s="13">
        <v>44429</v>
      </c>
      <c r="F9" s="78" t="s">
        <v>599</v>
      </c>
      <c r="G9" s="13">
        <v>44433</v>
      </c>
      <c r="H9" s="79" t="s">
        <v>600</v>
      </c>
      <c r="I9" s="16">
        <v>45</v>
      </c>
      <c r="J9" s="16">
        <v>29</v>
      </c>
      <c r="K9" s="16">
        <v>10</v>
      </c>
      <c r="L9" s="16">
        <v>4</v>
      </c>
      <c r="M9" s="84">
        <v>3.2625000000000002</v>
      </c>
      <c r="N9" s="74">
        <v>4</v>
      </c>
      <c r="O9" s="66">
        <v>2530</v>
      </c>
      <c r="P9" s="67">
        <f>Table224523467[[#This Row],[PEMBULATAN]]*O9</f>
        <v>10120</v>
      </c>
    </row>
    <row r="10" spans="1:16" ht="31.5" customHeight="1" x14ac:dyDescent="0.2">
      <c r="A10" s="96"/>
      <c r="B10" s="77"/>
      <c r="C10" s="75" t="s">
        <v>2019</v>
      </c>
      <c r="D10" s="80" t="s">
        <v>50</v>
      </c>
      <c r="E10" s="13">
        <v>44429</v>
      </c>
      <c r="F10" s="78" t="s">
        <v>599</v>
      </c>
      <c r="G10" s="13">
        <v>44433</v>
      </c>
      <c r="H10" s="79" t="s">
        <v>600</v>
      </c>
      <c r="I10" s="16">
        <v>53</v>
      </c>
      <c r="J10" s="16">
        <v>35</v>
      </c>
      <c r="K10" s="16">
        <v>20</v>
      </c>
      <c r="L10" s="16">
        <v>2</v>
      </c>
      <c r="M10" s="84">
        <v>9.2750000000000004</v>
      </c>
      <c r="N10" s="74">
        <v>9</v>
      </c>
      <c r="O10" s="66">
        <v>2530</v>
      </c>
      <c r="P10" s="67">
        <f>Table224523467[[#This Row],[PEMBULATAN]]*O10</f>
        <v>22770</v>
      </c>
    </row>
    <row r="11" spans="1:16" ht="31.5" customHeight="1" x14ac:dyDescent="0.2">
      <c r="A11" s="96"/>
      <c r="B11" s="77"/>
      <c r="C11" s="75" t="s">
        <v>2020</v>
      </c>
      <c r="D11" s="80" t="s">
        <v>50</v>
      </c>
      <c r="E11" s="13">
        <v>44429</v>
      </c>
      <c r="F11" s="78" t="s">
        <v>599</v>
      </c>
      <c r="G11" s="13">
        <v>44433</v>
      </c>
      <c r="H11" s="79" t="s">
        <v>600</v>
      </c>
      <c r="I11" s="16">
        <v>63</v>
      </c>
      <c r="J11" s="16">
        <v>50</v>
      </c>
      <c r="K11" s="16">
        <v>15</v>
      </c>
      <c r="L11" s="16">
        <v>20</v>
      </c>
      <c r="M11" s="84">
        <v>11.8125</v>
      </c>
      <c r="N11" s="74">
        <v>20</v>
      </c>
      <c r="O11" s="66">
        <v>2530</v>
      </c>
      <c r="P11" s="67">
        <f>Table224523467[[#This Row],[PEMBULATAN]]*O11</f>
        <v>50600</v>
      </c>
    </row>
    <row r="12" spans="1:16" ht="31.5" customHeight="1" x14ac:dyDescent="0.2">
      <c r="A12" s="96"/>
      <c r="B12" s="77"/>
      <c r="C12" s="75" t="s">
        <v>2021</v>
      </c>
      <c r="D12" s="80" t="s">
        <v>50</v>
      </c>
      <c r="E12" s="13">
        <v>44429</v>
      </c>
      <c r="F12" s="78" t="s">
        <v>599</v>
      </c>
      <c r="G12" s="13">
        <v>44433</v>
      </c>
      <c r="H12" s="79" t="s">
        <v>600</v>
      </c>
      <c r="I12" s="16">
        <v>70</v>
      </c>
      <c r="J12" s="16">
        <v>40</v>
      </c>
      <c r="K12" s="16">
        <v>40</v>
      </c>
      <c r="L12" s="16">
        <v>30</v>
      </c>
      <c r="M12" s="84">
        <v>28</v>
      </c>
      <c r="N12" s="74">
        <v>30</v>
      </c>
      <c r="O12" s="66">
        <v>2530</v>
      </c>
      <c r="P12" s="67">
        <f>Table224523467[[#This Row],[PEMBULATAN]]*O12</f>
        <v>75900</v>
      </c>
    </row>
    <row r="13" spans="1:16" ht="31.5" customHeight="1" x14ac:dyDescent="0.2">
      <c r="A13" s="96"/>
      <c r="B13" s="77"/>
      <c r="C13" s="75" t="s">
        <v>2022</v>
      </c>
      <c r="D13" s="80" t="s">
        <v>50</v>
      </c>
      <c r="E13" s="13">
        <v>44429</v>
      </c>
      <c r="F13" s="78" t="s">
        <v>599</v>
      </c>
      <c r="G13" s="13">
        <v>44433</v>
      </c>
      <c r="H13" s="79" t="s">
        <v>600</v>
      </c>
      <c r="I13" s="16">
        <v>36</v>
      </c>
      <c r="J13" s="16">
        <v>36</v>
      </c>
      <c r="K13" s="16">
        <v>30</v>
      </c>
      <c r="L13" s="16">
        <v>20</v>
      </c>
      <c r="M13" s="84">
        <v>9.7200000000000006</v>
      </c>
      <c r="N13" s="74">
        <v>20</v>
      </c>
      <c r="O13" s="66">
        <v>2530</v>
      </c>
      <c r="P13" s="67">
        <f>Table224523467[[#This Row],[PEMBULATAN]]*O13</f>
        <v>50600</v>
      </c>
    </row>
    <row r="14" spans="1:16" ht="31.5" customHeight="1" x14ac:dyDescent="0.2">
      <c r="A14" s="96"/>
      <c r="B14" s="77"/>
      <c r="C14" s="75" t="s">
        <v>2023</v>
      </c>
      <c r="D14" s="80" t="s">
        <v>50</v>
      </c>
      <c r="E14" s="13">
        <v>44429</v>
      </c>
      <c r="F14" s="78" t="s">
        <v>599</v>
      </c>
      <c r="G14" s="13">
        <v>44433</v>
      </c>
      <c r="H14" s="79" t="s">
        <v>600</v>
      </c>
      <c r="I14" s="16">
        <v>85</v>
      </c>
      <c r="J14" s="16">
        <v>33</v>
      </c>
      <c r="K14" s="16">
        <v>30</v>
      </c>
      <c r="L14" s="16">
        <v>9</v>
      </c>
      <c r="M14" s="84">
        <v>21.037500000000001</v>
      </c>
      <c r="N14" s="74">
        <v>21</v>
      </c>
      <c r="O14" s="66">
        <v>2530</v>
      </c>
      <c r="P14" s="67">
        <f>Table224523467[[#This Row],[PEMBULATAN]]*O14</f>
        <v>53130</v>
      </c>
    </row>
    <row r="15" spans="1:16" ht="31.5" customHeight="1" x14ac:dyDescent="0.2">
      <c r="A15" s="96"/>
      <c r="B15" s="77"/>
      <c r="C15" s="75" t="s">
        <v>2024</v>
      </c>
      <c r="D15" s="80" t="s">
        <v>50</v>
      </c>
      <c r="E15" s="13">
        <v>44429</v>
      </c>
      <c r="F15" s="78" t="s">
        <v>599</v>
      </c>
      <c r="G15" s="13">
        <v>44433</v>
      </c>
      <c r="H15" s="79" t="s">
        <v>600</v>
      </c>
      <c r="I15" s="16">
        <v>75</v>
      </c>
      <c r="J15" s="16">
        <v>10</v>
      </c>
      <c r="K15" s="16">
        <v>10</v>
      </c>
      <c r="L15" s="16">
        <v>4</v>
      </c>
      <c r="M15" s="84">
        <v>1.875</v>
      </c>
      <c r="N15" s="74">
        <v>4</v>
      </c>
      <c r="O15" s="66">
        <v>2530</v>
      </c>
      <c r="P15" s="67">
        <f>Table224523467[[#This Row],[PEMBULATAN]]*O15</f>
        <v>10120</v>
      </c>
    </row>
    <row r="16" spans="1:16" ht="31.5" customHeight="1" x14ac:dyDescent="0.2">
      <c r="A16" s="96"/>
      <c r="B16" s="77"/>
      <c r="C16" s="75" t="s">
        <v>2025</v>
      </c>
      <c r="D16" s="80" t="s">
        <v>50</v>
      </c>
      <c r="E16" s="13">
        <v>44429</v>
      </c>
      <c r="F16" s="78" t="s">
        <v>599</v>
      </c>
      <c r="G16" s="13">
        <v>44433</v>
      </c>
      <c r="H16" s="79" t="s">
        <v>600</v>
      </c>
      <c r="I16" s="16">
        <v>122</v>
      </c>
      <c r="J16" s="16">
        <v>20</v>
      </c>
      <c r="K16" s="16">
        <v>9</v>
      </c>
      <c r="L16" s="16">
        <v>1</v>
      </c>
      <c r="M16" s="84">
        <v>5.49</v>
      </c>
      <c r="N16" s="74">
        <v>5</v>
      </c>
      <c r="O16" s="66">
        <v>2530</v>
      </c>
      <c r="P16" s="67">
        <f>Table224523467[[#This Row],[PEMBULATAN]]*O16</f>
        <v>12650</v>
      </c>
    </row>
    <row r="17" spans="1:16" ht="31.5" customHeight="1" x14ac:dyDescent="0.2">
      <c r="A17" s="96"/>
      <c r="B17" s="77"/>
      <c r="C17" s="75" t="s">
        <v>2026</v>
      </c>
      <c r="D17" s="80" t="s">
        <v>50</v>
      </c>
      <c r="E17" s="13">
        <v>44429</v>
      </c>
      <c r="F17" s="78" t="s">
        <v>599</v>
      </c>
      <c r="G17" s="13">
        <v>44433</v>
      </c>
      <c r="H17" s="79" t="s">
        <v>600</v>
      </c>
      <c r="I17" s="16">
        <v>129</v>
      </c>
      <c r="J17" s="16">
        <v>11</v>
      </c>
      <c r="K17" s="16">
        <v>11</v>
      </c>
      <c r="L17" s="16">
        <v>2</v>
      </c>
      <c r="M17" s="84">
        <v>3.90225</v>
      </c>
      <c r="N17" s="74">
        <v>4</v>
      </c>
      <c r="O17" s="66">
        <v>2530</v>
      </c>
      <c r="P17" s="67">
        <f>Table224523467[[#This Row],[PEMBULATAN]]*O17</f>
        <v>10120</v>
      </c>
    </row>
    <row r="18" spans="1:16" ht="31.5" customHeight="1" x14ac:dyDescent="0.2">
      <c r="A18" s="96"/>
      <c r="B18" s="77"/>
      <c r="C18" s="75" t="s">
        <v>2027</v>
      </c>
      <c r="D18" s="80" t="s">
        <v>50</v>
      </c>
      <c r="E18" s="13">
        <v>44429</v>
      </c>
      <c r="F18" s="78" t="s">
        <v>599</v>
      </c>
      <c r="G18" s="13">
        <v>44433</v>
      </c>
      <c r="H18" s="79" t="s">
        <v>600</v>
      </c>
      <c r="I18" s="16">
        <v>123</v>
      </c>
      <c r="J18" s="16">
        <v>10</v>
      </c>
      <c r="K18" s="16">
        <v>10</v>
      </c>
      <c r="L18" s="16">
        <v>4</v>
      </c>
      <c r="M18" s="84">
        <v>3.0750000000000002</v>
      </c>
      <c r="N18" s="74">
        <v>4</v>
      </c>
      <c r="O18" s="66">
        <v>2530</v>
      </c>
      <c r="P18" s="67">
        <f>Table224523467[[#This Row],[PEMBULATAN]]*O18</f>
        <v>10120</v>
      </c>
    </row>
    <row r="19" spans="1:16" ht="31.5" customHeight="1" x14ac:dyDescent="0.2">
      <c r="A19" s="96"/>
      <c r="B19" s="77"/>
      <c r="C19" s="75" t="s">
        <v>2028</v>
      </c>
      <c r="D19" s="80" t="s">
        <v>50</v>
      </c>
      <c r="E19" s="13">
        <v>44429</v>
      </c>
      <c r="F19" s="78" t="s">
        <v>599</v>
      </c>
      <c r="G19" s="13">
        <v>44433</v>
      </c>
      <c r="H19" s="79" t="s">
        <v>600</v>
      </c>
      <c r="I19" s="16">
        <v>125</v>
      </c>
      <c r="J19" s="16">
        <v>5</v>
      </c>
      <c r="K19" s="16">
        <v>5</v>
      </c>
      <c r="L19" s="16">
        <v>2</v>
      </c>
      <c r="M19" s="84">
        <v>0.78125</v>
      </c>
      <c r="N19" s="74">
        <v>2</v>
      </c>
      <c r="O19" s="66">
        <v>2530</v>
      </c>
      <c r="P19" s="67">
        <f>Table224523467[[#This Row],[PEMBULATAN]]*O19</f>
        <v>5060</v>
      </c>
    </row>
    <row r="20" spans="1:16" ht="31.5" customHeight="1" x14ac:dyDescent="0.2">
      <c r="A20" s="96"/>
      <c r="B20" s="77"/>
      <c r="C20" s="75" t="s">
        <v>2029</v>
      </c>
      <c r="D20" s="80" t="s">
        <v>50</v>
      </c>
      <c r="E20" s="13">
        <v>44429</v>
      </c>
      <c r="F20" s="78" t="s">
        <v>599</v>
      </c>
      <c r="G20" s="13">
        <v>44433</v>
      </c>
      <c r="H20" s="79" t="s">
        <v>600</v>
      </c>
      <c r="I20" s="16">
        <v>84</v>
      </c>
      <c r="J20" s="16">
        <v>5</v>
      </c>
      <c r="K20" s="16">
        <v>5</v>
      </c>
      <c r="L20" s="16">
        <v>8</v>
      </c>
      <c r="M20" s="84">
        <v>0.52500000000000002</v>
      </c>
      <c r="N20" s="74">
        <v>8</v>
      </c>
      <c r="O20" s="66">
        <v>2530</v>
      </c>
      <c r="P20" s="67">
        <f>Table224523467[[#This Row],[PEMBULATAN]]*O20</f>
        <v>20240</v>
      </c>
    </row>
    <row r="21" spans="1:16" ht="31.5" customHeight="1" x14ac:dyDescent="0.2">
      <c r="A21" s="96"/>
      <c r="B21" s="77"/>
      <c r="C21" s="75" t="s">
        <v>2030</v>
      </c>
      <c r="D21" s="80" t="s">
        <v>50</v>
      </c>
      <c r="E21" s="13">
        <v>44429</v>
      </c>
      <c r="F21" s="78" t="s">
        <v>599</v>
      </c>
      <c r="G21" s="13">
        <v>44433</v>
      </c>
      <c r="H21" s="79" t="s">
        <v>600</v>
      </c>
      <c r="I21" s="16">
        <v>102</v>
      </c>
      <c r="J21" s="16">
        <v>3</v>
      </c>
      <c r="K21" s="16">
        <v>3</v>
      </c>
      <c r="L21" s="16">
        <v>16</v>
      </c>
      <c r="M21" s="84">
        <v>0.22950000000000001</v>
      </c>
      <c r="N21" s="74">
        <v>16</v>
      </c>
      <c r="O21" s="66">
        <v>2530</v>
      </c>
      <c r="P21" s="67">
        <f>Table224523467[[#This Row],[PEMBULATAN]]*O21</f>
        <v>40480</v>
      </c>
    </row>
    <row r="22" spans="1:16" ht="31.5" customHeight="1" x14ac:dyDescent="0.2">
      <c r="A22" s="96"/>
      <c r="B22" s="77"/>
      <c r="C22" s="75" t="s">
        <v>2031</v>
      </c>
      <c r="D22" s="80" t="s">
        <v>50</v>
      </c>
      <c r="E22" s="13">
        <v>44429</v>
      </c>
      <c r="F22" s="78" t="s">
        <v>599</v>
      </c>
      <c r="G22" s="13">
        <v>44433</v>
      </c>
      <c r="H22" s="79" t="s">
        <v>600</v>
      </c>
      <c r="I22" s="16">
        <v>120</v>
      </c>
      <c r="J22" s="16">
        <v>40</v>
      </c>
      <c r="K22" s="16">
        <v>40</v>
      </c>
      <c r="L22" s="16">
        <v>27</v>
      </c>
      <c r="M22" s="84">
        <v>48</v>
      </c>
      <c r="N22" s="74">
        <v>48</v>
      </c>
      <c r="O22" s="66">
        <v>2530</v>
      </c>
      <c r="P22" s="67">
        <f>Table224523467[[#This Row],[PEMBULATAN]]*O22</f>
        <v>121440</v>
      </c>
    </row>
    <row r="23" spans="1:16" ht="31.5" customHeight="1" x14ac:dyDescent="0.2">
      <c r="A23" s="96"/>
      <c r="B23" s="77"/>
      <c r="C23" s="75" t="s">
        <v>2032</v>
      </c>
      <c r="D23" s="80" t="s">
        <v>50</v>
      </c>
      <c r="E23" s="13">
        <v>44429</v>
      </c>
      <c r="F23" s="78" t="s">
        <v>599</v>
      </c>
      <c r="G23" s="13">
        <v>44433</v>
      </c>
      <c r="H23" s="79" t="s">
        <v>600</v>
      </c>
      <c r="I23" s="16">
        <v>53</v>
      </c>
      <c r="J23" s="16">
        <v>40</v>
      </c>
      <c r="K23" s="16">
        <v>14</v>
      </c>
      <c r="L23" s="16">
        <v>16</v>
      </c>
      <c r="M23" s="84">
        <v>7.42</v>
      </c>
      <c r="N23" s="74">
        <v>16</v>
      </c>
      <c r="O23" s="66">
        <v>2530</v>
      </c>
      <c r="P23" s="67">
        <f>Table224523467[[#This Row],[PEMBULATAN]]*O23</f>
        <v>40480</v>
      </c>
    </row>
    <row r="24" spans="1:16" ht="31.5" customHeight="1" x14ac:dyDescent="0.2">
      <c r="A24" s="96"/>
      <c r="B24" s="77"/>
      <c r="C24" s="75" t="s">
        <v>2033</v>
      </c>
      <c r="D24" s="80" t="s">
        <v>50</v>
      </c>
      <c r="E24" s="13">
        <v>44429</v>
      </c>
      <c r="F24" s="78" t="s">
        <v>599</v>
      </c>
      <c r="G24" s="13">
        <v>44433</v>
      </c>
      <c r="H24" s="79" t="s">
        <v>600</v>
      </c>
      <c r="I24" s="16">
        <v>92</v>
      </c>
      <c r="J24" s="16">
        <v>54</v>
      </c>
      <c r="K24" s="16">
        <v>26</v>
      </c>
      <c r="L24" s="16">
        <v>18</v>
      </c>
      <c r="M24" s="84">
        <v>32.292000000000002</v>
      </c>
      <c r="N24" s="74">
        <v>32</v>
      </c>
      <c r="O24" s="66">
        <v>2530</v>
      </c>
      <c r="P24" s="67">
        <f>Table224523467[[#This Row],[PEMBULATAN]]*O24</f>
        <v>80960</v>
      </c>
    </row>
    <row r="25" spans="1:16" ht="31.5" customHeight="1" x14ac:dyDescent="0.2">
      <c r="A25" s="96"/>
      <c r="B25" s="77"/>
      <c r="C25" s="75" t="s">
        <v>2034</v>
      </c>
      <c r="D25" s="80" t="s">
        <v>50</v>
      </c>
      <c r="E25" s="13">
        <v>44429</v>
      </c>
      <c r="F25" s="78" t="s">
        <v>599</v>
      </c>
      <c r="G25" s="13">
        <v>44433</v>
      </c>
      <c r="H25" s="79" t="s">
        <v>600</v>
      </c>
      <c r="I25" s="16">
        <v>60</v>
      </c>
      <c r="J25" s="16">
        <v>34</v>
      </c>
      <c r="K25" s="16">
        <v>10</v>
      </c>
      <c r="L25" s="16">
        <v>9</v>
      </c>
      <c r="M25" s="84">
        <v>5.0999999999999996</v>
      </c>
      <c r="N25" s="74">
        <v>9</v>
      </c>
      <c r="O25" s="66">
        <v>2530</v>
      </c>
      <c r="P25" s="67">
        <f>Table224523467[[#This Row],[PEMBULATAN]]*O25</f>
        <v>22770</v>
      </c>
    </row>
    <row r="26" spans="1:16" ht="31.5" customHeight="1" x14ac:dyDescent="0.2">
      <c r="A26" s="96"/>
      <c r="B26" s="77"/>
      <c r="C26" s="75" t="s">
        <v>2035</v>
      </c>
      <c r="D26" s="80" t="s">
        <v>50</v>
      </c>
      <c r="E26" s="13">
        <v>44429</v>
      </c>
      <c r="F26" s="78" t="s">
        <v>599</v>
      </c>
      <c r="G26" s="13">
        <v>44433</v>
      </c>
      <c r="H26" s="79" t="s">
        <v>600</v>
      </c>
      <c r="I26" s="16">
        <v>50</v>
      </c>
      <c r="J26" s="16">
        <v>8</v>
      </c>
      <c r="K26" s="16">
        <v>8</v>
      </c>
      <c r="L26" s="16">
        <v>14</v>
      </c>
      <c r="M26" s="84">
        <v>0.8</v>
      </c>
      <c r="N26" s="74">
        <v>14</v>
      </c>
      <c r="O26" s="66">
        <v>2530</v>
      </c>
      <c r="P26" s="67">
        <f>Table224523467[[#This Row],[PEMBULATAN]]*O26</f>
        <v>35420</v>
      </c>
    </row>
    <row r="27" spans="1:16" ht="31.5" customHeight="1" x14ac:dyDescent="0.2">
      <c r="A27" s="96"/>
      <c r="B27" s="77"/>
      <c r="C27" s="75" t="s">
        <v>2036</v>
      </c>
      <c r="D27" s="80" t="s">
        <v>50</v>
      </c>
      <c r="E27" s="13">
        <v>44429</v>
      </c>
      <c r="F27" s="78" t="s">
        <v>599</v>
      </c>
      <c r="G27" s="13">
        <v>44433</v>
      </c>
      <c r="H27" s="79" t="s">
        <v>600</v>
      </c>
      <c r="I27" s="16">
        <v>60</v>
      </c>
      <c r="J27" s="16">
        <v>40</v>
      </c>
      <c r="K27" s="16">
        <v>15</v>
      </c>
      <c r="L27" s="16">
        <v>11</v>
      </c>
      <c r="M27" s="84">
        <v>9</v>
      </c>
      <c r="N27" s="74">
        <v>11</v>
      </c>
      <c r="O27" s="66">
        <v>2530</v>
      </c>
      <c r="P27" s="67">
        <f>Table224523467[[#This Row],[PEMBULATAN]]*O27</f>
        <v>27830</v>
      </c>
    </row>
    <row r="28" spans="1:16" ht="31.5" customHeight="1" x14ac:dyDescent="0.2">
      <c r="A28" s="96"/>
      <c r="B28" s="77"/>
      <c r="C28" s="75" t="s">
        <v>2037</v>
      </c>
      <c r="D28" s="80" t="s">
        <v>50</v>
      </c>
      <c r="E28" s="13">
        <v>44429</v>
      </c>
      <c r="F28" s="78" t="s">
        <v>599</v>
      </c>
      <c r="G28" s="13">
        <v>44433</v>
      </c>
      <c r="H28" s="79" t="s">
        <v>600</v>
      </c>
      <c r="I28" s="16">
        <v>70</v>
      </c>
      <c r="J28" s="16">
        <v>45</v>
      </c>
      <c r="K28" s="16">
        <v>11</v>
      </c>
      <c r="L28" s="16">
        <v>18</v>
      </c>
      <c r="M28" s="84">
        <v>8.6624999999999996</v>
      </c>
      <c r="N28" s="74">
        <v>18</v>
      </c>
      <c r="O28" s="66">
        <v>2530</v>
      </c>
      <c r="P28" s="67">
        <f>Table224523467[[#This Row],[PEMBULATAN]]*O28</f>
        <v>45540</v>
      </c>
    </row>
    <row r="29" spans="1:16" ht="31.5" customHeight="1" x14ac:dyDescent="0.2">
      <c r="A29" s="96"/>
      <c r="B29" s="77"/>
      <c r="C29" s="75" t="s">
        <v>2038</v>
      </c>
      <c r="D29" s="80" t="s">
        <v>50</v>
      </c>
      <c r="E29" s="13">
        <v>44429</v>
      </c>
      <c r="F29" s="78" t="s">
        <v>599</v>
      </c>
      <c r="G29" s="13">
        <v>44433</v>
      </c>
      <c r="H29" s="79" t="s">
        <v>600</v>
      </c>
      <c r="I29" s="16">
        <v>44</v>
      </c>
      <c r="J29" s="16">
        <v>34</v>
      </c>
      <c r="K29" s="16">
        <v>30</v>
      </c>
      <c r="L29" s="16">
        <v>28</v>
      </c>
      <c r="M29" s="84">
        <v>11.22</v>
      </c>
      <c r="N29" s="74">
        <v>28</v>
      </c>
      <c r="O29" s="66">
        <v>2530</v>
      </c>
      <c r="P29" s="67">
        <f>Table224523467[[#This Row],[PEMBULATAN]]*O29</f>
        <v>70840</v>
      </c>
    </row>
    <row r="30" spans="1:16" ht="22.5" customHeight="1" x14ac:dyDescent="0.2">
      <c r="A30" s="119" t="s">
        <v>31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1"/>
      <c r="M30" s="81">
        <f>SUBTOTAL(109,Table224523467[KG VOLUME])</f>
        <v>277.78725000000009</v>
      </c>
      <c r="N30" s="70">
        <f>SUM(N3:N29)</f>
        <v>396</v>
      </c>
      <c r="O30" s="122">
        <f>SUM(P3:P29)</f>
        <v>1001880</v>
      </c>
      <c r="P30" s="123"/>
    </row>
    <row r="31" spans="1:16" ht="22.5" customHeight="1" x14ac:dyDescent="0.2">
      <c r="A31" s="85"/>
      <c r="B31" s="58" t="s">
        <v>43</v>
      </c>
      <c r="C31" s="57"/>
      <c r="D31" s="59" t="s">
        <v>44</v>
      </c>
      <c r="E31" s="85"/>
      <c r="F31" s="85"/>
      <c r="G31" s="85"/>
      <c r="H31" s="85"/>
      <c r="I31" s="85"/>
      <c r="J31" s="85"/>
      <c r="K31" s="85"/>
      <c r="L31" s="85"/>
      <c r="M31" s="86"/>
      <c r="N31" s="88" t="s">
        <v>51</v>
      </c>
      <c r="O31" s="87"/>
      <c r="P31" s="87">
        <f>O30*10%</f>
        <v>100188</v>
      </c>
    </row>
    <row r="32" spans="1:16" ht="22.5" customHeight="1" thickBot="1" x14ac:dyDescent="0.25">
      <c r="A32" s="85"/>
      <c r="B32" s="58"/>
      <c r="C32" s="57"/>
      <c r="D32" s="59"/>
      <c r="E32" s="85"/>
      <c r="F32" s="85"/>
      <c r="G32" s="85"/>
      <c r="H32" s="85"/>
      <c r="I32" s="85"/>
      <c r="J32" s="85"/>
      <c r="K32" s="85"/>
      <c r="L32" s="85"/>
      <c r="M32" s="86"/>
      <c r="N32" s="99" t="s">
        <v>53</v>
      </c>
      <c r="O32" s="100"/>
      <c r="P32" s="100">
        <f>O30-P31</f>
        <v>901692</v>
      </c>
    </row>
    <row r="33" spans="1:16" x14ac:dyDescent="0.2">
      <c r="A33" s="11"/>
      <c r="H33" s="65"/>
      <c r="N33" s="64" t="s">
        <v>32</v>
      </c>
      <c r="P33" s="71">
        <f>P32*1%</f>
        <v>9016.92</v>
      </c>
    </row>
    <row r="34" spans="1:16" ht="15.75" thickBot="1" x14ac:dyDescent="0.25">
      <c r="A34" s="11"/>
      <c r="H34" s="65"/>
      <c r="N34" s="64" t="s">
        <v>54</v>
      </c>
      <c r="P34" s="73">
        <f>P32*2%</f>
        <v>18033.84</v>
      </c>
    </row>
    <row r="35" spans="1:16" x14ac:dyDescent="0.2">
      <c r="A35" s="11"/>
      <c r="H35" s="65"/>
      <c r="N35" s="68" t="s">
        <v>33</v>
      </c>
      <c r="O35" s="69"/>
      <c r="P35" s="72">
        <f>P32+P33-P34</f>
        <v>892675.08000000007</v>
      </c>
    </row>
    <row r="36" spans="1:16" x14ac:dyDescent="0.2">
      <c r="A36" s="11"/>
      <c r="H36" s="65"/>
      <c r="P36" s="73"/>
    </row>
    <row r="37" spans="1:16" x14ac:dyDescent="0.2">
      <c r="A37" s="11"/>
      <c r="H37" s="65"/>
      <c r="O37" s="60"/>
      <c r="P37" s="73"/>
    </row>
    <row r="38" spans="1:16" s="3" customFormat="1" x14ac:dyDescent="0.25">
      <c r="A38" s="11"/>
      <c r="B38" s="2"/>
      <c r="C38" s="2"/>
      <c r="E38" s="12"/>
      <c r="H38" s="65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5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5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5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5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5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5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5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5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5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5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5"/>
      <c r="N49" s="15"/>
      <c r="O49" s="15"/>
      <c r="P49" s="15"/>
    </row>
  </sheetData>
  <mergeCells count="2">
    <mergeCell ref="A30:L30"/>
    <mergeCell ref="O30:P30"/>
  </mergeCells>
  <conditionalFormatting sqref="B3">
    <cfRule type="duplicateValues" dxfId="364" priority="2"/>
  </conditionalFormatting>
  <conditionalFormatting sqref="B4:B29">
    <cfRule type="duplicateValues" dxfId="363" priority="4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50"/>
  <sheetViews>
    <sheetView zoomScale="110" zoomScaleNormal="110" workbookViewId="0">
      <pane xSplit="3" ySplit="2" topLeftCell="D129" activePane="bottomRight" state="frozen"/>
      <selection activeCell="H118" sqref="H118"/>
      <selection pane="topRight" activeCell="H118" sqref="H118"/>
      <selection pane="bottomLeft" activeCell="H118" sqref="H118"/>
      <selection pane="bottomRight" activeCell="G137" sqref="G1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7.140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27" customHeight="1" x14ac:dyDescent="0.2">
      <c r="A3" s="97" t="s">
        <v>2179</v>
      </c>
      <c r="B3" s="76" t="s">
        <v>2039</v>
      </c>
      <c r="C3" s="9" t="s">
        <v>2040</v>
      </c>
      <c r="D3" s="78" t="s">
        <v>50</v>
      </c>
      <c r="E3" s="13">
        <v>44429</v>
      </c>
      <c r="F3" s="78" t="s">
        <v>599</v>
      </c>
      <c r="G3" s="13">
        <v>44433</v>
      </c>
      <c r="H3" s="10" t="s">
        <v>600</v>
      </c>
      <c r="I3" s="1">
        <v>57</v>
      </c>
      <c r="J3" s="1">
        <v>42</v>
      </c>
      <c r="K3" s="1">
        <v>10</v>
      </c>
      <c r="L3" s="1">
        <v>2</v>
      </c>
      <c r="M3" s="83">
        <v>5.9850000000000003</v>
      </c>
      <c r="N3" s="8">
        <v>6</v>
      </c>
      <c r="O3" s="66">
        <v>2530</v>
      </c>
      <c r="P3" s="67">
        <f>Table2245234678[[#This Row],[PEMBULATAN]]*O3</f>
        <v>15180</v>
      </c>
    </row>
    <row r="4" spans="1:16" ht="27" customHeight="1" x14ac:dyDescent="0.2">
      <c r="A4" s="98"/>
      <c r="B4" s="77"/>
      <c r="C4" s="9" t="s">
        <v>2041</v>
      </c>
      <c r="D4" s="78" t="s">
        <v>50</v>
      </c>
      <c r="E4" s="13">
        <v>44429</v>
      </c>
      <c r="F4" s="78" t="s">
        <v>599</v>
      </c>
      <c r="G4" s="13">
        <v>44433</v>
      </c>
      <c r="H4" s="10" t="s">
        <v>600</v>
      </c>
      <c r="I4" s="1">
        <v>40</v>
      </c>
      <c r="J4" s="1">
        <v>25</v>
      </c>
      <c r="K4" s="1">
        <v>15</v>
      </c>
      <c r="L4" s="1">
        <v>5</v>
      </c>
      <c r="M4" s="83">
        <v>3.75</v>
      </c>
      <c r="N4" s="8">
        <v>5</v>
      </c>
      <c r="O4" s="66">
        <v>2530</v>
      </c>
      <c r="P4" s="67">
        <f>Table2245234678[[#This Row],[PEMBULATAN]]*O4</f>
        <v>12650</v>
      </c>
    </row>
    <row r="5" spans="1:16" ht="27" customHeight="1" x14ac:dyDescent="0.2">
      <c r="A5" s="96"/>
      <c r="B5" s="77"/>
      <c r="C5" s="75" t="s">
        <v>2042</v>
      </c>
      <c r="D5" s="80" t="s">
        <v>50</v>
      </c>
      <c r="E5" s="13">
        <v>44429</v>
      </c>
      <c r="F5" s="78" t="s">
        <v>599</v>
      </c>
      <c r="G5" s="13">
        <v>44433</v>
      </c>
      <c r="H5" s="79" t="s">
        <v>600</v>
      </c>
      <c r="I5" s="16">
        <v>38</v>
      </c>
      <c r="J5" s="16">
        <v>25</v>
      </c>
      <c r="K5" s="16">
        <v>12</v>
      </c>
      <c r="L5" s="16">
        <v>4</v>
      </c>
      <c r="M5" s="84">
        <v>2.85</v>
      </c>
      <c r="N5" s="74">
        <v>4</v>
      </c>
      <c r="O5" s="66">
        <v>2530</v>
      </c>
      <c r="P5" s="67">
        <f>Table2245234678[[#This Row],[PEMBULATAN]]*O5</f>
        <v>10120</v>
      </c>
    </row>
    <row r="6" spans="1:16" ht="27" customHeight="1" x14ac:dyDescent="0.2">
      <c r="A6" s="98"/>
      <c r="B6" s="77"/>
      <c r="C6" s="75" t="s">
        <v>2043</v>
      </c>
      <c r="D6" s="80" t="s">
        <v>50</v>
      </c>
      <c r="E6" s="13">
        <v>44429</v>
      </c>
      <c r="F6" s="78" t="s">
        <v>599</v>
      </c>
      <c r="G6" s="13">
        <v>44433</v>
      </c>
      <c r="H6" s="79" t="s">
        <v>600</v>
      </c>
      <c r="I6" s="16">
        <v>36</v>
      </c>
      <c r="J6" s="16">
        <v>25</v>
      </c>
      <c r="K6" s="16">
        <v>11</v>
      </c>
      <c r="L6" s="16">
        <v>4</v>
      </c>
      <c r="M6" s="84">
        <v>2.4750000000000001</v>
      </c>
      <c r="N6" s="74">
        <v>4</v>
      </c>
      <c r="O6" s="66">
        <v>2530</v>
      </c>
      <c r="P6" s="67">
        <f>Table2245234678[[#This Row],[PEMBULATAN]]*O6</f>
        <v>10120</v>
      </c>
    </row>
    <row r="7" spans="1:16" ht="27" customHeight="1" x14ac:dyDescent="0.2">
      <c r="A7" s="98"/>
      <c r="B7" s="77"/>
      <c r="C7" s="75" t="s">
        <v>2044</v>
      </c>
      <c r="D7" s="80" t="s">
        <v>50</v>
      </c>
      <c r="E7" s="13">
        <v>44429</v>
      </c>
      <c r="F7" s="78" t="s">
        <v>599</v>
      </c>
      <c r="G7" s="13">
        <v>44433</v>
      </c>
      <c r="H7" s="79" t="s">
        <v>600</v>
      </c>
      <c r="I7" s="16">
        <v>54</v>
      </c>
      <c r="J7" s="16">
        <v>40</v>
      </c>
      <c r="K7" s="16">
        <v>12</v>
      </c>
      <c r="L7" s="16">
        <v>2</v>
      </c>
      <c r="M7" s="84">
        <v>6.48</v>
      </c>
      <c r="N7" s="74">
        <v>6</v>
      </c>
      <c r="O7" s="66">
        <v>2530</v>
      </c>
      <c r="P7" s="67">
        <f>Table2245234678[[#This Row],[PEMBULATAN]]*O7</f>
        <v>15180</v>
      </c>
    </row>
    <row r="8" spans="1:16" ht="27" customHeight="1" x14ac:dyDescent="0.2">
      <c r="A8" s="98"/>
      <c r="B8" s="77"/>
      <c r="C8" s="75" t="s">
        <v>2045</v>
      </c>
      <c r="D8" s="80" t="s">
        <v>50</v>
      </c>
      <c r="E8" s="13">
        <v>44429</v>
      </c>
      <c r="F8" s="78" t="s">
        <v>599</v>
      </c>
      <c r="G8" s="13">
        <v>44433</v>
      </c>
      <c r="H8" s="79" t="s">
        <v>600</v>
      </c>
      <c r="I8" s="16">
        <v>51</v>
      </c>
      <c r="J8" s="16">
        <v>37</v>
      </c>
      <c r="K8" s="16">
        <v>13</v>
      </c>
      <c r="L8" s="16">
        <v>2</v>
      </c>
      <c r="M8" s="84">
        <v>6.1327499999999997</v>
      </c>
      <c r="N8" s="74">
        <v>6</v>
      </c>
      <c r="O8" s="66">
        <v>2530</v>
      </c>
      <c r="P8" s="67">
        <f>Table2245234678[[#This Row],[PEMBULATAN]]*O8</f>
        <v>15180</v>
      </c>
    </row>
    <row r="9" spans="1:16" ht="27" customHeight="1" x14ac:dyDescent="0.2">
      <c r="A9" s="98"/>
      <c r="B9" s="77"/>
      <c r="C9" s="75" t="s">
        <v>2046</v>
      </c>
      <c r="D9" s="80" t="s">
        <v>50</v>
      </c>
      <c r="E9" s="13">
        <v>44429</v>
      </c>
      <c r="F9" s="78" t="s">
        <v>599</v>
      </c>
      <c r="G9" s="13">
        <v>44433</v>
      </c>
      <c r="H9" s="79" t="s">
        <v>600</v>
      </c>
      <c r="I9" s="16">
        <v>57</v>
      </c>
      <c r="J9" s="16">
        <v>42</v>
      </c>
      <c r="K9" s="16">
        <v>26</v>
      </c>
      <c r="L9" s="16">
        <v>16</v>
      </c>
      <c r="M9" s="84">
        <v>15.561</v>
      </c>
      <c r="N9" s="74">
        <v>16</v>
      </c>
      <c r="O9" s="66">
        <v>2530</v>
      </c>
      <c r="P9" s="67">
        <f>Table2245234678[[#This Row],[PEMBULATAN]]*O9</f>
        <v>40480</v>
      </c>
    </row>
    <row r="10" spans="1:16" ht="27" customHeight="1" x14ac:dyDescent="0.2">
      <c r="A10" s="98"/>
      <c r="B10" s="77"/>
      <c r="C10" s="75" t="s">
        <v>2047</v>
      </c>
      <c r="D10" s="80" t="s">
        <v>50</v>
      </c>
      <c r="E10" s="13">
        <v>44429</v>
      </c>
      <c r="F10" s="78" t="s">
        <v>599</v>
      </c>
      <c r="G10" s="13">
        <v>44433</v>
      </c>
      <c r="H10" s="79" t="s">
        <v>600</v>
      </c>
      <c r="I10" s="16">
        <v>48</v>
      </c>
      <c r="J10" s="16">
        <v>31</v>
      </c>
      <c r="K10" s="16">
        <v>24</v>
      </c>
      <c r="L10" s="16">
        <v>7</v>
      </c>
      <c r="M10" s="84">
        <v>8.9280000000000008</v>
      </c>
      <c r="N10" s="74">
        <v>9</v>
      </c>
      <c r="O10" s="66">
        <v>2530</v>
      </c>
      <c r="P10" s="67">
        <f>Table2245234678[[#This Row],[PEMBULATAN]]*O10</f>
        <v>22770</v>
      </c>
    </row>
    <row r="11" spans="1:16" ht="27" customHeight="1" x14ac:dyDescent="0.2">
      <c r="A11" s="98"/>
      <c r="B11" s="77"/>
      <c r="C11" s="75" t="s">
        <v>2048</v>
      </c>
      <c r="D11" s="80" t="s">
        <v>50</v>
      </c>
      <c r="E11" s="13">
        <v>44429</v>
      </c>
      <c r="F11" s="78" t="s">
        <v>599</v>
      </c>
      <c r="G11" s="13">
        <v>44433</v>
      </c>
      <c r="H11" s="79" t="s">
        <v>600</v>
      </c>
      <c r="I11" s="16">
        <v>42</v>
      </c>
      <c r="J11" s="16">
        <v>27</v>
      </c>
      <c r="K11" s="16">
        <v>22</v>
      </c>
      <c r="L11" s="16">
        <v>3</v>
      </c>
      <c r="M11" s="84">
        <v>6.2370000000000001</v>
      </c>
      <c r="N11" s="74">
        <v>6</v>
      </c>
      <c r="O11" s="66">
        <v>2530</v>
      </c>
      <c r="P11" s="67">
        <f>Table2245234678[[#This Row],[PEMBULATAN]]*O11</f>
        <v>15180</v>
      </c>
    </row>
    <row r="12" spans="1:16" ht="27" customHeight="1" x14ac:dyDescent="0.2">
      <c r="A12" s="98"/>
      <c r="B12" s="77"/>
      <c r="C12" s="75" t="s">
        <v>2049</v>
      </c>
      <c r="D12" s="80" t="s">
        <v>50</v>
      </c>
      <c r="E12" s="13">
        <v>44429</v>
      </c>
      <c r="F12" s="78" t="s">
        <v>599</v>
      </c>
      <c r="G12" s="13">
        <v>44433</v>
      </c>
      <c r="H12" s="79" t="s">
        <v>600</v>
      </c>
      <c r="I12" s="16">
        <v>47</v>
      </c>
      <c r="J12" s="16">
        <v>42</v>
      </c>
      <c r="K12" s="16">
        <v>23</v>
      </c>
      <c r="L12" s="16">
        <v>3</v>
      </c>
      <c r="M12" s="84">
        <v>11.3505</v>
      </c>
      <c r="N12" s="74">
        <v>11</v>
      </c>
      <c r="O12" s="66">
        <v>2530</v>
      </c>
      <c r="P12" s="67">
        <f>Table2245234678[[#This Row],[PEMBULATAN]]*O12</f>
        <v>27830</v>
      </c>
    </row>
    <row r="13" spans="1:16" ht="27" customHeight="1" x14ac:dyDescent="0.2">
      <c r="A13" s="98"/>
      <c r="B13" s="77"/>
      <c r="C13" s="75" t="s">
        <v>2050</v>
      </c>
      <c r="D13" s="80" t="s">
        <v>50</v>
      </c>
      <c r="E13" s="13">
        <v>44429</v>
      </c>
      <c r="F13" s="78" t="s">
        <v>599</v>
      </c>
      <c r="G13" s="13">
        <v>44433</v>
      </c>
      <c r="H13" s="79" t="s">
        <v>600</v>
      </c>
      <c r="I13" s="16">
        <v>64</v>
      </c>
      <c r="J13" s="16">
        <v>44</v>
      </c>
      <c r="K13" s="16">
        <v>6</v>
      </c>
      <c r="L13" s="16">
        <v>3</v>
      </c>
      <c r="M13" s="84">
        <v>4.2240000000000002</v>
      </c>
      <c r="N13" s="74">
        <v>4</v>
      </c>
      <c r="O13" s="66">
        <v>2530</v>
      </c>
      <c r="P13" s="67">
        <f>Table2245234678[[#This Row],[PEMBULATAN]]*O13</f>
        <v>10120</v>
      </c>
    </row>
    <row r="14" spans="1:16" ht="27" customHeight="1" x14ac:dyDescent="0.2">
      <c r="A14" s="98"/>
      <c r="B14" s="77"/>
      <c r="C14" s="75" t="s">
        <v>2051</v>
      </c>
      <c r="D14" s="80" t="s">
        <v>50</v>
      </c>
      <c r="E14" s="13">
        <v>44429</v>
      </c>
      <c r="F14" s="78" t="s">
        <v>599</v>
      </c>
      <c r="G14" s="13">
        <v>44433</v>
      </c>
      <c r="H14" s="79" t="s">
        <v>600</v>
      </c>
      <c r="I14" s="16">
        <v>50</v>
      </c>
      <c r="J14" s="16">
        <v>25</v>
      </c>
      <c r="K14" s="16">
        <v>40</v>
      </c>
      <c r="L14" s="16">
        <v>8</v>
      </c>
      <c r="M14" s="84">
        <v>12.5</v>
      </c>
      <c r="N14" s="74">
        <v>13</v>
      </c>
      <c r="O14" s="66">
        <v>2530</v>
      </c>
      <c r="P14" s="67">
        <f>Table2245234678[[#This Row],[PEMBULATAN]]*O14</f>
        <v>32890</v>
      </c>
    </row>
    <row r="15" spans="1:16" ht="27" customHeight="1" x14ac:dyDescent="0.2">
      <c r="A15" s="98"/>
      <c r="B15" s="77"/>
      <c r="C15" s="75" t="s">
        <v>2052</v>
      </c>
      <c r="D15" s="80" t="s">
        <v>50</v>
      </c>
      <c r="E15" s="13">
        <v>44429</v>
      </c>
      <c r="F15" s="78" t="s">
        <v>599</v>
      </c>
      <c r="G15" s="13">
        <v>44433</v>
      </c>
      <c r="H15" s="79" t="s">
        <v>600</v>
      </c>
      <c r="I15" s="16">
        <v>36</v>
      </c>
      <c r="J15" s="16">
        <v>26</v>
      </c>
      <c r="K15" s="16">
        <v>28</v>
      </c>
      <c r="L15" s="16">
        <v>4</v>
      </c>
      <c r="M15" s="84">
        <v>6.5519999999999996</v>
      </c>
      <c r="N15" s="74">
        <v>7</v>
      </c>
      <c r="O15" s="66">
        <v>2530</v>
      </c>
      <c r="P15" s="67">
        <f>Table2245234678[[#This Row],[PEMBULATAN]]*O15</f>
        <v>17710</v>
      </c>
    </row>
    <row r="16" spans="1:16" ht="27" customHeight="1" x14ac:dyDescent="0.2">
      <c r="A16" s="98"/>
      <c r="B16" s="77"/>
      <c r="C16" s="75" t="s">
        <v>2053</v>
      </c>
      <c r="D16" s="80" t="s">
        <v>50</v>
      </c>
      <c r="E16" s="13">
        <v>44429</v>
      </c>
      <c r="F16" s="78" t="s">
        <v>599</v>
      </c>
      <c r="G16" s="13">
        <v>44433</v>
      </c>
      <c r="H16" s="79" t="s">
        <v>600</v>
      </c>
      <c r="I16" s="16">
        <v>66</v>
      </c>
      <c r="J16" s="16">
        <v>46</v>
      </c>
      <c r="K16" s="16">
        <v>7</v>
      </c>
      <c r="L16" s="16">
        <v>3</v>
      </c>
      <c r="M16" s="84">
        <v>5.3129999999999997</v>
      </c>
      <c r="N16" s="74">
        <v>5</v>
      </c>
      <c r="O16" s="66">
        <v>2530</v>
      </c>
      <c r="P16" s="67">
        <f>Table2245234678[[#This Row],[PEMBULATAN]]*O16</f>
        <v>12650</v>
      </c>
    </row>
    <row r="17" spans="1:16" ht="27" customHeight="1" x14ac:dyDescent="0.2">
      <c r="A17" s="98"/>
      <c r="B17" s="77"/>
      <c r="C17" s="75" t="s">
        <v>2054</v>
      </c>
      <c r="D17" s="80" t="s">
        <v>50</v>
      </c>
      <c r="E17" s="13">
        <v>44429</v>
      </c>
      <c r="F17" s="78" t="s">
        <v>599</v>
      </c>
      <c r="G17" s="13">
        <v>44433</v>
      </c>
      <c r="H17" s="79" t="s">
        <v>600</v>
      </c>
      <c r="I17" s="16">
        <v>61</v>
      </c>
      <c r="J17" s="16">
        <v>61</v>
      </c>
      <c r="K17" s="16">
        <v>15</v>
      </c>
      <c r="L17" s="16">
        <v>3</v>
      </c>
      <c r="M17" s="84">
        <v>13.953749999999999</v>
      </c>
      <c r="N17" s="74">
        <v>14</v>
      </c>
      <c r="O17" s="66">
        <v>2530</v>
      </c>
      <c r="P17" s="67">
        <f>Table2245234678[[#This Row],[PEMBULATAN]]*O17</f>
        <v>35420</v>
      </c>
    </row>
    <row r="18" spans="1:16" ht="27" customHeight="1" x14ac:dyDescent="0.2">
      <c r="A18" s="98"/>
      <c r="B18" s="77"/>
      <c r="C18" s="75" t="s">
        <v>2055</v>
      </c>
      <c r="D18" s="80" t="s">
        <v>50</v>
      </c>
      <c r="E18" s="13">
        <v>44429</v>
      </c>
      <c r="F18" s="78" t="s">
        <v>599</v>
      </c>
      <c r="G18" s="13">
        <v>44433</v>
      </c>
      <c r="H18" s="79" t="s">
        <v>600</v>
      </c>
      <c r="I18" s="16">
        <v>83</v>
      </c>
      <c r="J18" s="16">
        <v>33</v>
      </c>
      <c r="K18" s="16">
        <v>16</v>
      </c>
      <c r="L18" s="16">
        <v>3</v>
      </c>
      <c r="M18" s="84">
        <v>10.956</v>
      </c>
      <c r="N18" s="74">
        <v>11</v>
      </c>
      <c r="O18" s="66">
        <v>2530</v>
      </c>
      <c r="P18" s="67">
        <f>Table2245234678[[#This Row],[PEMBULATAN]]*O18</f>
        <v>27830</v>
      </c>
    </row>
    <row r="19" spans="1:16" ht="27" customHeight="1" x14ac:dyDescent="0.2">
      <c r="A19" s="98"/>
      <c r="B19" s="77"/>
      <c r="C19" s="75" t="s">
        <v>2056</v>
      </c>
      <c r="D19" s="80" t="s">
        <v>50</v>
      </c>
      <c r="E19" s="13">
        <v>44429</v>
      </c>
      <c r="F19" s="78" t="s">
        <v>599</v>
      </c>
      <c r="G19" s="13">
        <v>44433</v>
      </c>
      <c r="H19" s="79" t="s">
        <v>600</v>
      </c>
      <c r="I19" s="16">
        <v>91</v>
      </c>
      <c r="J19" s="16">
        <v>41</v>
      </c>
      <c r="K19" s="16">
        <v>8</v>
      </c>
      <c r="L19" s="16">
        <v>2</v>
      </c>
      <c r="M19" s="84">
        <v>7.4619999999999997</v>
      </c>
      <c r="N19" s="74">
        <v>7</v>
      </c>
      <c r="O19" s="66">
        <v>2530</v>
      </c>
      <c r="P19" s="67">
        <f>Table2245234678[[#This Row],[PEMBULATAN]]*O19</f>
        <v>17710</v>
      </c>
    </row>
    <row r="20" spans="1:16" ht="27" customHeight="1" x14ac:dyDescent="0.2">
      <c r="A20" s="98"/>
      <c r="B20" s="77"/>
      <c r="C20" s="75" t="s">
        <v>2057</v>
      </c>
      <c r="D20" s="80" t="s">
        <v>50</v>
      </c>
      <c r="E20" s="13">
        <v>44429</v>
      </c>
      <c r="F20" s="78" t="s">
        <v>599</v>
      </c>
      <c r="G20" s="13">
        <v>44433</v>
      </c>
      <c r="H20" s="79" t="s">
        <v>600</v>
      </c>
      <c r="I20" s="16">
        <v>53</v>
      </c>
      <c r="J20" s="16">
        <v>40</v>
      </c>
      <c r="K20" s="16">
        <v>36</v>
      </c>
      <c r="L20" s="16">
        <v>8</v>
      </c>
      <c r="M20" s="84">
        <v>19.079999999999998</v>
      </c>
      <c r="N20" s="74">
        <v>19</v>
      </c>
      <c r="O20" s="66">
        <v>2530</v>
      </c>
      <c r="P20" s="67">
        <f>Table2245234678[[#This Row],[PEMBULATAN]]*O20</f>
        <v>48070</v>
      </c>
    </row>
    <row r="21" spans="1:16" ht="27" customHeight="1" x14ac:dyDescent="0.2">
      <c r="A21" s="98"/>
      <c r="B21" s="77"/>
      <c r="C21" s="75" t="s">
        <v>2058</v>
      </c>
      <c r="D21" s="80" t="s">
        <v>50</v>
      </c>
      <c r="E21" s="13">
        <v>44429</v>
      </c>
      <c r="F21" s="78" t="s">
        <v>599</v>
      </c>
      <c r="G21" s="13">
        <v>44433</v>
      </c>
      <c r="H21" s="79" t="s">
        <v>600</v>
      </c>
      <c r="I21" s="16">
        <v>58</v>
      </c>
      <c r="J21" s="16">
        <v>40</v>
      </c>
      <c r="K21" s="16">
        <v>36</v>
      </c>
      <c r="L21" s="16">
        <v>4</v>
      </c>
      <c r="M21" s="84">
        <v>20.88</v>
      </c>
      <c r="N21" s="74">
        <v>21</v>
      </c>
      <c r="O21" s="66">
        <v>2530</v>
      </c>
      <c r="P21" s="67">
        <f>Table2245234678[[#This Row],[PEMBULATAN]]*O21</f>
        <v>53130</v>
      </c>
    </row>
    <row r="22" spans="1:16" ht="27" customHeight="1" x14ac:dyDescent="0.2">
      <c r="A22" s="98"/>
      <c r="B22" s="77"/>
      <c r="C22" s="75" t="s">
        <v>2059</v>
      </c>
      <c r="D22" s="80" t="s">
        <v>50</v>
      </c>
      <c r="E22" s="13">
        <v>44429</v>
      </c>
      <c r="F22" s="78" t="s">
        <v>599</v>
      </c>
      <c r="G22" s="13">
        <v>44433</v>
      </c>
      <c r="H22" s="79" t="s">
        <v>600</v>
      </c>
      <c r="I22" s="16">
        <v>70</v>
      </c>
      <c r="J22" s="16">
        <v>60</v>
      </c>
      <c r="K22" s="16">
        <v>40</v>
      </c>
      <c r="L22" s="16">
        <v>5</v>
      </c>
      <c r="M22" s="84">
        <v>42</v>
      </c>
      <c r="N22" s="74">
        <v>42</v>
      </c>
      <c r="O22" s="66">
        <v>2530</v>
      </c>
      <c r="P22" s="67">
        <f>Table2245234678[[#This Row],[PEMBULATAN]]*O22</f>
        <v>106260</v>
      </c>
    </row>
    <row r="23" spans="1:16" ht="27" customHeight="1" x14ac:dyDescent="0.2">
      <c r="A23" s="98"/>
      <c r="B23" s="77"/>
      <c r="C23" s="75" t="s">
        <v>2060</v>
      </c>
      <c r="D23" s="80" t="s">
        <v>50</v>
      </c>
      <c r="E23" s="13">
        <v>44429</v>
      </c>
      <c r="F23" s="78" t="s">
        <v>599</v>
      </c>
      <c r="G23" s="13">
        <v>44433</v>
      </c>
      <c r="H23" s="79" t="s">
        <v>600</v>
      </c>
      <c r="I23" s="16">
        <v>62</v>
      </c>
      <c r="J23" s="16">
        <v>48</v>
      </c>
      <c r="K23" s="16">
        <v>16</v>
      </c>
      <c r="L23" s="16">
        <v>16</v>
      </c>
      <c r="M23" s="84">
        <v>11.904</v>
      </c>
      <c r="N23" s="74">
        <v>16</v>
      </c>
      <c r="O23" s="66">
        <v>2530</v>
      </c>
      <c r="P23" s="67">
        <f>Table2245234678[[#This Row],[PEMBULATAN]]*O23</f>
        <v>40480</v>
      </c>
    </row>
    <row r="24" spans="1:16" ht="27" customHeight="1" x14ac:dyDescent="0.2">
      <c r="A24" s="98"/>
      <c r="B24" s="77"/>
      <c r="C24" s="75" t="s">
        <v>2061</v>
      </c>
      <c r="D24" s="80" t="s">
        <v>50</v>
      </c>
      <c r="E24" s="13">
        <v>44429</v>
      </c>
      <c r="F24" s="78" t="s">
        <v>599</v>
      </c>
      <c r="G24" s="13">
        <v>44433</v>
      </c>
      <c r="H24" s="79" t="s">
        <v>600</v>
      </c>
      <c r="I24" s="16">
        <v>42</v>
      </c>
      <c r="J24" s="16">
        <v>30</v>
      </c>
      <c r="K24" s="16">
        <v>21</v>
      </c>
      <c r="L24" s="16">
        <v>2</v>
      </c>
      <c r="M24" s="84">
        <v>6.6150000000000002</v>
      </c>
      <c r="N24" s="74">
        <v>7</v>
      </c>
      <c r="O24" s="66">
        <v>2530</v>
      </c>
      <c r="P24" s="67">
        <f>Table2245234678[[#This Row],[PEMBULATAN]]*O24</f>
        <v>17710</v>
      </c>
    </row>
    <row r="25" spans="1:16" ht="27" customHeight="1" x14ac:dyDescent="0.2">
      <c r="A25" s="98"/>
      <c r="B25" s="77"/>
      <c r="C25" s="75" t="s">
        <v>2062</v>
      </c>
      <c r="D25" s="80" t="s">
        <v>50</v>
      </c>
      <c r="E25" s="13">
        <v>44429</v>
      </c>
      <c r="F25" s="78" t="s">
        <v>599</v>
      </c>
      <c r="G25" s="13">
        <v>44433</v>
      </c>
      <c r="H25" s="79" t="s">
        <v>600</v>
      </c>
      <c r="I25" s="16">
        <v>42</v>
      </c>
      <c r="J25" s="16">
        <v>25</v>
      </c>
      <c r="K25" s="16">
        <v>28</v>
      </c>
      <c r="L25" s="16">
        <v>4</v>
      </c>
      <c r="M25" s="84">
        <v>7.35</v>
      </c>
      <c r="N25" s="74">
        <v>7</v>
      </c>
      <c r="O25" s="66">
        <v>2530</v>
      </c>
      <c r="P25" s="67">
        <f>Table2245234678[[#This Row],[PEMBULATAN]]*O25</f>
        <v>17710</v>
      </c>
    </row>
    <row r="26" spans="1:16" ht="27" customHeight="1" x14ac:dyDescent="0.2">
      <c r="A26" s="98"/>
      <c r="B26" s="77"/>
      <c r="C26" s="75" t="s">
        <v>2063</v>
      </c>
      <c r="D26" s="80" t="s">
        <v>50</v>
      </c>
      <c r="E26" s="13">
        <v>44429</v>
      </c>
      <c r="F26" s="78" t="s">
        <v>599</v>
      </c>
      <c r="G26" s="13">
        <v>44433</v>
      </c>
      <c r="H26" s="79" t="s">
        <v>600</v>
      </c>
      <c r="I26" s="16">
        <v>104</v>
      </c>
      <c r="J26" s="16">
        <v>16</v>
      </c>
      <c r="K26" s="16">
        <v>35</v>
      </c>
      <c r="L26" s="16">
        <v>5</v>
      </c>
      <c r="M26" s="84">
        <v>14.56</v>
      </c>
      <c r="N26" s="74">
        <v>15</v>
      </c>
      <c r="O26" s="66">
        <v>2530</v>
      </c>
      <c r="P26" s="67">
        <f>Table2245234678[[#This Row],[PEMBULATAN]]*O26</f>
        <v>37950</v>
      </c>
    </row>
    <row r="27" spans="1:16" ht="27" customHeight="1" x14ac:dyDescent="0.2">
      <c r="A27" s="98"/>
      <c r="B27" s="77"/>
      <c r="C27" s="75" t="s">
        <v>2064</v>
      </c>
      <c r="D27" s="80" t="s">
        <v>50</v>
      </c>
      <c r="E27" s="13">
        <v>44429</v>
      </c>
      <c r="F27" s="78" t="s">
        <v>599</v>
      </c>
      <c r="G27" s="13">
        <v>44433</v>
      </c>
      <c r="H27" s="79" t="s">
        <v>600</v>
      </c>
      <c r="I27" s="16">
        <v>93</v>
      </c>
      <c r="J27" s="16">
        <v>17</v>
      </c>
      <c r="K27" s="16">
        <v>10</v>
      </c>
      <c r="L27" s="16">
        <v>2</v>
      </c>
      <c r="M27" s="84">
        <v>3.9525000000000001</v>
      </c>
      <c r="N27" s="74">
        <v>4</v>
      </c>
      <c r="O27" s="66">
        <v>2530</v>
      </c>
      <c r="P27" s="67">
        <f>Table2245234678[[#This Row],[PEMBULATAN]]*O27</f>
        <v>10120</v>
      </c>
    </row>
    <row r="28" spans="1:16" ht="27" customHeight="1" x14ac:dyDescent="0.2">
      <c r="A28" s="98"/>
      <c r="B28" s="77"/>
      <c r="C28" s="75" t="s">
        <v>2065</v>
      </c>
      <c r="D28" s="80" t="s">
        <v>50</v>
      </c>
      <c r="E28" s="13">
        <v>44429</v>
      </c>
      <c r="F28" s="78" t="s">
        <v>599</v>
      </c>
      <c r="G28" s="13">
        <v>44433</v>
      </c>
      <c r="H28" s="79" t="s">
        <v>600</v>
      </c>
      <c r="I28" s="16">
        <v>172</v>
      </c>
      <c r="J28" s="16">
        <v>15</v>
      </c>
      <c r="K28" s="16">
        <v>12</v>
      </c>
      <c r="L28" s="16">
        <v>5</v>
      </c>
      <c r="M28" s="84">
        <v>7.74</v>
      </c>
      <c r="N28" s="74">
        <v>8</v>
      </c>
      <c r="O28" s="66">
        <v>2530</v>
      </c>
      <c r="P28" s="67">
        <f>Table2245234678[[#This Row],[PEMBULATAN]]*O28</f>
        <v>20240</v>
      </c>
    </row>
    <row r="29" spans="1:16" ht="27" customHeight="1" x14ac:dyDescent="0.2">
      <c r="A29" s="98"/>
      <c r="B29" s="77"/>
      <c r="C29" s="75" t="s">
        <v>2066</v>
      </c>
      <c r="D29" s="80" t="s">
        <v>50</v>
      </c>
      <c r="E29" s="13">
        <v>44429</v>
      </c>
      <c r="F29" s="78" t="s">
        <v>599</v>
      </c>
      <c r="G29" s="13">
        <v>44433</v>
      </c>
      <c r="H29" s="79" t="s">
        <v>600</v>
      </c>
      <c r="I29" s="16">
        <v>81</v>
      </c>
      <c r="J29" s="16">
        <v>13</v>
      </c>
      <c r="K29" s="16">
        <v>8</v>
      </c>
      <c r="L29" s="16">
        <v>2</v>
      </c>
      <c r="M29" s="84">
        <v>2.1059999999999999</v>
      </c>
      <c r="N29" s="74">
        <v>2</v>
      </c>
      <c r="O29" s="66">
        <v>2530</v>
      </c>
      <c r="P29" s="67">
        <f>Table2245234678[[#This Row],[PEMBULATAN]]*O29</f>
        <v>5060</v>
      </c>
    </row>
    <row r="30" spans="1:16" ht="27" customHeight="1" x14ac:dyDescent="0.2">
      <c r="A30" s="98"/>
      <c r="B30" s="77"/>
      <c r="C30" s="75" t="s">
        <v>2067</v>
      </c>
      <c r="D30" s="80" t="s">
        <v>50</v>
      </c>
      <c r="E30" s="13">
        <v>44429</v>
      </c>
      <c r="F30" s="78" t="s">
        <v>599</v>
      </c>
      <c r="G30" s="13">
        <v>44433</v>
      </c>
      <c r="H30" s="79" t="s">
        <v>600</v>
      </c>
      <c r="I30" s="16">
        <v>57</v>
      </c>
      <c r="J30" s="16">
        <v>21</v>
      </c>
      <c r="K30" s="16">
        <v>10</v>
      </c>
      <c r="L30" s="16">
        <v>4</v>
      </c>
      <c r="M30" s="84">
        <v>2.9925000000000002</v>
      </c>
      <c r="N30" s="74">
        <v>4</v>
      </c>
      <c r="O30" s="66">
        <v>2530</v>
      </c>
      <c r="P30" s="67">
        <f>Table2245234678[[#This Row],[PEMBULATAN]]*O30</f>
        <v>10120</v>
      </c>
    </row>
    <row r="31" spans="1:16" ht="27" customHeight="1" x14ac:dyDescent="0.2">
      <c r="A31" s="98"/>
      <c r="B31" s="77"/>
      <c r="C31" s="75" t="s">
        <v>2068</v>
      </c>
      <c r="D31" s="80" t="s">
        <v>50</v>
      </c>
      <c r="E31" s="13">
        <v>44429</v>
      </c>
      <c r="F31" s="78" t="s">
        <v>599</v>
      </c>
      <c r="G31" s="13">
        <v>44433</v>
      </c>
      <c r="H31" s="79" t="s">
        <v>600</v>
      </c>
      <c r="I31" s="16">
        <v>94</v>
      </c>
      <c r="J31" s="16">
        <v>33</v>
      </c>
      <c r="K31" s="16">
        <v>7</v>
      </c>
      <c r="L31" s="16">
        <v>2</v>
      </c>
      <c r="M31" s="84">
        <v>5.4284999999999997</v>
      </c>
      <c r="N31" s="74">
        <v>5</v>
      </c>
      <c r="O31" s="66">
        <v>2530</v>
      </c>
      <c r="P31" s="67">
        <f>Table2245234678[[#This Row],[PEMBULATAN]]*O31</f>
        <v>12650</v>
      </c>
    </row>
    <row r="32" spans="1:16" ht="27" customHeight="1" x14ac:dyDescent="0.2">
      <c r="A32" s="98"/>
      <c r="B32" s="77"/>
      <c r="C32" s="75" t="s">
        <v>2069</v>
      </c>
      <c r="D32" s="80" t="s">
        <v>50</v>
      </c>
      <c r="E32" s="13">
        <v>44429</v>
      </c>
      <c r="F32" s="78" t="s">
        <v>599</v>
      </c>
      <c r="G32" s="13">
        <v>44433</v>
      </c>
      <c r="H32" s="79" t="s">
        <v>600</v>
      </c>
      <c r="I32" s="16">
        <v>42</v>
      </c>
      <c r="J32" s="16">
        <v>32</v>
      </c>
      <c r="K32" s="16">
        <v>12</v>
      </c>
      <c r="L32" s="16">
        <v>3</v>
      </c>
      <c r="M32" s="84">
        <v>4.032</v>
      </c>
      <c r="N32" s="74">
        <v>4</v>
      </c>
      <c r="O32" s="66">
        <v>2530</v>
      </c>
      <c r="P32" s="67">
        <f>Table2245234678[[#This Row],[PEMBULATAN]]*O32</f>
        <v>10120</v>
      </c>
    </row>
    <row r="33" spans="1:16" ht="27" customHeight="1" x14ac:dyDescent="0.2">
      <c r="A33" s="98"/>
      <c r="B33" s="77"/>
      <c r="C33" s="75" t="s">
        <v>2070</v>
      </c>
      <c r="D33" s="80" t="s">
        <v>50</v>
      </c>
      <c r="E33" s="13">
        <v>44429</v>
      </c>
      <c r="F33" s="78" t="s">
        <v>599</v>
      </c>
      <c r="G33" s="13">
        <v>44433</v>
      </c>
      <c r="H33" s="79" t="s">
        <v>600</v>
      </c>
      <c r="I33" s="16">
        <v>94</v>
      </c>
      <c r="J33" s="16">
        <v>4</v>
      </c>
      <c r="K33" s="16">
        <v>4</v>
      </c>
      <c r="L33" s="16">
        <v>1</v>
      </c>
      <c r="M33" s="84">
        <v>0.376</v>
      </c>
      <c r="N33" s="74">
        <v>1</v>
      </c>
      <c r="O33" s="66">
        <v>2530</v>
      </c>
      <c r="P33" s="67">
        <f>Table2245234678[[#This Row],[PEMBULATAN]]*O33</f>
        <v>2530</v>
      </c>
    </row>
    <row r="34" spans="1:16" ht="27" customHeight="1" x14ac:dyDescent="0.2">
      <c r="A34" s="98"/>
      <c r="B34" s="77"/>
      <c r="C34" s="75" t="s">
        <v>2071</v>
      </c>
      <c r="D34" s="80" t="s">
        <v>50</v>
      </c>
      <c r="E34" s="13">
        <v>44429</v>
      </c>
      <c r="F34" s="78" t="s">
        <v>599</v>
      </c>
      <c r="G34" s="13">
        <v>44433</v>
      </c>
      <c r="H34" s="79" t="s">
        <v>600</v>
      </c>
      <c r="I34" s="16">
        <v>76</v>
      </c>
      <c r="J34" s="16">
        <v>40</v>
      </c>
      <c r="K34" s="16">
        <v>9</v>
      </c>
      <c r="L34" s="16">
        <v>2</v>
      </c>
      <c r="M34" s="84">
        <v>6.84</v>
      </c>
      <c r="N34" s="74">
        <v>7</v>
      </c>
      <c r="O34" s="66">
        <v>2530</v>
      </c>
      <c r="P34" s="67">
        <f>Table2245234678[[#This Row],[PEMBULATAN]]*O34</f>
        <v>17710</v>
      </c>
    </row>
    <row r="35" spans="1:16" ht="27" customHeight="1" x14ac:dyDescent="0.2">
      <c r="A35" s="98"/>
      <c r="B35" s="77"/>
      <c r="C35" s="75" t="s">
        <v>2072</v>
      </c>
      <c r="D35" s="80" t="s">
        <v>50</v>
      </c>
      <c r="E35" s="13">
        <v>44429</v>
      </c>
      <c r="F35" s="78" t="s">
        <v>599</v>
      </c>
      <c r="G35" s="13">
        <v>44433</v>
      </c>
      <c r="H35" s="79" t="s">
        <v>600</v>
      </c>
      <c r="I35" s="16">
        <v>45</v>
      </c>
      <c r="J35" s="16">
        <v>20</v>
      </c>
      <c r="K35" s="16">
        <v>10</v>
      </c>
      <c r="L35" s="16">
        <v>3</v>
      </c>
      <c r="M35" s="84">
        <v>2.25</v>
      </c>
      <c r="N35" s="74">
        <v>3</v>
      </c>
      <c r="O35" s="66">
        <v>2530</v>
      </c>
      <c r="P35" s="67">
        <f>Table2245234678[[#This Row],[PEMBULATAN]]*O35</f>
        <v>7590</v>
      </c>
    </row>
    <row r="36" spans="1:16" ht="27" customHeight="1" x14ac:dyDescent="0.2">
      <c r="A36" s="98"/>
      <c r="B36" s="77"/>
      <c r="C36" s="75" t="s">
        <v>2073</v>
      </c>
      <c r="D36" s="80" t="s">
        <v>50</v>
      </c>
      <c r="E36" s="13">
        <v>44429</v>
      </c>
      <c r="F36" s="78" t="s">
        <v>599</v>
      </c>
      <c r="G36" s="13">
        <v>44433</v>
      </c>
      <c r="H36" s="79" t="s">
        <v>600</v>
      </c>
      <c r="I36" s="16">
        <v>66</v>
      </c>
      <c r="J36" s="16">
        <v>47</v>
      </c>
      <c r="K36" s="16">
        <v>7</v>
      </c>
      <c r="L36" s="16">
        <v>3</v>
      </c>
      <c r="M36" s="84">
        <v>5.4284999999999997</v>
      </c>
      <c r="N36" s="74">
        <v>5</v>
      </c>
      <c r="O36" s="66">
        <v>2530</v>
      </c>
      <c r="P36" s="67">
        <f>Table2245234678[[#This Row],[PEMBULATAN]]*O36</f>
        <v>12650</v>
      </c>
    </row>
    <row r="37" spans="1:16" ht="27" customHeight="1" x14ac:dyDescent="0.2">
      <c r="A37" s="98"/>
      <c r="B37" s="77"/>
      <c r="C37" s="75" t="s">
        <v>2074</v>
      </c>
      <c r="D37" s="80" t="s">
        <v>50</v>
      </c>
      <c r="E37" s="13">
        <v>44429</v>
      </c>
      <c r="F37" s="78" t="s">
        <v>599</v>
      </c>
      <c r="G37" s="13">
        <v>44433</v>
      </c>
      <c r="H37" s="79" t="s">
        <v>600</v>
      </c>
      <c r="I37" s="16">
        <v>53</v>
      </c>
      <c r="J37" s="16">
        <v>44</v>
      </c>
      <c r="K37" s="16">
        <v>31</v>
      </c>
      <c r="L37" s="16">
        <v>2</v>
      </c>
      <c r="M37" s="84">
        <v>18.073</v>
      </c>
      <c r="N37" s="74">
        <v>18</v>
      </c>
      <c r="O37" s="66">
        <v>2530</v>
      </c>
      <c r="P37" s="67">
        <f>Table2245234678[[#This Row],[PEMBULATAN]]*O37</f>
        <v>45540</v>
      </c>
    </row>
    <row r="38" spans="1:16" ht="27" customHeight="1" x14ac:dyDescent="0.2">
      <c r="A38" s="98"/>
      <c r="B38" s="77"/>
      <c r="C38" s="75" t="s">
        <v>2075</v>
      </c>
      <c r="D38" s="80" t="s">
        <v>50</v>
      </c>
      <c r="E38" s="13">
        <v>44429</v>
      </c>
      <c r="F38" s="78" t="s">
        <v>599</v>
      </c>
      <c r="G38" s="13">
        <v>44433</v>
      </c>
      <c r="H38" s="79" t="s">
        <v>600</v>
      </c>
      <c r="I38" s="16">
        <v>85</v>
      </c>
      <c r="J38" s="16">
        <v>43</v>
      </c>
      <c r="K38" s="16">
        <v>10</v>
      </c>
      <c r="L38" s="16">
        <v>14</v>
      </c>
      <c r="M38" s="84">
        <v>9.1374999999999993</v>
      </c>
      <c r="N38" s="74">
        <v>14</v>
      </c>
      <c r="O38" s="66">
        <v>2530</v>
      </c>
      <c r="P38" s="67">
        <f>Table2245234678[[#This Row],[PEMBULATAN]]*O38</f>
        <v>35420</v>
      </c>
    </row>
    <row r="39" spans="1:16" ht="27" customHeight="1" x14ac:dyDescent="0.2">
      <c r="A39" s="98"/>
      <c r="B39" s="77"/>
      <c r="C39" s="75" t="s">
        <v>2076</v>
      </c>
      <c r="D39" s="80" t="s">
        <v>50</v>
      </c>
      <c r="E39" s="13">
        <v>44429</v>
      </c>
      <c r="F39" s="78" t="s">
        <v>599</v>
      </c>
      <c r="G39" s="13">
        <v>44433</v>
      </c>
      <c r="H39" s="79" t="s">
        <v>600</v>
      </c>
      <c r="I39" s="16">
        <v>38</v>
      </c>
      <c r="J39" s="16">
        <v>7</v>
      </c>
      <c r="K39" s="16">
        <v>9</v>
      </c>
      <c r="L39" s="16">
        <v>8</v>
      </c>
      <c r="M39" s="84">
        <v>0.59850000000000003</v>
      </c>
      <c r="N39" s="74">
        <v>8</v>
      </c>
      <c r="O39" s="66">
        <v>2530</v>
      </c>
      <c r="P39" s="67">
        <f>Table2245234678[[#This Row],[PEMBULATAN]]*O39</f>
        <v>20240</v>
      </c>
    </row>
    <row r="40" spans="1:16" ht="27" customHeight="1" x14ac:dyDescent="0.2">
      <c r="A40" s="98"/>
      <c r="B40" s="77"/>
      <c r="C40" s="75" t="s">
        <v>2077</v>
      </c>
      <c r="D40" s="80" t="s">
        <v>50</v>
      </c>
      <c r="E40" s="13">
        <v>44429</v>
      </c>
      <c r="F40" s="78" t="s">
        <v>599</v>
      </c>
      <c r="G40" s="13">
        <v>44433</v>
      </c>
      <c r="H40" s="79" t="s">
        <v>600</v>
      </c>
      <c r="I40" s="16">
        <v>168</v>
      </c>
      <c r="J40" s="16">
        <v>9</v>
      </c>
      <c r="K40" s="16">
        <v>9</v>
      </c>
      <c r="L40" s="16">
        <v>3</v>
      </c>
      <c r="M40" s="84">
        <v>3.4020000000000001</v>
      </c>
      <c r="N40" s="74">
        <v>3</v>
      </c>
      <c r="O40" s="66">
        <v>2530</v>
      </c>
      <c r="P40" s="67">
        <f>Table2245234678[[#This Row],[PEMBULATAN]]*O40</f>
        <v>7590</v>
      </c>
    </row>
    <row r="41" spans="1:16" ht="27" customHeight="1" x14ac:dyDescent="0.2">
      <c r="A41" s="98"/>
      <c r="B41" s="77"/>
      <c r="C41" s="75" t="s">
        <v>2078</v>
      </c>
      <c r="D41" s="80" t="s">
        <v>50</v>
      </c>
      <c r="E41" s="13">
        <v>44429</v>
      </c>
      <c r="F41" s="78" t="s">
        <v>599</v>
      </c>
      <c r="G41" s="13">
        <v>44433</v>
      </c>
      <c r="H41" s="79" t="s">
        <v>600</v>
      </c>
      <c r="I41" s="16">
        <v>64</v>
      </c>
      <c r="J41" s="16">
        <v>47</v>
      </c>
      <c r="K41" s="16">
        <v>17</v>
      </c>
      <c r="L41" s="16">
        <v>8</v>
      </c>
      <c r="M41" s="84">
        <v>12.784000000000001</v>
      </c>
      <c r="N41" s="74">
        <v>13</v>
      </c>
      <c r="O41" s="66">
        <v>2530</v>
      </c>
      <c r="P41" s="67">
        <f>Table2245234678[[#This Row],[PEMBULATAN]]*O41</f>
        <v>32890</v>
      </c>
    </row>
    <row r="42" spans="1:16" ht="27" customHeight="1" x14ac:dyDescent="0.2">
      <c r="A42" s="98"/>
      <c r="B42" s="77"/>
      <c r="C42" s="75" t="s">
        <v>2079</v>
      </c>
      <c r="D42" s="80" t="s">
        <v>50</v>
      </c>
      <c r="E42" s="13">
        <v>44429</v>
      </c>
      <c r="F42" s="78" t="s">
        <v>599</v>
      </c>
      <c r="G42" s="13">
        <v>44433</v>
      </c>
      <c r="H42" s="79" t="s">
        <v>600</v>
      </c>
      <c r="I42" s="16">
        <v>55</v>
      </c>
      <c r="J42" s="16">
        <v>20</v>
      </c>
      <c r="K42" s="16">
        <v>20</v>
      </c>
      <c r="L42" s="16">
        <v>1</v>
      </c>
      <c r="M42" s="84">
        <v>5.5</v>
      </c>
      <c r="N42" s="74">
        <v>6</v>
      </c>
      <c r="O42" s="66">
        <v>2530</v>
      </c>
      <c r="P42" s="67">
        <f>Table2245234678[[#This Row],[PEMBULATAN]]*O42</f>
        <v>15180</v>
      </c>
    </row>
    <row r="43" spans="1:16" ht="27" customHeight="1" x14ac:dyDescent="0.2">
      <c r="A43" s="98"/>
      <c r="B43" s="77"/>
      <c r="C43" s="75" t="s">
        <v>2080</v>
      </c>
      <c r="D43" s="80" t="s">
        <v>50</v>
      </c>
      <c r="E43" s="13">
        <v>44429</v>
      </c>
      <c r="F43" s="78" t="s">
        <v>599</v>
      </c>
      <c r="G43" s="13">
        <v>44433</v>
      </c>
      <c r="H43" s="79" t="s">
        <v>600</v>
      </c>
      <c r="I43" s="16">
        <v>58</v>
      </c>
      <c r="J43" s="16">
        <v>48</v>
      </c>
      <c r="K43" s="16">
        <v>16</v>
      </c>
      <c r="L43" s="16">
        <v>3</v>
      </c>
      <c r="M43" s="84">
        <v>11.135999999999999</v>
      </c>
      <c r="N43" s="74">
        <v>11</v>
      </c>
      <c r="O43" s="66">
        <v>2530</v>
      </c>
      <c r="P43" s="67">
        <f>Table2245234678[[#This Row],[PEMBULATAN]]*O43</f>
        <v>27830</v>
      </c>
    </row>
    <row r="44" spans="1:16" ht="27" customHeight="1" x14ac:dyDescent="0.2">
      <c r="A44" s="98"/>
      <c r="B44" s="77"/>
      <c r="C44" s="75" t="s">
        <v>2081</v>
      </c>
      <c r="D44" s="80" t="s">
        <v>50</v>
      </c>
      <c r="E44" s="13">
        <v>44429</v>
      </c>
      <c r="F44" s="78" t="s">
        <v>599</v>
      </c>
      <c r="G44" s="13">
        <v>44433</v>
      </c>
      <c r="H44" s="79" t="s">
        <v>600</v>
      </c>
      <c r="I44" s="16">
        <v>60</v>
      </c>
      <c r="J44" s="16">
        <v>28</v>
      </c>
      <c r="K44" s="16">
        <v>37</v>
      </c>
      <c r="L44" s="16">
        <v>20</v>
      </c>
      <c r="M44" s="84">
        <v>15.54</v>
      </c>
      <c r="N44" s="74">
        <v>20</v>
      </c>
      <c r="O44" s="66">
        <v>2530</v>
      </c>
      <c r="P44" s="67">
        <f>Table2245234678[[#This Row],[PEMBULATAN]]*O44</f>
        <v>50600</v>
      </c>
    </row>
    <row r="45" spans="1:16" ht="27" customHeight="1" x14ac:dyDescent="0.2">
      <c r="A45" s="98"/>
      <c r="B45" s="77"/>
      <c r="C45" s="75" t="s">
        <v>2082</v>
      </c>
      <c r="D45" s="80" t="s">
        <v>50</v>
      </c>
      <c r="E45" s="13">
        <v>44429</v>
      </c>
      <c r="F45" s="78" t="s">
        <v>599</v>
      </c>
      <c r="G45" s="13">
        <v>44433</v>
      </c>
      <c r="H45" s="79" t="s">
        <v>600</v>
      </c>
      <c r="I45" s="16">
        <v>50</v>
      </c>
      <c r="J45" s="16">
        <v>42</v>
      </c>
      <c r="K45" s="16">
        <v>31</v>
      </c>
      <c r="L45" s="16">
        <v>11</v>
      </c>
      <c r="M45" s="84">
        <v>16.274999999999999</v>
      </c>
      <c r="N45" s="74">
        <v>16</v>
      </c>
      <c r="O45" s="66">
        <v>2530</v>
      </c>
      <c r="P45" s="67">
        <f>Table2245234678[[#This Row],[PEMBULATAN]]*O45</f>
        <v>40480</v>
      </c>
    </row>
    <row r="46" spans="1:16" ht="27" customHeight="1" x14ac:dyDescent="0.2">
      <c r="A46" s="98"/>
      <c r="B46" s="77"/>
      <c r="C46" s="75" t="s">
        <v>2083</v>
      </c>
      <c r="D46" s="80" t="s">
        <v>50</v>
      </c>
      <c r="E46" s="13">
        <v>44429</v>
      </c>
      <c r="F46" s="78" t="s">
        <v>599</v>
      </c>
      <c r="G46" s="13">
        <v>44433</v>
      </c>
      <c r="H46" s="79" t="s">
        <v>600</v>
      </c>
      <c r="I46" s="16">
        <v>63</v>
      </c>
      <c r="J46" s="16">
        <v>9</v>
      </c>
      <c r="K46" s="16">
        <v>14</v>
      </c>
      <c r="L46" s="16">
        <v>4</v>
      </c>
      <c r="M46" s="84">
        <v>1.9844999999999999</v>
      </c>
      <c r="N46" s="74">
        <v>4</v>
      </c>
      <c r="O46" s="66">
        <v>2530</v>
      </c>
      <c r="P46" s="67">
        <f>Table2245234678[[#This Row],[PEMBULATAN]]*O46</f>
        <v>10120</v>
      </c>
    </row>
    <row r="47" spans="1:16" ht="27" customHeight="1" x14ac:dyDescent="0.2">
      <c r="A47" s="98"/>
      <c r="B47" s="77"/>
      <c r="C47" s="75" t="s">
        <v>2084</v>
      </c>
      <c r="D47" s="80" t="s">
        <v>50</v>
      </c>
      <c r="E47" s="13">
        <v>44429</v>
      </c>
      <c r="F47" s="78" t="s">
        <v>599</v>
      </c>
      <c r="G47" s="13">
        <v>44433</v>
      </c>
      <c r="H47" s="79" t="s">
        <v>600</v>
      </c>
      <c r="I47" s="16">
        <v>50</v>
      </c>
      <c r="J47" s="16">
        <v>38</v>
      </c>
      <c r="K47" s="16">
        <v>27</v>
      </c>
      <c r="L47" s="16">
        <v>9</v>
      </c>
      <c r="M47" s="84">
        <v>12.824999999999999</v>
      </c>
      <c r="N47" s="74">
        <v>13</v>
      </c>
      <c r="O47" s="66">
        <v>2530</v>
      </c>
      <c r="P47" s="67">
        <f>Table2245234678[[#This Row],[PEMBULATAN]]*O47</f>
        <v>32890</v>
      </c>
    </row>
    <row r="48" spans="1:16" ht="27" customHeight="1" x14ac:dyDescent="0.2">
      <c r="A48" s="96"/>
      <c r="B48" s="77"/>
      <c r="C48" s="75" t="s">
        <v>2085</v>
      </c>
      <c r="D48" s="80" t="s">
        <v>50</v>
      </c>
      <c r="E48" s="13">
        <v>44429</v>
      </c>
      <c r="F48" s="78" t="s">
        <v>599</v>
      </c>
      <c r="G48" s="13">
        <v>44433</v>
      </c>
      <c r="H48" s="79" t="s">
        <v>600</v>
      </c>
      <c r="I48" s="16">
        <v>70</v>
      </c>
      <c r="J48" s="16">
        <v>47</v>
      </c>
      <c r="K48" s="16">
        <v>22</v>
      </c>
      <c r="L48" s="16">
        <v>1</v>
      </c>
      <c r="M48" s="84">
        <v>18.094999999999999</v>
      </c>
      <c r="N48" s="74">
        <v>18</v>
      </c>
      <c r="O48" s="66">
        <v>2530</v>
      </c>
      <c r="P48" s="67">
        <f>Table2245234678[[#This Row],[PEMBULATAN]]*O48</f>
        <v>45540</v>
      </c>
    </row>
    <row r="49" spans="1:16" ht="27" customHeight="1" x14ac:dyDescent="0.2">
      <c r="A49" s="96"/>
      <c r="B49" s="77"/>
      <c r="C49" s="75" t="s">
        <v>2086</v>
      </c>
      <c r="D49" s="80" t="s">
        <v>50</v>
      </c>
      <c r="E49" s="13">
        <v>44429</v>
      </c>
      <c r="F49" s="78" t="s">
        <v>599</v>
      </c>
      <c r="G49" s="13">
        <v>44433</v>
      </c>
      <c r="H49" s="79" t="s">
        <v>600</v>
      </c>
      <c r="I49" s="16">
        <v>105</v>
      </c>
      <c r="J49" s="16">
        <v>23</v>
      </c>
      <c r="K49" s="16">
        <v>6</v>
      </c>
      <c r="L49" s="16">
        <v>3</v>
      </c>
      <c r="M49" s="84">
        <v>3.6225000000000001</v>
      </c>
      <c r="N49" s="74">
        <v>4</v>
      </c>
      <c r="O49" s="66">
        <v>2530</v>
      </c>
      <c r="P49" s="67">
        <f>Table2245234678[[#This Row],[PEMBULATAN]]*O49</f>
        <v>10120</v>
      </c>
    </row>
    <row r="50" spans="1:16" ht="27" customHeight="1" x14ac:dyDescent="0.2">
      <c r="A50" s="96"/>
      <c r="B50" s="77"/>
      <c r="C50" s="75" t="s">
        <v>2087</v>
      </c>
      <c r="D50" s="80" t="s">
        <v>50</v>
      </c>
      <c r="E50" s="13">
        <v>44429</v>
      </c>
      <c r="F50" s="78" t="s">
        <v>599</v>
      </c>
      <c r="G50" s="13">
        <v>44433</v>
      </c>
      <c r="H50" s="79" t="s">
        <v>600</v>
      </c>
      <c r="I50" s="16">
        <v>105</v>
      </c>
      <c r="J50" s="16">
        <v>23</v>
      </c>
      <c r="K50" s="16">
        <v>6</v>
      </c>
      <c r="L50" s="16">
        <v>3</v>
      </c>
      <c r="M50" s="84">
        <v>3.6225000000000001</v>
      </c>
      <c r="N50" s="74">
        <v>4</v>
      </c>
      <c r="O50" s="66">
        <v>2530</v>
      </c>
      <c r="P50" s="67">
        <f>Table2245234678[[#This Row],[PEMBULATAN]]*O50</f>
        <v>10120</v>
      </c>
    </row>
    <row r="51" spans="1:16" ht="27" customHeight="1" x14ac:dyDescent="0.2">
      <c r="A51" s="96"/>
      <c r="B51" s="77"/>
      <c r="C51" s="75" t="s">
        <v>2088</v>
      </c>
      <c r="D51" s="80" t="s">
        <v>50</v>
      </c>
      <c r="E51" s="13">
        <v>44429</v>
      </c>
      <c r="F51" s="78" t="s">
        <v>599</v>
      </c>
      <c r="G51" s="13">
        <v>44433</v>
      </c>
      <c r="H51" s="79" t="s">
        <v>600</v>
      </c>
      <c r="I51" s="16">
        <v>45</v>
      </c>
      <c r="J51" s="16">
        <v>42</v>
      </c>
      <c r="K51" s="16">
        <v>28</v>
      </c>
      <c r="L51" s="16">
        <v>9</v>
      </c>
      <c r="M51" s="84">
        <v>13.23</v>
      </c>
      <c r="N51" s="74">
        <v>13</v>
      </c>
      <c r="O51" s="66">
        <v>2530</v>
      </c>
      <c r="P51" s="67">
        <f>Table2245234678[[#This Row],[PEMBULATAN]]*O51</f>
        <v>32890</v>
      </c>
    </row>
    <row r="52" spans="1:16" ht="27" customHeight="1" x14ac:dyDescent="0.2">
      <c r="A52" s="96"/>
      <c r="B52" s="77"/>
      <c r="C52" s="75" t="s">
        <v>2089</v>
      </c>
      <c r="D52" s="80" t="s">
        <v>50</v>
      </c>
      <c r="E52" s="13">
        <v>44429</v>
      </c>
      <c r="F52" s="78" t="s">
        <v>599</v>
      </c>
      <c r="G52" s="13">
        <v>44433</v>
      </c>
      <c r="H52" s="79" t="s">
        <v>600</v>
      </c>
      <c r="I52" s="16">
        <v>80</v>
      </c>
      <c r="J52" s="16">
        <v>50</v>
      </c>
      <c r="K52" s="16">
        <v>32</v>
      </c>
      <c r="L52" s="16">
        <v>12</v>
      </c>
      <c r="M52" s="84">
        <v>32</v>
      </c>
      <c r="N52" s="74">
        <v>32</v>
      </c>
      <c r="O52" s="66">
        <v>2530</v>
      </c>
      <c r="P52" s="67">
        <f>Table2245234678[[#This Row],[PEMBULATAN]]*O52</f>
        <v>80960</v>
      </c>
    </row>
    <row r="53" spans="1:16" ht="27" customHeight="1" x14ac:dyDescent="0.2">
      <c r="A53" s="96"/>
      <c r="B53" s="77"/>
      <c r="C53" s="75" t="s">
        <v>2090</v>
      </c>
      <c r="D53" s="80" t="s">
        <v>50</v>
      </c>
      <c r="E53" s="13">
        <v>44429</v>
      </c>
      <c r="F53" s="78" t="s">
        <v>599</v>
      </c>
      <c r="G53" s="13">
        <v>44433</v>
      </c>
      <c r="H53" s="79" t="s">
        <v>600</v>
      </c>
      <c r="I53" s="16">
        <v>52</v>
      </c>
      <c r="J53" s="16">
        <v>42</v>
      </c>
      <c r="K53" s="16">
        <v>16</v>
      </c>
      <c r="L53" s="16">
        <v>4</v>
      </c>
      <c r="M53" s="84">
        <v>8.7360000000000007</v>
      </c>
      <c r="N53" s="74">
        <v>9</v>
      </c>
      <c r="O53" s="66">
        <v>2530</v>
      </c>
      <c r="P53" s="67">
        <f>Table2245234678[[#This Row],[PEMBULATAN]]*O53</f>
        <v>22770</v>
      </c>
    </row>
    <row r="54" spans="1:16" ht="27" customHeight="1" x14ac:dyDescent="0.2">
      <c r="A54" s="96"/>
      <c r="B54" s="77"/>
      <c r="C54" s="75" t="s">
        <v>2091</v>
      </c>
      <c r="D54" s="80" t="s">
        <v>50</v>
      </c>
      <c r="E54" s="13">
        <v>44429</v>
      </c>
      <c r="F54" s="78" t="s">
        <v>599</v>
      </c>
      <c r="G54" s="13">
        <v>44433</v>
      </c>
      <c r="H54" s="79" t="s">
        <v>600</v>
      </c>
      <c r="I54" s="16">
        <v>50</v>
      </c>
      <c r="J54" s="16">
        <v>33</v>
      </c>
      <c r="K54" s="16">
        <v>14</v>
      </c>
      <c r="L54" s="16">
        <v>4</v>
      </c>
      <c r="M54" s="84">
        <v>5.7750000000000004</v>
      </c>
      <c r="N54" s="74">
        <v>6</v>
      </c>
      <c r="O54" s="66">
        <v>2530</v>
      </c>
      <c r="P54" s="67">
        <f>Table2245234678[[#This Row],[PEMBULATAN]]*O54</f>
        <v>15180</v>
      </c>
    </row>
    <row r="55" spans="1:16" ht="27" customHeight="1" x14ac:dyDescent="0.2">
      <c r="A55" s="96"/>
      <c r="B55" s="77"/>
      <c r="C55" s="75" t="s">
        <v>2092</v>
      </c>
      <c r="D55" s="80" t="s">
        <v>50</v>
      </c>
      <c r="E55" s="13">
        <v>44429</v>
      </c>
      <c r="F55" s="78" t="s">
        <v>599</v>
      </c>
      <c r="G55" s="13">
        <v>44433</v>
      </c>
      <c r="H55" s="79" t="s">
        <v>600</v>
      </c>
      <c r="I55" s="16">
        <v>87</v>
      </c>
      <c r="J55" s="16">
        <v>61</v>
      </c>
      <c r="K55" s="16">
        <v>37</v>
      </c>
      <c r="L55" s="16">
        <v>14</v>
      </c>
      <c r="M55" s="84">
        <v>49.089750000000002</v>
      </c>
      <c r="N55" s="74">
        <v>49</v>
      </c>
      <c r="O55" s="66">
        <v>2530</v>
      </c>
      <c r="P55" s="67">
        <f>Table2245234678[[#This Row],[PEMBULATAN]]*O55</f>
        <v>123970</v>
      </c>
    </row>
    <row r="56" spans="1:16" ht="27" customHeight="1" x14ac:dyDescent="0.2">
      <c r="A56" s="96"/>
      <c r="B56" s="77"/>
      <c r="C56" s="75" t="s">
        <v>2093</v>
      </c>
      <c r="D56" s="80" t="s">
        <v>50</v>
      </c>
      <c r="E56" s="13">
        <v>44429</v>
      </c>
      <c r="F56" s="78" t="s">
        <v>599</v>
      </c>
      <c r="G56" s="13">
        <v>44433</v>
      </c>
      <c r="H56" s="79" t="s">
        <v>600</v>
      </c>
      <c r="I56" s="16">
        <v>55</v>
      </c>
      <c r="J56" s="16">
        <v>40</v>
      </c>
      <c r="K56" s="16">
        <v>27</v>
      </c>
      <c r="L56" s="16">
        <v>16</v>
      </c>
      <c r="M56" s="84">
        <v>14.85</v>
      </c>
      <c r="N56" s="74">
        <v>16</v>
      </c>
      <c r="O56" s="66">
        <v>2530</v>
      </c>
      <c r="P56" s="67">
        <f>Table2245234678[[#This Row],[PEMBULATAN]]*O56</f>
        <v>40480</v>
      </c>
    </row>
    <row r="57" spans="1:16" ht="27" customHeight="1" x14ac:dyDescent="0.2">
      <c r="A57" s="96"/>
      <c r="B57" s="77"/>
      <c r="C57" s="75" t="s">
        <v>2094</v>
      </c>
      <c r="D57" s="80" t="s">
        <v>50</v>
      </c>
      <c r="E57" s="13">
        <v>44429</v>
      </c>
      <c r="F57" s="78" t="s">
        <v>599</v>
      </c>
      <c r="G57" s="13">
        <v>44433</v>
      </c>
      <c r="H57" s="79" t="s">
        <v>600</v>
      </c>
      <c r="I57" s="16">
        <v>101</v>
      </c>
      <c r="J57" s="16">
        <v>56</v>
      </c>
      <c r="K57" s="16">
        <v>31</v>
      </c>
      <c r="L57" s="16">
        <v>13</v>
      </c>
      <c r="M57" s="84">
        <v>43.834000000000003</v>
      </c>
      <c r="N57" s="74">
        <v>44</v>
      </c>
      <c r="O57" s="66">
        <v>2530</v>
      </c>
      <c r="P57" s="67">
        <f>Table2245234678[[#This Row],[PEMBULATAN]]*O57</f>
        <v>111320</v>
      </c>
    </row>
    <row r="58" spans="1:16" ht="27" customHeight="1" x14ac:dyDescent="0.2">
      <c r="A58" s="96"/>
      <c r="B58" s="77"/>
      <c r="C58" s="75" t="s">
        <v>2095</v>
      </c>
      <c r="D58" s="80" t="s">
        <v>50</v>
      </c>
      <c r="E58" s="13">
        <v>44429</v>
      </c>
      <c r="F58" s="78" t="s">
        <v>599</v>
      </c>
      <c r="G58" s="13">
        <v>44433</v>
      </c>
      <c r="H58" s="79" t="s">
        <v>600</v>
      </c>
      <c r="I58" s="16">
        <v>80</v>
      </c>
      <c r="J58" s="16">
        <v>51</v>
      </c>
      <c r="K58" s="16">
        <v>30</v>
      </c>
      <c r="L58" s="16">
        <v>11</v>
      </c>
      <c r="M58" s="84">
        <v>30.6</v>
      </c>
      <c r="N58" s="74">
        <v>31</v>
      </c>
      <c r="O58" s="66">
        <v>2530</v>
      </c>
      <c r="P58" s="67">
        <f>Table2245234678[[#This Row],[PEMBULATAN]]*O58</f>
        <v>78430</v>
      </c>
    </row>
    <row r="59" spans="1:16" ht="27" customHeight="1" x14ac:dyDescent="0.2">
      <c r="A59" s="96"/>
      <c r="B59" s="77"/>
      <c r="C59" s="75" t="s">
        <v>2096</v>
      </c>
      <c r="D59" s="80" t="s">
        <v>50</v>
      </c>
      <c r="E59" s="13">
        <v>44429</v>
      </c>
      <c r="F59" s="78" t="s">
        <v>599</v>
      </c>
      <c r="G59" s="13">
        <v>44433</v>
      </c>
      <c r="H59" s="79" t="s">
        <v>600</v>
      </c>
      <c r="I59" s="16">
        <v>90</v>
      </c>
      <c r="J59" s="16">
        <v>62</v>
      </c>
      <c r="K59" s="16">
        <v>30</v>
      </c>
      <c r="L59" s="16">
        <v>17</v>
      </c>
      <c r="M59" s="84">
        <v>41.85</v>
      </c>
      <c r="N59" s="74">
        <v>42</v>
      </c>
      <c r="O59" s="66">
        <v>2530</v>
      </c>
      <c r="P59" s="67">
        <f>Table2245234678[[#This Row],[PEMBULATAN]]*O59</f>
        <v>106260</v>
      </c>
    </row>
    <row r="60" spans="1:16" ht="27" customHeight="1" x14ac:dyDescent="0.2">
      <c r="A60" s="96"/>
      <c r="B60" s="77"/>
      <c r="C60" s="75" t="s">
        <v>2097</v>
      </c>
      <c r="D60" s="80" t="s">
        <v>50</v>
      </c>
      <c r="E60" s="13">
        <v>44429</v>
      </c>
      <c r="F60" s="78" t="s">
        <v>599</v>
      </c>
      <c r="G60" s="13">
        <v>44433</v>
      </c>
      <c r="H60" s="79" t="s">
        <v>600</v>
      </c>
      <c r="I60" s="16">
        <v>53</v>
      </c>
      <c r="J60" s="16">
        <v>35</v>
      </c>
      <c r="K60" s="16">
        <v>23</v>
      </c>
      <c r="L60" s="16">
        <v>8</v>
      </c>
      <c r="M60" s="84">
        <v>10.66625</v>
      </c>
      <c r="N60" s="74">
        <v>11</v>
      </c>
      <c r="O60" s="66">
        <v>2530</v>
      </c>
      <c r="P60" s="67">
        <f>Table2245234678[[#This Row],[PEMBULATAN]]*O60</f>
        <v>27830</v>
      </c>
    </row>
    <row r="61" spans="1:16" ht="27" customHeight="1" x14ac:dyDescent="0.2">
      <c r="A61" s="96"/>
      <c r="B61" s="77"/>
      <c r="C61" s="75" t="s">
        <v>2098</v>
      </c>
      <c r="D61" s="80" t="s">
        <v>50</v>
      </c>
      <c r="E61" s="13">
        <v>44429</v>
      </c>
      <c r="F61" s="78" t="s">
        <v>599</v>
      </c>
      <c r="G61" s="13">
        <v>44433</v>
      </c>
      <c r="H61" s="79" t="s">
        <v>600</v>
      </c>
      <c r="I61" s="16">
        <v>60</v>
      </c>
      <c r="J61" s="16">
        <v>51</v>
      </c>
      <c r="K61" s="16">
        <v>20</v>
      </c>
      <c r="L61" s="16">
        <v>6</v>
      </c>
      <c r="M61" s="84">
        <v>15.3</v>
      </c>
      <c r="N61" s="74">
        <v>15</v>
      </c>
      <c r="O61" s="66">
        <v>2530</v>
      </c>
      <c r="P61" s="67">
        <f>Table2245234678[[#This Row],[PEMBULATAN]]*O61</f>
        <v>37950</v>
      </c>
    </row>
    <row r="62" spans="1:16" ht="27" customHeight="1" x14ac:dyDescent="0.2">
      <c r="A62" s="96"/>
      <c r="B62" s="77"/>
      <c r="C62" s="75" t="s">
        <v>2099</v>
      </c>
      <c r="D62" s="80" t="s">
        <v>50</v>
      </c>
      <c r="E62" s="13">
        <v>44429</v>
      </c>
      <c r="F62" s="78" t="s">
        <v>599</v>
      </c>
      <c r="G62" s="13">
        <v>44433</v>
      </c>
      <c r="H62" s="79" t="s">
        <v>600</v>
      </c>
      <c r="I62" s="16">
        <v>100</v>
      </c>
      <c r="J62" s="16">
        <v>57</v>
      </c>
      <c r="K62" s="16">
        <v>25</v>
      </c>
      <c r="L62" s="16">
        <v>27</v>
      </c>
      <c r="M62" s="84">
        <v>35.625</v>
      </c>
      <c r="N62" s="74">
        <v>36</v>
      </c>
      <c r="O62" s="66">
        <v>2530</v>
      </c>
      <c r="P62" s="67">
        <f>Table2245234678[[#This Row],[PEMBULATAN]]*O62</f>
        <v>91080</v>
      </c>
    </row>
    <row r="63" spans="1:16" ht="27" customHeight="1" x14ac:dyDescent="0.2">
      <c r="A63" s="96"/>
      <c r="B63" s="77"/>
      <c r="C63" s="75" t="s">
        <v>2100</v>
      </c>
      <c r="D63" s="80" t="s">
        <v>50</v>
      </c>
      <c r="E63" s="13">
        <v>44429</v>
      </c>
      <c r="F63" s="78" t="s">
        <v>599</v>
      </c>
      <c r="G63" s="13">
        <v>44433</v>
      </c>
      <c r="H63" s="79" t="s">
        <v>600</v>
      </c>
      <c r="I63" s="16">
        <v>53</v>
      </c>
      <c r="J63" s="16">
        <v>36</v>
      </c>
      <c r="K63" s="16">
        <v>30</v>
      </c>
      <c r="L63" s="16">
        <v>5</v>
      </c>
      <c r="M63" s="84">
        <v>14.31</v>
      </c>
      <c r="N63" s="74">
        <v>14</v>
      </c>
      <c r="O63" s="66">
        <v>2530</v>
      </c>
      <c r="P63" s="67">
        <f>Table2245234678[[#This Row],[PEMBULATAN]]*O63</f>
        <v>35420</v>
      </c>
    </row>
    <row r="64" spans="1:16" ht="27" customHeight="1" x14ac:dyDescent="0.2">
      <c r="A64" s="96"/>
      <c r="B64" s="77"/>
      <c r="C64" s="75" t="s">
        <v>2101</v>
      </c>
      <c r="D64" s="80" t="s">
        <v>50</v>
      </c>
      <c r="E64" s="13">
        <v>44429</v>
      </c>
      <c r="F64" s="78" t="s">
        <v>599</v>
      </c>
      <c r="G64" s="13">
        <v>44433</v>
      </c>
      <c r="H64" s="79" t="s">
        <v>600</v>
      </c>
      <c r="I64" s="16">
        <v>90</v>
      </c>
      <c r="J64" s="16">
        <v>61</v>
      </c>
      <c r="K64" s="16">
        <v>31</v>
      </c>
      <c r="L64" s="16">
        <v>20</v>
      </c>
      <c r="M64" s="84">
        <v>42.547499999999999</v>
      </c>
      <c r="N64" s="74">
        <v>43</v>
      </c>
      <c r="O64" s="66">
        <v>2530</v>
      </c>
      <c r="P64" s="67">
        <f>Table2245234678[[#This Row],[PEMBULATAN]]*O64</f>
        <v>108790</v>
      </c>
    </row>
    <row r="65" spans="1:16" ht="27" customHeight="1" x14ac:dyDescent="0.2">
      <c r="A65" s="96"/>
      <c r="B65" s="77"/>
      <c r="C65" s="75" t="s">
        <v>2102</v>
      </c>
      <c r="D65" s="80" t="s">
        <v>50</v>
      </c>
      <c r="E65" s="13">
        <v>44429</v>
      </c>
      <c r="F65" s="78" t="s">
        <v>599</v>
      </c>
      <c r="G65" s="13">
        <v>44433</v>
      </c>
      <c r="H65" s="79" t="s">
        <v>600</v>
      </c>
      <c r="I65" s="16">
        <v>60</v>
      </c>
      <c r="J65" s="16">
        <v>60</v>
      </c>
      <c r="K65" s="16">
        <v>16</v>
      </c>
      <c r="L65" s="16">
        <v>7</v>
      </c>
      <c r="M65" s="84">
        <v>14.4</v>
      </c>
      <c r="N65" s="74">
        <v>14</v>
      </c>
      <c r="O65" s="66">
        <v>2530</v>
      </c>
      <c r="P65" s="67">
        <f>Table2245234678[[#This Row],[PEMBULATAN]]*O65</f>
        <v>35420</v>
      </c>
    </row>
    <row r="66" spans="1:16" ht="27" customHeight="1" x14ac:dyDescent="0.2">
      <c r="A66" s="96"/>
      <c r="B66" s="77"/>
      <c r="C66" s="75" t="s">
        <v>2103</v>
      </c>
      <c r="D66" s="80" t="s">
        <v>50</v>
      </c>
      <c r="E66" s="13">
        <v>44429</v>
      </c>
      <c r="F66" s="78" t="s">
        <v>599</v>
      </c>
      <c r="G66" s="13">
        <v>44433</v>
      </c>
      <c r="H66" s="79" t="s">
        <v>600</v>
      </c>
      <c r="I66" s="16">
        <v>97</v>
      </c>
      <c r="J66" s="16">
        <v>55</v>
      </c>
      <c r="K66" s="16">
        <v>30</v>
      </c>
      <c r="L66" s="16">
        <v>17</v>
      </c>
      <c r="M66" s="84">
        <v>40.012500000000003</v>
      </c>
      <c r="N66" s="74">
        <v>40</v>
      </c>
      <c r="O66" s="66">
        <v>2530</v>
      </c>
      <c r="P66" s="67">
        <f>Table2245234678[[#This Row],[PEMBULATAN]]*O66</f>
        <v>101200</v>
      </c>
    </row>
    <row r="67" spans="1:16" ht="27" customHeight="1" x14ac:dyDescent="0.2">
      <c r="A67" s="96"/>
      <c r="B67" s="77"/>
      <c r="C67" s="75" t="s">
        <v>2104</v>
      </c>
      <c r="D67" s="80" t="s">
        <v>50</v>
      </c>
      <c r="E67" s="13">
        <v>44429</v>
      </c>
      <c r="F67" s="78" t="s">
        <v>599</v>
      </c>
      <c r="G67" s="13">
        <v>44433</v>
      </c>
      <c r="H67" s="79" t="s">
        <v>600</v>
      </c>
      <c r="I67" s="16">
        <v>103</v>
      </c>
      <c r="J67" s="16">
        <v>63</v>
      </c>
      <c r="K67" s="16">
        <v>30</v>
      </c>
      <c r="L67" s="16">
        <v>16</v>
      </c>
      <c r="M67" s="84">
        <v>48.667499999999997</v>
      </c>
      <c r="N67" s="74">
        <v>49</v>
      </c>
      <c r="O67" s="66">
        <v>2530</v>
      </c>
      <c r="P67" s="67">
        <f>Table2245234678[[#This Row],[PEMBULATAN]]*O67</f>
        <v>123970</v>
      </c>
    </row>
    <row r="68" spans="1:16" ht="27" customHeight="1" x14ac:dyDescent="0.2">
      <c r="A68" s="96"/>
      <c r="B68" s="77"/>
      <c r="C68" s="75" t="s">
        <v>2105</v>
      </c>
      <c r="D68" s="80" t="s">
        <v>50</v>
      </c>
      <c r="E68" s="13">
        <v>44429</v>
      </c>
      <c r="F68" s="78" t="s">
        <v>599</v>
      </c>
      <c r="G68" s="13">
        <v>44433</v>
      </c>
      <c r="H68" s="79" t="s">
        <v>600</v>
      </c>
      <c r="I68" s="16">
        <v>67</v>
      </c>
      <c r="J68" s="16">
        <v>54</v>
      </c>
      <c r="K68" s="16">
        <v>18</v>
      </c>
      <c r="L68" s="16">
        <v>3</v>
      </c>
      <c r="M68" s="84">
        <v>16.280999999999999</v>
      </c>
      <c r="N68" s="74">
        <v>16</v>
      </c>
      <c r="O68" s="66">
        <v>2530</v>
      </c>
      <c r="P68" s="67">
        <f>Table2245234678[[#This Row],[PEMBULATAN]]*O68</f>
        <v>40480</v>
      </c>
    </row>
    <row r="69" spans="1:16" ht="27" customHeight="1" x14ac:dyDescent="0.2">
      <c r="A69" s="96"/>
      <c r="B69" s="77"/>
      <c r="C69" s="75" t="s">
        <v>2106</v>
      </c>
      <c r="D69" s="80" t="s">
        <v>50</v>
      </c>
      <c r="E69" s="13">
        <v>44429</v>
      </c>
      <c r="F69" s="78" t="s">
        <v>599</v>
      </c>
      <c r="G69" s="13">
        <v>44433</v>
      </c>
      <c r="H69" s="79" t="s">
        <v>600</v>
      </c>
      <c r="I69" s="16">
        <v>93</v>
      </c>
      <c r="J69" s="16">
        <v>63</v>
      </c>
      <c r="K69" s="16">
        <v>17</v>
      </c>
      <c r="L69" s="16">
        <v>5</v>
      </c>
      <c r="M69" s="84">
        <v>24.900749999999999</v>
      </c>
      <c r="N69" s="74">
        <v>25</v>
      </c>
      <c r="O69" s="66">
        <v>2530</v>
      </c>
      <c r="P69" s="67">
        <f>Table2245234678[[#This Row],[PEMBULATAN]]*O69</f>
        <v>63250</v>
      </c>
    </row>
    <row r="70" spans="1:16" ht="27" customHeight="1" x14ac:dyDescent="0.2">
      <c r="A70" s="96"/>
      <c r="B70" s="77"/>
      <c r="C70" s="75" t="s">
        <v>2107</v>
      </c>
      <c r="D70" s="80" t="s">
        <v>50</v>
      </c>
      <c r="E70" s="13">
        <v>44429</v>
      </c>
      <c r="F70" s="78" t="s">
        <v>599</v>
      </c>
      <c r="G70" s="13">
        <v>44433</v>
      </c>
      <c r="H70" s="79" t="s">
        <v>600</v>
      </c>
      <c r="I70" s="16">
        <v>106</v>
      </c>
      <c r="J70" s="16">
        <v>70</v>
      </c>
      <c r="K70" s="16">
        <v>27</v>
      </c>
      <c r="L70" s="16">
        <v>15</v>
      </c>
      <c r="M70" s="84">
        <v>50.085000000000001</v>
      </c>
      <c r="N70" s="74">
        <v>50</v>
      </c>
      <c r="O70" s="66">
        <v>2530</v>
      </c>
      <c r="P70" s="67">
        <f>Table2245234678[[#This Row],[PEMBULATAN]]*O70</f>
        <v>126500</v>
      </c>
    </row>
    <row r="71" spans="1:16" ht="27" customHeight="1" x14ac:dyDescent="0.2">
      <c r="A71" s="96"/>
      <c r="B71" s="77"/>
      <c r="C71" s="75" t="s">
        <v>2108</v>
      </c>
      <c r="D71" s="80" t="s">
        <v>50</v>
      </c>
      <c r="E71" s="13">
        <v>44429</v>
      </c>
      <c r="F71" s="78" t="s">
        <v>599</v>
      </c>
      <c r="G71" s="13">
        <v>44433</v>
      </c>
      <c r="H71" s="79" t="s">
        <v>600</v>
      </c>
      <c r="I71" s="16">
        <v>95</v>
      </c>
      <c r="J71" s="16">
        <v>60</v>
      </c>
      <c r="K71" s="16">
        <v>18</v>
      </c>
      <c r="L71" s="16">
        <v>15</v>
      </c>
      <c r="M71" s="84">
        <v>25.65</v>
      </c>
      <c r="N71" s="74">
        <v>26</v>
      </c>
      <c r="O71" s="66">
        <v>2530</v>
      </c>
      <c r="P71" s="67">
        <f>Table2245234678[[#This Row],[PEMBULATAN]]*O71</f>
        <v>65780</v>
      </c>
    </row>
    <row r="72" spans="1:16" ht="27" customHeight="1" x14ac:dyDescent="0.2">
      <c r="A72" s="96"/>
      <c r="B72" s="77"/>
      <c r="C72" s="75" t="s">
        <v>2109</v>
      </c>
      <c r="D72" s="80" t="s">
        <v>50</v>
      </c>
      <c r="E72" s="13">
        <v>44429</v>
      </c>
      <c r="F72" s="78" t="s">
        <v>599</v>
      </c>
      <c r="G72" s="13">
        <v>44433</v>
      </c>
      <c r="H72" s="79" t="s">
        <v>600</v>
      </c>
      <c r="I72" s="16">
        <v>80</v>
      </c>
      <c r="J72" s="16">
        <v>60</v>
      </c>
      <c r="K72" s="16">
        <v>20</v>
      </c>
      <c r="L72" s="16">
        <v>8</v>
      </c>
      <c r="M72" s="84">
        <v>24</v>
      </c>
      <c r="N72" s="74">
        <v>24</v>
      </c>
      <c r="O72" s="66">
        <v>2530</v>
      </c>
      <c r="P72" s="67">
        <f>Table2245234678[[#This Row],[PEMBULATAN]]*O72</f>
        <v>60720</v>
      </c>
    </row>
    <row r="73" spans="1:16" ht="27" customHeight="1" x14ac:dyDescent="0.2">
      <c r="A73" s="96"/>
      <c r="B73" s="77"/>
      <c r="C73" s="75" t="s">
        <v>2110</v>
      </c>
      <c r="D73" s="80" t="s">
        <v>50</v>
      </c>
      <c r="E73" s="13">
        <v>44429</v>
      </c>
      <c r="F73" s="78" t="s">
        <v>599</v>
      </c>
      <c r="G73" s="13">
        <v>44433</v>
      </c>
      <c r="H73" s="79" t="s">
        <v>600</v>
      </c>
      <c r="I73" s="16">
        <v>65</v>
      </c>
      <c r="J73" s="16">
        <v>60</v>
      </c>
      <c r="K73" s="16">
        <v>20</v>
      </c>
      <c r="L73" s="16">
        <v>10</v>
      </c>
      <c r="M73" s="84">
        <v>19.5</v>
      </c>
      <c r="N73" s="74">
        <v>20</v>
      </c>
      <c r="O73" s="66">
        <v>2530</v>
      </c>
      <c r="P73" s="67">
        <f>Table2245234678[[#This Row],[PEMBULATAN]]*O73</f>
        <v>50600</v>
      </c>
    </row>
    <row r="74" spans="1:16" ht="27" customHeight="1" x14ac:dyDescent="0.2">
      <c r="A74" s="96"/>
      <c r="B74" s="77"/>
      <c r="C74" s="75" t="s">
        <v>2111</v>
      </c>
      <c r="D74" s="80" t="s">
        <v>50</v>
      </c>
      <c r="E74" s="13">
        <v>44429</v>
      </c>
      <c r="F74" s="78" t="s">
        <v>599</v>
      </c>
      <c r="G74" s="13">
        <v>44433</v>
      </c>
      <c r="H74" s="79" t="s">
        <v>600</v>
      </c>
      <c r="I74" s="16">
        <v>93</v>
      </c>
      <c r="J74" s="16">
        <v>60</v>
      </c>
      <c r="K74" s="16">
        <v>44</v>
      </c>
      <c r="L74" s="16">
        <v>15</v>
      </c>
      <c r="M74" s="84">
        <v>61.38</v>
      </c>
      <c r="N74" s="74">
        <v>61</v>
      </c>
      <c r="O74" s="66">
        <v>2530</v>
      </c>
      <c r="P74" s="67">
        <f>Table2245234678[[#This Row],[PEMBULATAN]]*O74</f>
        <v>154330</v>
      </c>
    </row>
    <row r="75" spans="1:16" ht="27" customHeight="1" x14ac:dyDescent="0.2">
      <c r="A75" s="96"/>
      <c r="B75" s="77"/>
      <c r="C75" s="75" t="s">
        <v>2112</v>
      </c>
      <c r="D75" s="80" t="s">
        <v>50</v>
      </c>
      <c r="E75" s="13">
        <v>44429</v>
      </c>
      <c r="F75" s="78" t="s">
        <v>599</v>
      </c>
      <c r="G75" s="13">
        <v>44433</v>
      </c>
      <c r="H75" s="79" t="s">
        <v>600</v>
      </c>
      <c r="I75" s="16">
        <v>50</v>
      </c>
      <c r="J75" s="16">
        <v>40</v>
      </c>
      <c r="K75" s="16">
        <v>10</v>
      </c>
      <c r="L75" s="16">
        <v>1</v>
      </c>
      <c r="M75" s="84">
        <v>5</v>
      </c>
      <c r="N75" s="74">
        <v>5</v>
      </c>
      <c r="O75" s="66">
        <v>2530</v>
      </c>
      <c r="P75" s="67">
        <f>Table2245234678[[#This Row],[PEMBULATAN]]*O75</f>
        <v>12650</v>
      </c>
    </row>
    <row r="76" spans="1:16" ht="27" customHeight="1" x14ac:dyDescent="0.2">
      <c r="A76" s="96"/>
      <c r="B76" s="77"/>
      <c r="C76" s="75" t="s">
        <v>2113</v>
      </c>
      <c r="D76" s="80" t="s">
        <v>50</v>
      </c>
      <c r="E76" s="13">
        <v>44429</v>
      </c>
      <c r="F76" s="78" t="s">
        <v>599</v>
      </c>
      <c r="G76" s="13">
        <v>44433</v>
      </c>
      <c r="H76" s="79" t="s">
        <v>600</v>
      </c>
      <c r="I76" s="16">
        <v>90</v>
      </c>
      <c r="J76" s="16">
        <v>53</v>
      </c>
      <c r="K76" s="16">
        <v>64</v>
      </c>
      <c r="L76" s="16">
        <v>20</v>
      </c>
      <c r="M76" s="84">
        <v>76.319999999999993</v>
      </c>
      <c r="N76" s="74">
        <v>76</v>
      </c>
      <c r="O76" s="66">
        <v>2530</v>
      </c>
      <c r="P76" s="67">
        <f>Table2245234678[[#This Row],[PEMBULATAN]]*O76</f>
        <v>192280</v>
      </c>
    </row>
    <row r="77" spans="1:16" ht="27" customHeight="1" x14ac:dyDescent="0.2">
      <c r="A77" s="96"/>
      <c r="B77" s="77"/>
      <c r="C77" s="75" t="s">
        <v>2114</v>
      </c>
      <c r="D77" s="80" t="s">
        <v>50</v>
      </c>
      <c r="E77" s="13">
        <v>44429</v>
      </c>
      <c r="F77" s="78" t="s">
        <v>599</v>
      </c>
      <c r="G77" s="13">
        <v>44433</v>
      </c>
      <c r="H77" s="79" t="s">
        <v>600</v>
      </c>
      <c r="I77" s="16">
        <v>90</v>
      </c>
      <c r="J77" s="16">
        <v>63</v>
      </c>
      <c r="K77" s="16">
        <v>24</v>
      </c>
      <c r="L77" s="16">
        <v>15</v>
      </c>
      <c r="M77" s="84">
        <v>34.020000000000003</v>
      </c>
      <c r="N77" s="74">
        <v>34</v>
      </c>
      <c r="O77" s="66">
        <v>2530</v>
      </c>
      <c r="P77" s="67">
        <f>Table2245234678[[#This Row],[PEMBULATAN]]*O77</f>
        <v>86020</v>
      </c>
    </row>
    <row r="78" spans="1:16" ht="27" customHeight="1" x14ac:dyDescent="0.2">
      <c r="A78" s="96"/>
      <c r="B78" s="77"/>
      <c r="C78" s="75" t="s">
        <v>2115</v>
      </c>
      <c r="D78" s="80" t="s">
        <v>50</v>
      </c>
      <c r="E78" s="13">
        <v>44429</v>
      </c>
      <c r="F78" s="78" t="s">
        <v>599</v>
      </c>
      <c r="G78" s="13">
        <v>44433</v>
      </c>
      <c r="H78" s="79" t="s">
        <v>600</v>
      </c>
      <c r="I78" s="16">
        <v>100</v>
      </c>
      <c r="J78" s="16">
        <v>63</v>
      </c>
      <c r="K78" s="16">
        <v>34</v>
      </c>
      <c r="L78" s="16">
        <v>21</v>
      </c>
      <c r="M78" s="84">
        <v>53.55</v>
      </c>
      <c r="N78" s="74">
        <v>54</v>
      </c>
      <c r="O78" s="66">
        <v>2530</v>
      </c>
      <c r="P78" s="67">
        <f>Table2245234678[[#This Row],[PEMBULATAN]]*O78</f>
        <v>136620</v>
      </c>
    </row>
    <row r="79" spans="1:16" ht="27" customHeight="1" x14ac:dyDescent="0.2">
      <c r="A79" s="96"/>
      <c r="B79" s="77"/>
      <c r="C79" s="75" t="s">
        <v>2116</v>
      </c>
      <c r="D79" s="80" t="s">
        <v>50</v>
      </c>
      <c r="E79" s="13">
        <v>44429</v>
      </c>
      <c r="F79" s="78" t="s">
        <v>599</v>
      </c>
      <c r="G79" s="13">
        <v>44433</v>
      </c>
      <c r="H79" s="79" t="s">
        <v>600</v>
      </c>
      <c r="I79" s="16">
        <v>54</v>
      </c>
      <c r="J79" s="16">
        <v>58</v>
      </c>
      <c r="K79" s="16">
        <v>20</v>
      </c>
      <c r="L79" s="16">
        <v>6</v>
      </c>
      <c r="M79" s="84">
        <v>15.66</v>
      </c>
      <c r="N79" s="74">
        <v>16</v>
      </c>
      <c r="O79" s="66">
        <v>2530</v>
      </c>
      <c r="P79" s="67">
        <f>Table2245234678[[#This Row],[PEMBULATAN]]*O79</f>
        <v>40480</v>
      </c>
    </row>
    <row r="80" spans="1:16" ht="27" customHeight="1" x14ac:dyDescent="0.2">
      <c r="A80" s="96"/>
      <c r="B80" s="77"/>
      <c r="C80" s="75" t="s">
        <v>2117</v>
      </c>
      <c r="D80" s="80" t="s">
        <v>50</v>
      </c>
      <c r="E80" s="13">
        <v>44429</v>
      </c>
      <c r="F80" s="78" t="s">
        <v>599</v>
      </c>
      <c r="G80" s="13">
        <v>44433</v>
      </c>
      <c r="H80" s="79" t="s">
        <v>600</v>
      </c>
      <c r="I80" s="16">
        <v>50</v>
      </c>
      <c r="J80" s="16">
        <v>34</v>
      </c>
      <c r="K80" s="16">
        <v>20</v>
      </c>
      <c r="L80" s="16">
        <v>4</v>
      </c>
      <c r="M80" s="84">
        <v>8.5</v>
      </c>
      <c r="N80" s="74">
        <v>9</v>
      </c>
      <c r="O80" s="66">
        <v>2530</v>
      </c>
      <c r="P80" s="67">
        <f>Table2245234678[[#This Row],[PEMBULATAN]]*O80</f>
        <v>22770</v>
      </c>
    </row>
    <row r="81" spans="1:16" ht="27" customHeight="1" x14ac:dyDescent="0.2">
      <c r="A81" s="96"/>
      <c r="B81" s="77"/>
      <c r="C81" s="75" t="s">
        <v>2118</v>
      </c>
      <c r="D81" s="80" t="s">
        <v>50</v>
      </c>
      <c r="E81" s="13">
        <v>44429</v>
      </c>
      <c r="F81" s="78" t="s">
        <v>599</v>
      </c>
      <c r="G81" s="13">
        <v>44433</v>
      </c>
      <c r="H81" s="79" t="s">
        <v>600</v>
      </c>
      <c r="I81" s="16">
        <v>60</v>
      </c>
      <c r="J81" s="16">
        <v>43</v>
      </c>
      <c r="K81" s="16">
        <v>14</v>
      </c>
      <c r="L81" s="16">
        <v>3</v>
      </c>
      <c r="M81" s="84">
        <v>9.0299999999999994</v>
      </c>
      <c r="N81" s="74">
        <v>9</v>
      </c>
      <c r="O81" s="66">
        <v>2530</v>
      </c>
      <c r="P81" s="67">
        <f>Table2245234678[[#This Row],[PEMBULATAN]]*O81</f>
        <v>22770</v>
      </c>
    </row>
    <row r="82" spans="1:16" ht="27" customHeight="1" x14ac:dyDescent="0.2">
      <c r="A82" s="96"/>
      <c r="B82" s="77"/>
      <c r="C82" s="75" t="s">
        <v>2119</v>
      </c>
      <c r="D82" s="80" t="s">
        <v>50</v>
      </c>
      <c r="E82" s="13">
        <v>44429</v>
      </c>
      <c r="F82" s="78" t="s">
        <v>599</v>
      </c>
      <c r="G82" s="13">
        <v>44433</v>
      </c>
      <c r="H82" s="79" t="s">
        <v>600</v>
      </c>
      <c r="I82" s="16">
        <v>50</v>
      </c>
      <c r="J82" s="16">
        <v>60</v>
      </c>
      <c r="K82" s="16">
        <v>23</v>
      </c>
      <c r="L82" s="16">
        <v>5</v>
      </c>
      <c r="M82" s="84">
        <v>17.25</v>
      </c>
      <c r="N82" s="74">
        <v>17</v>
      </c>
      <c r="O82" s="66">
        <v>2530</v>
      </c>
      <c r="P82" s="67">
        <f>Table2245234678[[#This Row],[PEMBULATAN]]*O82</f>
        <v>43010</v>
      </c>
    </row>
    <row r="83" spans="1:16" ht="27" customHeight="1" x14ac:dyDescent="0.2">
      <c r="A83" s="96"/>
      <c r="B83" s="77"/>
      <c r="C83" s="75" t="s">
        <v>2120</v>
      </c>
      <c r="D83" s="80" t="s">
        <v>50</v>
      </c>
      <c r="E83" s="13">
        <v>44429</v>
      </c>
      <c r="F83" s="78" t="s">
        <v>599</v>
      </c>
      <c r="G83" s="13">
        <v>44433</v>
      </c>
      <c r="H83" s="79" t="s">
        <v>600</v>
      </c>
      <c r="I83" s="16">
        <v>100</v>
      </c>
      <c r="J83" s="16">
        <v>60</v>
      </c>
      <c r="K83" s="16">
        <v>33</v>
      </c>
      <c r="L83" s="16">
        <v>20</v>
      </c>
      <c r="M83" s="84">
        <v>49.5</v>
      </c>
      <c r="N83" s="74">
        <v>50</v>
      </c>
      <c r="O83" s="66">
        <v>2530</v>
      </c>
      <c r="P83" s="67">
        <f>Table2245234678[[#This Row],[PEMBULATAN]]*O83</f>
        <v>126500</v>
      </c>
    </row>
    <row r="84" spans="1:16" ht="27" customHeight="1" x14ac:dyDescent="0.2">
      <c r="A84" s="96"/>
      <c r="B84" s="77"/>
      <c r="C84" s="75" t="s">
        <v>2121</v>
      </c>
      <c r="D84" s="80" t="s">
        <v>50</v>
      </c>
      <c r="E84" s="13">
        <v>44429</v>
      </c>
      <c r="F84" s="78" t="s">
        <v>599</v>
      </c>
      <c r="G84" s="13">
        <v>44433</v>
      </c>
      <c r="H84" s="79" t="s">
        <v>600</v>
      </c>
      <c r="I84" s="16">
        <v>60</v>
      </c>
      <c r="J84" s="16">
        <v>41</v>
      </c>
      <c r="K84" s="16">
        <v>23</v>
      </c>
      <c r="L84" s="16">
        <v>5</v>
      </c>
      <c r="M84" s="84">
        <v>14.145</v>
      </c>
      <c r="N84" s="74">
        <v>14</v>
      </c>
      <c r="O84" s="66">
        <v>2530</v>
      </c>
      <c r="P84" s="67">
        <f>Table2245234678[[#This Row],[PEMBULATAN]]*O84</f>
        <v>35420</v>
      </c>
    </row>
    <row r="85" spans="1:16" ht="27" customHeight="1" x14ac:dyDescent="0.2">
      <c r="A85" s="96"/>
      <c r="B85" s="77"/>
      <c r="C85" s="75" t="s">
        <v>2122</v>
      </c>
      <c r="D85" s="80" t="s">
        <v>50</v>
      </c>
      <c r="E85" s="13">
        <v>44429</v>
      </c>
      <c r="F85" s="78" t="s">
        <v>599</v>
      </c>
      <c r="G85" s="13">
        <v>44433</v>
      </c>
      <c r="H85" s="79" t="s">
        <v>600</v>
      </c>
      <c r="I85" s="16">
        <v>60</v>
      </c>
      <c r="J85" s="16">
        <v>43</v>
      </c>
      <c r="K85" s="16">
        <v>33</v>
      </c>
      <c r="L85" s="16">
        <v>5</v>
      </c>
      <c r="M85" s="84">
        <v>21.285</v>
      </c>
      <c r="N85" s="74">
        <v>21</v>
      </c>
      <c r="O85" s="66">
        <v>2530</v>
      </c>
      <c r="P85" s="67">
        <f>Table2245234678[[#This Row],[PEMBULATAN]]*O85</f>
        <v>53130</v>
      </c>
    </row>
    <row r="86" spans="1:16" ht="27" customHeight="1" x14ac:dyDescent="0.2">
      <c r="A86" s="96"/>
      <c r="B86" s="77"/>
      <c r="C86" s="75" t="s">
        <v>2123</v>
      </c>
      <c r="D86" s="80" t="s">
        <v>50</v>
      </c>
      <c r="E86" s="13">
        <v>44429</v>
      </c>
      <c r="F86" s="78" t="s">
        <v>599</v>
      </c>
      <c r="G86" s="13">
        <v>44433</v>
      </c>
      <c r="H86" s="79" t="s">
        <v>600</v>
      </c>
      <c r="I86" s="16">
        <v>40</v>
      </c>
      <c r="J86" s="16">
        <v>58</v>
      </c>
      <c r="K86" s="16">
        <v>13</v>
      </c>
      <c r="L86" s="16">
        <v>2</v>
      </c>
      <c r="M86" s="84">
        <v>7.54</v>
      </c>
      <c r="N86" s="74">
        <v>8</v>
      </c>
      <c r="O86" s="66">
        <v>2530</v>
      </c>
      <c r="P86" s="67">
        <f>Table2245234678[[#This Row],[PEMBULATAN]]*O86</f>
        <v>20240</v>
      </c>
    </row>
    <row r="87" spans="1:16" ht="27" customHeight="1" x14ac:dyDescent="0.2">
      <c r="A87" s="96"/>
      <c r="B87" s="77"/>
      <c r="C87" s="75" t="s">
        <v>2124</v>
      </c>
      <c r="D87" s="80" t="s">
        <v>50</v>
      </c>
      <c r="E87" s="13">
        <v>44429</v>
      </c>
      <c r="F87" s="78" t="s">
        <v>599</v>
      </c>
      <c r="G87" s="13">
        <v>44433</v>
      </c>
      <c r="H87" s="79" t="s">
        <v>600</v>
      </c>
      <c r="I87" s="16">
        <v>53</v>
      </c>
      <c r="J87" s="16">
        <v>34</v>
      </c>
      <c r="K87" s="16">
        <v>15</v>
      </c>
      <c r="L87" s="16">
        <v>3</v>
      </c>
      <c r="M87" s="84">
        <v>6.7575000000000003</v>
      </c>
      <c r="N87" s="74">
        <v>7</v>
      </c>
      <c r="O87" s="66">
        <v>2530</v>
      </c>
      <c r="P87" s="67">
        <f>Table2245234678[[#This Row],[PEMBULATAN]]*O87</f>
        <v>17710</v>
      </c>
    </row>
    <row r="88" spans="1:16" ht="27" customHeight="1" x14ac:dyDescent="0.2">
      <c r="A88" s="96"/>
      <c r="B88" s="77"/>
      <c r="C88" s="75" t="s">
        <v>2125</v>
      </c>
      <c r="D88" s="80" t="s">
        <v>50</v>
      </c>
      <c r="E88" s="13">
        <v>44429</v>
      </c>
      <c r="F88" s="78" t="s">
        <v>599</v>
      </c>
      <c r="G88" s="13">
        <v>44433</v>
      </c>
      <c r="H88" s="79" t="s">
        <v>600</v>
      </c>
      <c r="I88" s="16">
        <v>37</v>
      </c>
      <c r="J88" s="16">
        <v>54</v>
      </c>
      <c r="K88" s="16">
        <v>24</v>
      </c>
      <c r="L88" s="16">
        <v>3</v>
      </c>
      <c r="M88" s="84">
        <v>11.988</v>
      </c>
      <c r="N88" s="74">
        <v>12</v>
      </c>
      <c r="O88" s="66">
        <v>2530</v>
      </c>
      <c r="P88" s="67">
        <f>Table2245234678[[#This Row],[PEMBULATAN]]*O88</f>
        <v>30360</v>
      </c>
    </row>
    <row r="89" spans="1:16" ht="27" customHeight="1" x14ac:dyDescent="0.2">
      <c r="A89" s="96"/>
      <c r="B89" s="77"/>
      <c r="C89" s="75" t="s">
        <v>2126</v>
      </c>
      <c r="D89" s="80" t="s">
        <v>50</v>
      </c>
      <c r="E89" s="13">
        <v>44429</v>
      </c>
      <c r="F89" s="78" t="s">
        <v>599</v>
      </c>
      <c r="G89" s="13">
        <v>44433</v>
      </c>
      <c r="H89" s="79" t="s">
        <v>600</v>
      </c>
      <c r="I89" s="16">
        <v>50</v>
      </c>
      <c r="J89" s="16">
        <v>53</v>
      </c>
      <c r="K89" s="16">
        <v>21</v>
      </c>
      <c r="L89" s="16">
        <v>6</v>
      </c>
      <c r="M89" s="84">
        <v>13.9125</v>
      </c>
      <c r="N89" s="74">
        <v>14</v>
      </c>
      <c r="O89" s="66">
        <v>2530</v>
      </c>
      <c r="P89" s="67">
        <f>Table2245234678[[#This Row],[PEMBULATAN]]*O89</f>
        <v>35420</v>
      </c>
    </row>
    <row r="90" spans="1:16" ht="27" customHeight="1" x14ac:dyDescent="0.2">
      <c r="A90" s="96"/>
      <c r="B90" s="77"/>
      <c r="C90" s="75" t="s">
        <v>2127</v>
      </c>
      <c r="D90" s="80" t="s">
        <v>50</v>
      </c>
      <c r="E90" s="13">
        <v>44429</v>
      </c>
      <c r="F90" s="78" t="s">
        <v>599</v>
      </c>
      <c r="G90" s="13">
        <v>44433</v>
      </c>
      <c r="H90" s="79" t="s">
        <v>600</v>
      </c>
      <c r="I90" s="16">
        <v>80</v>
      </c>
      <c r="J90" s="16">
        <v>54</v>
      </c>
      <c r="K90" s="16">
        <v>23</v>
      </c>
      <c r="L90" s="16">
        <v>10</v>
      </c>
      <c r="M90" s="84">
        <v>24.84</v>
      </c>
      <c r="N90" s="74">
        <v>25</v>
      </c>
      <c r="O90" s="66">
        <v>2530</v>
      </c>
      <c r="P90" s="67">
        <f>Table2245234678[[#This Row],[PEMBULATAN]]*O90</f>
        <v>63250</v>
      </c>
    </row>
    <row r="91" spans="1:16" ht="27" customHeight="1" x14ac:dyDescent="0.2">
      <c r="A91" s="96"/>
      <c r="B91" s="77"/>
      <c r="C91" s="75" t="s">
        <v>2128</v>
      </c>
      <c r="D91" s="80" t="s">
        <v>50</v>
      </c>
      <c r="E91" s="13">
        <v>44429</v>
      </c>
      <c r="F91" s="78" t="s">
        <v>599</v>
      </c>
      <c r="G91" s="13">
        <v>44433</v>
      </c>
      <c r="H91" s="79" t="s">
        <v>600</v>
      </c>
      <c r="I91" s="16">
        <v>58</v>
      </c>
      <c r="J91" s="16">
        <v>31</v>
      </c>
      <c r="K91" s="16">
        <v>10</v>
      </c>
      <c r="L91" s="16">
        <v>1</v>
      </c>
      <c r="M91" s="84">
        <v>4.4950000000000001</v>
      </c>
      <c r="N91" s="74">
        <v>4</v>
      </c>
      <c r="O91" s="66">
        <v>2530</v>
      </c>
      <c r="P91" s="67">
        <f>Table2245234678[[#This Row],[PEMBULATAN]]*O91</f>
        <v>10120</v>
      </c>
    </row>
    <row r="92" spans="1:16" ht="27" customHeight="1" x14ac:dyDescent="0.2">
      <c r="A92" s="96"/>
      <c r="B92" s="77"/>
      <c r="C92" s="75" t="s">
        <v>2129</v>
      </c>
      <c r="D92" s="80" t="s">
        <v>50</v>
      </c>
      <c r="E92" s="13">
        <v>44429</v>
      </c>
      <c r="F92" s="78" t="s">
        <v>599</v>
      </c>
      <c r="G92" s="13">
        <v>44433</v>
      </c>
      <c r="H92" s="79" t="s">
        <v>600</v>
      </c>
      <c r="I92" s="16">
        <v>90</v>
      </c>
      <c r="J92" s="16">
        <v>60</v>
      </c>
      <c r="K92" s="16">
        <v>24</v>
      </c>
      <c r="L92" s="16">
        <v>8</v>
      </c>
      <c r="M92" s="84">
        <v>32.4</v>
      </c>
      <c r="N92" s="74">
        <v>32</v>
      </c>
      <c r="O92" s="66">
        <v>2530</v>
      </c>
      <c r="P92" s="67">
        <f>Table2245234678[[#This Row],[PEMBULATAN]]*O92</f>
        <v>80960</v>
      </c>
    </row>
    <row r="93" spans="1:16" ht="27" customHeight="1" x14ac:dyDescent="0.2">
      <c r="A93" s="96"/>
      <c r="B93" s="77"/>
      <c r="C93" s="75" t="s">
        <v>2130</v>
      </c>
      <c r="D93" s="80" t="s">
        <v>50</v>
      </c>
      <c r="E93" s="13">
        <v>44429</v>
      </c>
      <c r="F93" s="78" t="s">
        <v>599</v>
      </c>
      <c r="G93" s="13">
        <v>44433</v>
      </c>
      <c r="H93" s="79" t="s">
        <v>600</v>
      </c>
      <c r="I93" s="16">
        <v>100</v>
      </c>
      <c r="J93" s="16">
        <v>53</v>
      </c>
      <c r="K93" s="16">
        <v>20</v>
      </c>
      <c r="L93" s="16">
        <v>12</v>
      </c>
      <c r="M93" s="84">
        <v>26.5</v>
      </c>
      <c r="N93" s="74">
        <v>27</v>
      </c>
      <c r="O93" s="66">
        <v>2530</v>
      </c>
      <c r="P93" s="67">
        <f>Table2245234678[[#This Row],[PEMBULATAN]]*O93</f>
        <v>68310</v>
      </c>
    </row>
    <row r="94" spans="1:16" ht="27" customHeight="1" x14ac:dyDescent="0.2">
      <c r="A94" s="96"/>
      <c r="B94" s="77"/>
      <c r="C94" s="75" t="s">
        <v>2131</v>
      </c>
      <c r="D94" s="80" t="s">
        <v>50</v>
      </c>
      <c r="E94" s="13">
        <v>44429</v>
      </c>
      <c r="F94" s="78" t="s">
        <v>599</v>
      </c>
      <c r="G94" s="13">
        <v>44433</v>
      </c>
      <c r="H94" s="79" t="s">
        <v>600</v>
      </c>
      <c r="I94" s="16">
        <v>87</v>
      </c>
      <c r="J94" s="16">
        <v>50</v>
      </c>
      <c r="K94" s="16">
        <v>30</v>
      </c>
      <c r="L94" s="16">
        <v>14</v>
      </c>
      <c r="M94" s="84">
        <v>32.625</v>
      </c>
      <c r="N94" s="74">
        <v>33</v>
      </c>
      <c r="O94" s="66">
        <v>2530</v>
      </c>
      <c r="P94" s="67">
        <f>Table2245234678[[#This Row],[PEMBULATAN]]*O94</f>
        <v>83490</v>
      </c>
    </row>
    <row r="95" spans="1:16" ht="27" customHeight="1" x14ac:dyDescent="0.2">
      <c r="A95" s="96"/>
      <c r="B95" s="77"/>
      <c r="C95" s="75" t="s">
        <v>2132</v>
      </c>
      <c r="D95" s="80" t="s">
        <v>50</v>
      </c>
      <c r="E95" s="13">
        <v>44429</v>
      </c>
      <c r="F95" s="78" t="s">
        <v>599</v>
      </c>
      <c r="G95" s="13">
        <v>44433</v>
      </c>
      <c r="H95" s="79" t="s">
        <v>600</v>
      </c>
      <c r="I95" s="16">
        <v>52</v>
      </c>
      <c r="J95" s="16">
        <v>40</v>
      </c>
      <c r="K95" s="16">
        <v>15</v>
      </c>
      <c r="L95" s="16">
        <v>5</v>
      </c>
      <c r="M95" s="84">
        <v>7.8</v>
      </c>
      <c r="N95" s="74">
        <v>8</v>
      </c>
      <c r="O95" s="66">
        <v>2530</v>
      </c>
      <c r="P95" s="67">
        <f>Table2245234678[[#This Row],[PEMBULATAN]]*O95</f>
        <v>20240</v>
      </c>
    </row>
    <row r="96" spans="1:16" ht="27" customHeight="1" x14ac:dyDescent="0.2">
      <c r="A96" s="96"/>
      <c r="B96" s="77"/>
      <c r="C96" s="75" t="s">
        <v>2133</v>
      </c>
      <c r="D96" s="80" t="s">
        <v>50</v>
      </c>
      <c r="E96" s="13">
        <v>44429</v>
      </c>
      <c r="F96" s="78" t="s">
        <v>599</v>
      </c>
      <c r="G96" s="13">
        <v>44433</v>
      </c>
      <c r="H96" s="79" t="s">
        <v>600</v>
      </c>
      <c r="I96" s="16">
        <v>100</v>
      </c>
      <c r="J96" s="16">
        <v>63</v>
      </c>
      <c r="K96" s="16">
        <v>10</v>
      </c>
      <c r="L96" s="16">
        <v>3</v>
      </c>
      <c r="M96" s="84">
        <v>15.75</v>
      </c>
      <c r="N96" s="74">
        <v>16</v>
      </c>
      <c r="O96" s="66">
        <v>2530</v>
      </c>
      <c r="P96" s="67">
        <f>Table2245234678[[#This Row],[PEMBULATAN]]*O96</f>
        <v>40480</v>
      </c>
    </row>
    <row r="97" spans="1:16" ht="27" customHeight="1" x14ac:dyDescent="0.2">
      <c r="A97" s="96"/>
      <c r="B97" s="77"/>
      <c r="C97" s="75" t="s">
        <v>2134</v>
      </c>
      <c r="D97" s="80" t="s">
        <v>50</v>
      </c>
      <c r="E97" s="13">
        <v>44429</v>
      </c>
      <c r="F97" s="78" t="s">
        <v>599</v>
      </c>
      <c r="G97" s="13">
        <v>44433</v>
      </c>
      <c r="H97" s="79" t="s">
        <v>600</v>
      </c>
      <c r="I97" s="16">
        <v>54</v>
      </c>
      <c r="J97" s="16">
        <v>78</v>
      </c>
      <c r="K97" s="16">
        <v>30</v>
      </c>
      <c r="L97" s="16">
        <v>8</v>
      </c>
      <c r="M97" s="84">
        <v>31.59</v>
      </c>
      <c r="N97" s="74">
        <v>32</v>
      </c>
      <c r="O97" s="66">
        <v>2530</v>
      </c>
      <c r="P97" s="67">
        <f>Table2245234678[[#This Row],[PEMBULATAN]]*O97</f>
        <v>80960</v>
      </c>
    </row>
    <row r="98" spans="1:16" ht="27" customHeight="1" x14ac:dyDescent="0.2">
      <c r="A98" s="96"/>
      <c r="B98" s="77"/>
      <c r="C98" s="75" t="s">
        <v>2135</v>
      </c>
      <c r="D98" s="80" t="s">
        <v>50</v>
      </c>
      <c r="E98" s="13">
        <v>44429</v>
      </c>
      <c r="F98" s="78" t="s">
        <v>599</v>
      </c>
      <c r="G98" s="13">
        <v>44433</v>
      </c>
      <c r="H98" s="79" t="s">
        <v>600</v>
      </c>
      <c r="I98" s="16">
        <v>30</v>
      </c>
      <c r="J98" s="16">
        <v>35</v>
      </c>
      <c r="K98" s="16">
        <v>24</v>
      </c>
      <c r="L98" s="16">
        <v>2</v>
      </c>
      <c r="M98" s="84">
        <v>6.3</v>
      </c>
      <c r="N98" s="74">
        <v>6</v>
      </c>
      <c r="O98" s="66">
        <v>2530</v>
      </c>
      <c r="P98" s="67">
        <f>Table2245234678[[#This Row],[PEMBULATAN]]*O98</f>
        <v>15180</v>
      </c>
    </row>
    <row r="99" spans="1:16" ht="27" customHeight="1" x14ac:dyDescent="0.2">
      <c r="A99" s="96"/>
      <c r="B99" s="77"/>
      <c r="C99" s="75" t="s">
        <v>2136</v>
      </c>
      <c r="D99" s="80" t="s">
        <v>50</v>
      </c>
      <c r="E99" s="13">
        <v>44429</v>
      </c>
      <c r="F99" s="78" t="s">
        <v>599</v>
      </c>
      <c r="G99" s="13">
        <v>44433</v>
      </c>
      <c r="H99" s="79" t="s">
        <v>600</v>
      </c>
      <c r="I99" s="16">
        <v>105</v>
      </c>
      <c r="J99" s="16">
        <v>50</v>
      </c>
      <c r="K99" s="16">
        <v>24</v>
      </c>
      <c r="L99" s="16">
        <v>8</v>
      </c>
      <c r="M99" s="84">
        <v>31.5</v>
      </c>
      <c r="N99" s="74">
        <v>32</v>
      </c>
      <c r="O99" s="66">
        <v>2530</v>
      </c>
      <c r="P99" s="67">
        <f>Table2245234678[[#This Row],[PEMBULATAN]]*O99</f>
        <v>80960</v>
      </c>
    </row>
    <row r="100" spans="1:16" ht="27" customHeight="1" x14ac:dyDescent="0.2">
      <c r="A100" s="96"/>
      <c r="B100" s="77"/>
      <c r="C100" s="75" t="s">
        <v>2137</v>
      </c>
      <c r="D100" s="80" t="s">
        <v>50</v>
      </c>
      <c r="E100" s="13">
        <v>44429</v>
      </c>
      <c r="F100" s="78" t="s">
        <v>599</v>
      </c>
      <c r="G100" s="13">
        <v>44433</v>
      </c>
      <c r="H100" s="79" t="s">
        <v>600</v>
      </c>
      <c r="I100" s="16">
        <v>103</v>
      </c>
      <c r="J100" s="16">
        <v>64</v>
      </c>
      <c r="K100" s="16">
        <v>24</v>
      </c>
      <c r="L100" s="16">
        <v>16</v>
      </c>
      <c r="M100" s="84">
        <v>39.552</v>
      </c>
      <c r="N100" s="74">
        <v>40</v>
      </c>
      <c r="O100" s="66">
        <v>2530</v>
      </c>
      <c r="P100" s="67">
        <f>Table2245234678[[#This Row],[PEMBULATAN]]*O100</f>
        <v>101200</v>
      </c>
    </row>
    <row r="101" spans="1:16" ht="27" customHeight="1" x14ac:dyDescent="0.2">
      <c r="A101" s="96"/>
      <c r="B101" s="77"/>
      <c r="C101" s="75" t="s">
        <v>2138</v>
      </c>
      <c r="D101" s="80" t="s">
        <v>50</v>
      </c>
      <c r="E101" s="13">
        <v>44429</v>
      </c>
      <c r="F101" s="78" t="s">
        <v>599</v>
      </c>
      <c r="G101" s="13">
        <v>44433</v>
      </c>
      <c r="H101" s="79" t="s">
        <v>600</v>
      </c>
      <c r="I101" s="16">
        <v>90</v>
      </c>
      <c r="J101" s="16">
        <v>60</v>
      </c>
      <c r="K101" s="16">
        <v>30</v>
      </c>
      <c r="L101" s="16">
        <v>8</v>
      </c>
      <c r="M101" s="84">
        <v>40.5</v>
      </c>
      <c r="N101" s="74">
        <v>41</v>
      </c>
      <c r="O101" s="66">
        <v>2530</v>
      </c>
      <c r="P101" s="67">
        <f>Table2245234678[[#This Row],[PEMBULATAN]]*O101</f>
        <v>103730</v>
      </c>
    </row>
    <row r="102" spans="1:16" ht="27" customHeight="1" x14ac:dyDescent="0.2">
      <c r="A102" s="96"/>
      <c r="B102" s="77"/>
      <c r="C102" s="75" t="s">
        <v>2139</v>
      </c>
      <c r="D102" s="80" t="s">
        <v>50</v>
      </c>
      <c r="E102" s="13">
        <v>44429</v>
      </c>
      <c r="F102" s="78" t="s">
        <v>599</v>
      </c>
      <c r="G102" s="13">
        <v>44433</v>
      </c>
      <c r="H102" s="79" t="s">
        <v>600</v>
      </c>
      <c r="I102" s="16">
        <v>100</v>
      </c>
      <c r="J102" s="16">
        <v>63</v>
      </c>
      <c r="K102" s="16">
        <v>25</v>
      </c>
      <c r="L102" s="16">
        <v>10</v>
      </c>
      <c r="M102" s="84">
        <v>39.375</v>
      </c>
      <c r="N102" s="74">
        <v>39</v>
      </c>
      <c r="O102" s="66">
        <v>2530</v>
      </c>
      <c r="P102" s="67">
        <f>Table2245234678[[#This Row],[PEMBULATAN]]*O102</f>
        <v>98670</v>
      </c>
    </row>
    <row r="103" spans="1:16" ht="27" customHeight="1" x14ac:dyDescent="0.2">
      <c r="A103" s="96"/>
      <c r="B103" s="77"/>
      <c r="C103" s="75" t="s">
        <v>2140</v>
      </c>
      <c r="D103" s="80" t="s">
        <v>50</v>
      </c>
      <c r="E103" s="13">
        <v>44429</v>
      </c>
      <c r="F103" s="78" t="s">
        <v>599</v>
      </c>
      <c r="G103" s="13">
        <v>44433</v>
      </c>
      <c r="H103" s="79" t="s">
        <v>600</v>
      </c>
      <c r="I103" s="16">
        <v>90</v>
      </c>
      <c r="J103" s="16">
        <v>63</v>
      </c>
      <c r="K103" s="16">
        <v>30</v>
      </c>
      <c r="L103" s="16">
        <v>10</v>
      </c>
      <c r="M103" s="84">
        <v>42.524999999999999</v>
      </c>
      <c r="N103" s="74">
        <v>43</v>
      </c>
      <c r="O103" s="66">
        <v>2530</v>
      </c>
      <c r="P103" s="67">
        <f>Table2245234678[[#This Row],[PEMBULATAN]]*O103</f>
        <v>108790</v>
      </c>
    </row>
    <row r="104" spans="1:16" ht="27" customHeight="1" x14ac:dyDescent="0.2">
      <c r="A104" s="96"/>
      <c r="B104" s="77"/>
      <c r="C104" s="75" t="s">
        <v>2141</v>
      </c>
      <c r="D104" s="80" t="s">
        <v>50</v>
      </c>
      <c r="E104" s="13">
        <v>44429</v>
      </c>
      <c r="F104" s="78" t="s">
        <v>599</v>
      </c>
      <c r="G104" s="13">
        <v>44433</v>
      </c>
      <c r="H104" s="79" t="s">
        <v>600</v>
      </c>
      <c r="I104" s="16">
        <v>100</v>
      </c>
      <c r="J104" s="16">
        <v>54</v>
      </c>
      <c r="K104" s="16">
        <v>32</v>
      </c>
      <c r="L104" s="16">
        <v>17</v>
      </c>
      <c r="M104" s="84">
        <v>43.2</v>
      </c>
      <c r="N104" s="74">
        <v>43</v>
      </c>
      <c r="O104" s="66">
        <v>2530</v>
      </c>
      <c r="P104" s="67">
        <f>Table2245234678[[#This Row],[PEMBULATAN]]*O104</f>
        <v>108790</v>
      </c>
    </row>
    <row r="105" spans="1:16" ht="27" customHeight="1" x14ac:dyDescent="0.2">
      <c r="A105" s="96"/>
      <c r="B105" s="77"/>
      <c r="C105" s="75" t="s">
        <v>2142</v>
      </c>
      <c r="D105" s="80" t="s">
        <v>50</v>
      </c>
      <c r="E105" s="13">
        <v>44429</v>
      </c>
      <c r="F105" s="78" t="s">
        <v>599</v>
      </c>
      <c r="G105" s="13">
        <v>44433</v>
      </c>
      <c r="H105" s="79" t="s">
        <v>600</v>
      </c>
      <c r="I105" s="16">
        <v>90</v>
      </c>
      <c r="J105" s="16">
        <v>60</v>
      </c>
      <c r="K105" s="16">
        <v>20</v>
      </c>
      <c r="L105" s="16">
        <v>8</v>
      </c>
      <c r="M105" s="84">
        <v>27</v>
      </c>
      <c r="N105" s="74">
        <v>27</v>
      </c>
      <c r="O105" s="66">
        <v>2530</v>
      </c>
      <c r="P105" s="67">
        <f>Table2245234678[[#This Row],[PEMBULATAN]]*O105</f>
        <v>68310</v>
      </c>
    </row>
    <row r="106" spans="1:16" ht="27" customHeight="1" x14ac:dyDescent="0.2">
      <c r="A106" s="96"/>
      <c r="B106" s="77"/>
      <c r="C106" s="75" t="s">
        <v>2143</v>
      </c>
      <c r="D106" s="80" t="s">
        <v>50</v>
      </c>
      <c r="E106" s="13">
        <v>44429</v>
      </c>
      <c r="F106" s="78" t="s">
        <v>599</v>
      </c>
      <c r="G106" s="13">
        <v>44433</v>
      </c>
      <c r="H106" s="79" t="s">
        <v>600</v>
      </c>
      <c r="I106" s="16">
        <v>90</v>
      </c>
      <c r="J106" s="16">
        <v>60</v>
      </c>
      <c r="K106" s="16">
        <v>32</v>
      </c>
      <c r="L106" s="16">
        <v>19</v>
      </c>
      <c r="M106" s="84">
        <v>43.2</v>
      </c>
      <c r="N106" s="74">
        <v>43</v>
      </c>
      <c r="O106" s="66">
        <v>2530</v>
      </c>
      <c r="P106" s="67">
        <f>Table2245234678[[#This Row],[PEMBULATAN]]*O106</f>
        <v>108790</v>
      </c>
    </row>
    <row r="107" spans="1:16" ht="27" customHeight="1" x14ac:dyDescent="0.2">
      <c r="A107" s="96"/>
      <c r="B107" s="77"/>
      <c r="C107" s="75" t="s">
        <v>2144</v>
      </c>
      <c r="D107" s="80" t="s">
        <v>50</v>
      </c>
      <c r="E107" s="13">
        <v>44429</v>
      </c>
      <c r="F107" s="78" t="s">
        <v>599</v>
      </c>
      <c r="G107" s="13">
        <v>44433</v>
      </c>
      <c r="H107" s="79" t="s">
        <v>600</v>
      </c>
      <c r="I107" s="16">
        <v>74</v>
      </c>
      <c r="J107" s="16">
        <v>54</v>
      </c>
      <c r="K107" s="16">
        <v>20</v>
      </c>
      <c r="L107" s="16">
        <v>17</v>
      </c>
      <c r="M107" s="84">
        <v>19.98</v>
      </c>
      <c r="N107" s="74">
        <v>20</v>
      </c>
      <c r="O107" s="66">
        <v>2530</v>
      </c>
      <c r="P107" s="67">
        <f>Table2245234678[[#This Row],[PEMBULATAN]]*O107</f>
        <v>50600</v>
      </c>
    </row>
    <row r="108" spans="1:16" ht="27" customHeight="1" x14ac:dyDescent="0.2">
      <c r="A108" s="96"/>
      <c r="B108" s="77"/>
      <c r="C108" s="75" t="s">
        <v>2145</v>
      </c>
      <c r="D108" s="80" t="s">
        <v>50</v>
      </c>
      <c r="E108" s="13">
        <v>44429</v>
      </c>
      <c r="F108" s="78" t="s">
        <v>599</v>
      </c>
      <c r="G108" s="13">
        <v>44433</v>
      </c>
      <c r="H108" s="79" t="s">
        <v>600</v>
      </c>
      <c r="I108" s="16">
        <v>100</v>
      </c>
      <c r="J108" s="16">
        <v>60</v>
      </c>
      <c r="K108" s="16">
        <v>30</v>
      </c>
      <c r="L108" s="16">
        <v>21</v>
      </c>
      <c r="M108" s="84">
        <v>45</v>
      </c>
      <c r="N108" s="74">
        <v>45</v>
      </c>
      <c r="O108" s="66">
        <v>2530</v>
      </c>
      <c r="P108" s="67">
        <f>Table2245234678[[#This Row],[PEMBULATAN]]*O108</f>
        <v>113850</v>
      </c>
    </row>
    <row r="109" spans="1:16" ht="27" customHeight="1" x14ac:dyDescent="0.2">
      <c r="A109" s="96"/>
      <c r="B109" s="77"/>
      <c r="C109" s="75" t="s">
        <v>2146</v>
      </c>
      <c r="D109" s="80" t="s">
        <v>50</v>
      </c>
      <c r="E109" s="13">
        <v>44429</v>
      </c>
      <c r="F109" s="78" t="s">
        <v>599</v>
      </c>
      <c r="G109" s="13">
        <v>44433</v>
      </c>
      <c r="H109" s="79" t="s">
        <v>600</v>
      </c>
      <c r="I109" s="16">
        <v>104</v>
      </c>
      <c r="J109" s="16">
        <v>50</v>
      </c>
      <c r="K109" s="16">
        <v>42</v>
      </c>
      <c r="L109" s="16">
        <v>22</v>
      </c>
      <c r="M109" s="84">
        <v>54.6</v>
      </c>
      <c r="N109" s="74">
        <v>55</v>
      </c>
      <c r="O109" s="66">
        <v>2530</v>
      </c>
      <c r="P109" s="67">
        <f>Table2245234678[[#This Row],[PEMBULATAN]]*O109</f>
        <v>139150</v>
      </c>
    </row>
    <row r="110" spans="1:16" ht="27" customHeight="1" x14ac:dyDescent="0.2">
      <c r="A110" s="96"/>
      <c r="B110" s="77"/>
      <c r="C110" s="75" t="s">
        <v>2147</v>
      </c>
      <c r="D110" s="80" t="s">
        <v>50</v>
      </c>
      <c r="E110" s="13">
        <v>44429</v>
      </c>
      <c r="F110" s="78" t="s">
        <v>599</v>
      </c>
      <c r="G110" s="13">
        <v>44433</v>
      </c>
      <c r="H110" s="79" t="s">
        <v>600</v>
      </c>
      <c r="I110" s="16">
        <v>100</v>
      </c>
      <c r="J110" s="16">
        <v>52</v>
      </c>
      <c r="K110" s="16">
        <v>23</v>
      </c>
      <c r="L110" s="16">
        <v>6</v>
      </c>
      <c r="M110" s="84">
        <v>29.9</v>
      </c>
      <c r="N110" s="74">
        <v>30</v>
      </c>
      <c r="O110" s="66">
        <v>2530</v>
      </c>
      <c r="P110" s="67">
        <f>Table2245234678[[#This Row],[PEMBULATAN]]*O110</f>
        <v>75900</v>
      </c>
    </row>
    <row r="111" spans="1:16" ht="27" customHeight="1" x14ac:dyDescent="0.2">
      <c r="A111" s="96"/>
      <c r="B111" s="77"/>
      <c r="C111" s="75" t="s">
        <v>2148</v>
      </c>
      <c r="D111" s="80" t="s">
        <v>50</v>
      </c>
      <c r="E111" s="13">
        <v>44429</v>
      </c>
      <c r="F111" s="78" t="s">
        <v>599</v>
      </c>
      <c r="G111" s="13">
        <v>44433</v>
      </c>
      <c r="H111" s="79" t="s">
        <v>600</v>
      </c>
      <c r="I111" s="16">
        <v>80</v>
      </c>
      <c r="J111" s="16">
        <v>50</v>
      </c>
      <c r="K111" s="16">
        <v>24</v>
      </c>
      <c r="L111" s="16">
        <v>12</v>
      </c>
      <c r="M111" s="84">
        <v>24</v>
      </c>
      <c r="N111" s="74">
        <v>24</v>
      </c>
      <c r="O111" s="66">
        <v>2530</v>
      </c>
      <c r="P111" s="67">
        <f>Table2245234678[[#This Row],[PEMBULATAN]]*O111</f>
        <v>60720</v>
      </c>
    </row>
    <row r="112" spans="1:16" ht="27" customHeight="1" x14ac:dyDescent="0.2">
      <c r="A112" s="96"/>
      <c r="B112" s="77"/>
      <c r="C112" s="75" t="s">
        <v>2149</v>
      </c>
      <c r="D112" s="80" t="s">
        <v>50</v>
      </c>
      <c r="E112" s="13">
        <v>44429</v>
      </c>
      <c r="F112" s="78" t="s">
        <v>599</v>
      </c>
      <c r="G112" s="13">
        <v>44433</v>
      </c>
      <c r="H112" s="79" t="s">
        <v>600</v>
      </c>
      <c r="I112" s="16">
        <v>86</v>
      </c>
      <c r="J112" s="16">
        <v>55</v>
      </c>
      <c r="K112" s="16">
        <v>30</v>
      </c>
      <c r="L112" s="16">
        <v>25</v>
      </c>
      <c r="M112" s="84">
        <v>35.475000000000001</v>
      </c>
      <c r="N112" s="74">
        <v>35</v>
      </c>
      <c r="O112" s="66">
        <v>2530</v>
      </c>
      <c r="P112" s="67">
        <f>Table2245234678[[#This Row],[PEMBULATAN]]*O112</f>
        <v>88550</v>
      </c>
    </row>
    <row r="113" spans="1:16" ht="27" customHeight="1" x14ac:dyDescent="0.2">
      <c r="A113" s="96"/>
      <c r="B113" s="77"/>
      <c r="C113" s="75" t="s">
        <v>2150</v>
      </c>
      <c r="D113" s="80" t="s">
        <v>50</v>
      </c>
      <c r="E113" s="13">
        <v>44429</v>
      </c>
      <c r="F113" s="78" t="s">
        <v>599</v>
      </c>
      <c r="G113" s="13">
        <v>44433</v>
      </c>
      <c r="H113" s="79" t="s">
        <v>600</v>
      </c>
      <c r="I113" s="16">
        <v>100</v>
      </c>
      <c r="J113" s="16">
        <v>53</v>
      </c>
      <c r="K113" s="16">
        <v>36</v>
      </c>
      <c r="L113" s="16">
        <v>21</v>
      </c>
      <c r="M113" s="84">
        <v>47.7</v>
      </c>
      <c r="N113" s="74">
        <v>48</v>
      </c>
      <c r="O113" s="66">
        <v>2530</v>
      </c>
      <c r="P113" s="67">
        <f>Table2245234678[[#This Row],[PEMBULATAN]]*O113</f>
        <v>121440</v>
      </c>
    </row>
    <row r="114" spans="1:16" ht="27" customHeight="1" x14ac:dyDescent="0.2">
      <c r="A114" s="96"/>
      <c r="B114" s="77"/>
      <c r="C114" s="75" t="s">
        <v>2151</v>
      </c>
      <c r="D114" s="80" t="s">
        <v>50</v>
      </c>
      <c r="E114" s="13">
        <v>44429</v>
      </c>
      <c r="F114" s="78" t="s">
        <v>599</v>
      </c>
      <c r="G114" s="13">
        <v>44433</v>
      </c>
      <c r="H114" s="79" t="s">
        <v>600</v>
      </c>
      <c r="I114" s="16">
        <v>84</v>
      </c>
      <c r="J114" s="16">
        <v>55</v>
      </c>
      <c r="K114" s="16">
        <v>32</v>
      </c>
      <c r="L114" s="16">
        <v>26</v>
      </c>
      <c r="M114" s="84">
        <v>36.96</v>
      </c>
      <c r="N114" s="74">
        <v>37</v>
      </c>
      <c r="O114" s="66">
        <v>2530</v>
      </c>
      <c r="P114" s="67">
        <f>Table2245234678[[#This Row],[PEMBULATAN]]*O114</f>
        <v>93610</v>
      </c>
    </row>
    <row r="115" spans="1:16" ht="27" customHeight="1" x14ac:dyDescent="0.2">
      <c r="A115" s="96"/>
      <c r="B115" s="77"/>
      <c r="C115" s="75" t="s">
        <v>2152</v>
      </c>
      <c r="D115" s="80" t="s">
        <v>50</v>
      </c>
      <c r="E115" s="13">
        <v>44429</v>
      </c>
      <c r="F115" s="78" t="s">
        <v>599</v>
      </c>
      <c r="G115" s="13">
        <v>44433</v>
      </c>
      <c r="H115" s="79" t="s">
        <v>600</v>
      </c>
      <c r="I115" s="16">
        <v>80</v>
      </c>
      <c r="J115" s="16">
        <v>50</v>
      </c>
      <c r="K115" s="16">
        <v>32</v>
      </c>
      <c r="L115" s="16">
        <v>11</v>
      </c>
      <c r="M115" s="84">
        <v>32</v>
      </c>
      <c r="N115" s="74">
        <v>32</v>
      </c>
      <c r="O115" s="66">
        <v>2530</v>
      </c>
      <c r="P115" s="67">
        <f>Table2245234678[[#This Row],[PEMBULATAN]]*O115</f>
        <v>80960</v>
      </c>
    </row>
    <row r="116" spans="1:16" ht="27" customHeight="1" x14ac:dyDescent="0.2">
      <c r="A116" s="96"/>
      <c r="B116" s="77"/>
      <c r="C116" s="75" t="s">
        <v>2153</v>
      </c>
      <c r="D116" s="80" t="s">
        <v>50</v>
      </c>
      <c r="E116" s="13">
        <v>44429</v>
      </c>
      <c r="F116" s="78" t="s">
        <v>599</v>
      </c>
      <c r="G116" s="13">
        <v>44433</v>
      </c>
      <c r="H116" s="79" t="s">
        <v>600</v>
      </c>
      <c r="I116" s="16">
        <v>51</v>
      </c>
      <c r="J116" s="16">
        <v>30</v>
      </c>
      <c r="K116" s="16">
        <v>26</v>
      </c>
      <c r="L116" s="16">
        <v>4</v>
      </c>
      <c r="M116" s="84">
        <v>9.9450000000000003</v>
      </c>
      <c r="N116" s="74">
        <v>10</v>
      </c>
      <c r="O116" s="66">
        <v>2530</v>
      </c>
      <c r="P116" s="67">
        <f>Table2245234678[[#This Row],[PEMBULATAN]]*O116</f>
        <v>25300</v>
      </c>
    </row>
    <row r="117" spans="1:16" ht="27" customHeight="1" x14ac:dyDescent="0.2">
      <c r="A117" s="96"/>
      <c r="B117" s="77"/>
      <c r="C117" s="75" t="s">
        <v>2154</v>
      </c>
      <c r="D117" s="80" t="s">
        <v>50</v>
      </c>
      <c r="E117" s="13">
        <v>44429</v>
      </c>
      <c r="F117" s="78" t="s">
        <v>599</v>
      </c>
      <c r="G117" s="13">
        <v>44433</v>
      </c>
      <c r="H117" s="79" t="s">
        <v>600</v>
      </c>
      <c r="I117" s="16">
        <v>58</v>
      </c>
      <c r="J117" s="16">
        <v>34</v>
      </c>
      <c r="K117" s="16">
        <v>22</v>
      </c>
      <c r="L117" s="16">
        <v>5</v>
      </c>
      <c r="M117" s="84">
        <v>10.846</v>
      </c>
      <c r="N117" s="74">
        <v>11</v>
      </c>
      <c r="O117" s="66">
        <v>2530</v>
      </c>
      <c r="P117" s="67">
        <f>Table2245234678[[#This Row],[PEMBULATAN]]*O117</f>
        <v>27830</v>
      </c>
    </row>
    <row r="118" spans="1:16" ht="27" customHeight="1" x14ac:dyDescent="0.2">
      <c r="A118" s="96"/>
      <c r="B118" s="77"/>
      <c r="C118" s="75" t="s">
        <v>2155</v>
      </c>
      <c r="D118" s="80" t="s">
        <v>50</v>
      </c>
      <c r="E118" s="13">
        <v>44429</v>
      </c>
      <c r="F118" s="78" t="s">
        <v>599</v>
      </c>
      <c r="G118" s="13">
        <v>44433</v>
      </c>
      <c r="H118" s="79" t="s">
        <v>600</v>
      </c>
      <c r="I118" s="16">
        <v>90</v>
      </c>
      <c r="J118" s="16">
        <v>36</v>
      </c>
      <c r="K118" s="16">
        <v>28</v>
      </c>
      <c r="L118" s="16">
        <v>26</v>
      </c>
      <c r="M118" s="84">
        <v>22.68</v>
      </c>
      <c r="N118" s="74">
        <v>26</v>
      </c>
      <c r="O118" s="66">
        <v>2530</v>
      </c>
      <c r="P118" s="67">
        <f>Table2245234678[[#This Row],[PEMBULATAN]]*O118</f>
        <v>65780</v>
      </c>
    </row>
    <row r="119" spans="1:16" ht="27" customHeight="1" x14ac:dyDescent="0.2">
      <c r="A119" s="96"/>
      <c r="B119" s="77"/>
      <c r="C119" s="75" t="s">
        <v>2156</v>
      </c>
      <c r="D119" s="80" t="s">
        <v>50</v>
      </c>
      <c r="E119" s="13">
        <v>44429</v>
      </c>
      <c r="F119" s="78" t="s">
        <v>599</v>
      </c>
      <c r="G119" s="13">
        <v>44433</v>
      </c>
      <c r="H119" s="79" t="s">
        <v>600</v>
      </c>
      <c r="I119" s="16">
        <v>32</v>
      </c>
      <c r="J119" s="16">
        <v>43</v>
      </c>
      <c r="K119" s="16">
        <v>15</v>
      </c>
      <c r="L119" s="16">
        <v>2</v>
      </c>
      <c r="M119" s="84">
        <v>5.16</v>
      </c>
      <c r="N119" s="74">
        <v>5</v>
      </c>
      <c r="O119" s="66">
        <v>2530</v>
      </c>
      <c r="P119" s="67">
        <f>Table2245234678[[#This Row],[PEMBULATAN]]*O119</f>
        <v>12650</v>
      </c>
    </row>
    <row r="120" spans="1:16" ht="27" customHeight="1" x14ac:dyDescent="0.2">
      <c r="A120" s="96"/>
      <c r="B120" s="92"/>
      <c r="C120" s="75" t="s">
        <v>2157</v>
      </c>
      <c r="D120" s="80" t="s">
        <v>50</v>
      </c>
      <c r="E120" s="13">
        <v>44429</v>
      </c>
      <c r="F120" s="78" t="s">
        <v>599</v>
      </c>
      <c r="G120" s="13">
        <v>44433</v>
      </c>
      <c r="H120" s="79" t="s">
        <v>600</v>
      </c>
      <c r="I120" s="16">
        <v>50</v>
      </c>
      <c r="J120" s="16">
        <v>33</v>
      </c>
      <c r="K120" s="16">
        <v>15</v>
      </c>
      <c r="L120" s="16">
        <v>2</v>
      </c>
      <c r="M120" s="84">
        <v>6.1875</v>
      </c>
      <c r="N120" s="74">
        <v>6</v>
      </c>
      <c r="O120" s="66">
        <v>2530</v>
      </c>
      <c r="P120" s="67">
        <f>Table2245234678[[#This Row],[PEMBULATAN]]*O120</f>
        <v>15180</v>
      </c>
    </row>
    <row r="121" spans="1:16" ht="27" customHeight="1" x14ac:dyDescent="0.2">
      <c r="A121" s="96"/>
      <c r="B121" s="77" t="s">
        <v>2158</v>
      </c>
      <c r="C121" s="75" t="s">
        <v>2159</v>
      </c>
      <c r="D121" s="80" t="s">
        <v>50</v>
      </c>
      <c r="E121" s="13">
        <v>44429</v>
      </c>
      <c r="F121" s="78" t="s">
        <v>599</v>
      </c>
      <c r="G121" s="13">
        <v>44433</v>
      </c>
      <c r="H121" s="79" t="s">
        <v>600</v>
      </c>
      <c r="I121" s="16">
        <v>43</v>
      </c>
      <c r="J121" s="16">
        <v>52</v>
      </c>
      <c r="K121" s="16">
        <v>16</v>
      </c>
      <c r="L121" s="16">
        <v>10</v>
      </c>
      <c r="M121" s="84">
        <v>8.9440000000000008</v>
      </c>
      <c r="N121" s="74">
        <v>10</v>
      </c>
      <c r="O121" s="66">
        <v>2530</v>
      </c>
      <c r="P121" s="67">
        <f>Table2245234678[[#This Row],[PEMBULATAN]]*O121</f>
        <v>25300</v>
      </c>
    </row>
    <row r="122" spans="1:16" ht="27" customHeight="1" x14ac:dyDescent="0.2">
      <c r="A122" s="14"/>
      <c r="B122" s="14"/>
      <c r="C122" s="9" t="s">
        <v>2160</v>
      </c>
      <c r="D122" s="78" t="s">
        <v>50</v>
      </c>
      <c r="E122" s="13">
        <v>44429</v>
      </c>
      <c r="F122" s="78" t="s">
        <v>599</v>
      </c>
      <c r="G122" s="13">
        <v>44433</v>
      </c>
      <c r="H122" s="10" t="s">
        <v>600</v>
      </c>
      <c r="I122" s="1">
        <v>40</v>
      </c>
      <c r="J122" s="1">
        <v>34</v>
      </c>
      <c r="K122" s="1">
        <v>20</v>
      </c>
      <c r="L122" s="1">
        <v>6</v>
      </c>
      <c r="M122" s="83">
        <v>6.8</v>
      </c>
      <c r="N122" s="8">
        <v>7</v>
      </c>
      <c r="O122" s="66">
        <v>2530</v>
      </c>
      <c r="P122" s="67">
        <f>Table2245234678[[#This Row],[PEMBULATAN]]*O122</f>
        <v>17710</v>
      </c>
    </row>
    <row r="123" spans="1:16" ht="27" customHeight="1" x14ac:dyDescent="0.2">
      <c r="A123" s="14"/>
      <c r="B123" s="14"/>
      <c r="C123" s="75" t="s">
        <v>2161</v>
      </c>
      <c r="D123" s="80" t="s">
        <v>50</v>
      </c>
      <c r="E123" s="13">
        <v>44429</v>
      </c>
      <c r="F123" s="78" t="s">
        <v>599</v>
      </c>
      <c r="G123" s="13">
        <v>44433</v>
      </c>
      <c r="H123" s="79" t="s">
        <v>600</v>
      </c>
      <c r="I123" s="16">
        <v>43</v>
      </c>
      <c r="J123" s="16">
        <v>52</v>
      </c>
      <c r="K123" s="16">
        <v>16</v>
      </c>
      <c r="L123" s="16">
        <v>10</v>
      </c>
      <c r="M123" s="84">
        <v>8.9440000000000008</v>
      </c>
      <c r="N123" s="74">
        <v>10</v>
      </c>
      <c r="O123" s="66">
        <v>2530</v>
      </c>
      <c r="P123" s="67">
        <f>Table2245234678[[#This Row],[PEMBULATAN]]*O123</f>
        <v>25300</v>
      </c>
    </row>
    <row r="124" spans="1:16" ht="27" customHeight="1" x14ac:dyDescent="0.2">
      <c r="A124" s="14"/>
      <c r="B124" s="14"/>
      <c r="C124" s="75" t="s">
        <v>2162</v>
      </c>
      <c r="D124" s="80" t="s">
        <v>50</v>
      </c>
      <c r="E124" s="13">
        <v>44429</v>
      </c>
      <c r="F124" s="78" t="s">
        <v>599</v>
      </c>
      <c r="G124" s="13">
        <v>44433</v>
      </c>
      <c r="H124" s="79" t="s">
        <v>600</v>
      </c>
      <c r="I124" s="16">
        <v>84</v>
      </c>
      <c r="J124" s="16">
        <v>46</v>
      </c>
      <c r="K124" s="16">
        <v>14</v>
      </c>
      <c r="L124" s="16">
        <v>10</v>
      </c>
      <c r="M124" s="84">
        <v>13.523999999999999</v>
      </c>
      <c r="N124" s="74">
        <v>14</v>
      </c>
      <c r="O124" s="66">
        <v>2530</v>
      </c>
      <c r="P124" s="67">
        <f>Table2245234678[[#This Row],[PEMBULATAN]]*O124</f>
        <v>35420</v>
      </c>
    </row>
    <row r="125" spans="1:16" ht="27" customHeight="1" x14ac:dyDescent="0.2">
      <c r="A125" s="14"/>
      <c r="B125" s="14"/>
      <c r="C125" s="75" t="s">
        <v>2163</v>
      </c>
      <c r="D125" s="80" t="s">
        <v>50</v>
      </c>
      <c r="E125" s="13">
        <v>44429</v>
      </c>
      <c r="F125" s="78" t="s">
        <v>599</v>
      </c>
      <c r="G125" s="13">
        <v>44433</v>
      </c>
      <c r="H125" s="79" t="s">
        <v>600</v>
      </c>
      <c r="I125" s="16">
        <v>84</v>
      </c>
      <c r="J125" s="16">
        <v>46</v>
      </c>
      <c r="K125" s="16">
        <v>14</v>
      </c>
      <c r="L125" s="16">
        <v>10</v>
      </c>
      <c r="M125" s="84">
        <v>13.523999999999999</v>
      </c>
      <c r="N125" s="74">
        <v>14</v>
      </c>
      <c r="O125" s="66">
        <v>2530</v>
      </c>
      <c r="P125" s="67">
        <f>Table2245234678[[#This Row],[PEMBULATAN]]*O125</f>
        <v>35420</v>
      </c>
    </row>
    <row r="126" spans="1:16" ht="27" customHeight="1" x14ac:dyDescent="0.2">
      <c r="A126" s="14"/>
      <c r="B126" s="14"/>
      <c r="C126" s="75" t="s">
        <v>2164</v>
      </c>
      <c r="D126" s="80" t="s">
        <v>50</v>
      </c>
      <c r="E126" s="13">
        <v>44429</v>
      </c>
      <c r="F126" s="78" t="s">
        <v>599</v>
      </c>
      <c r="G126" s="13">
        <v>44433</v>
      </c>
      <c r="H126" s="79" t="s">
        <v>600</v>
      </c>
      <c r="I126" s="16">
        <v>84</v>
      </c>
      <c r="J126" s="16">
        <v>46</v>
      </c>
      <c r="K126" s="16">
        <v>14</v>
      </c>
      <c r="L126" s="16">
        <v>10</v>
      </c>
      <c r="M126" s="84">
        <v>13.523999999999999</v>
      </c>
      <c r="N126" s="74">
        <v>14</v>
      </c>
      <c r="O126" s="66">
        <v>2530</v>
      </c>
      <c r="P126" s="67">
        <f>Table2245234678[[#This Row],[PEMBULATAN]]*O126</f>
        <v>35420</v>
      </c>
    </row>
    <row r="127" spans="1:16" ht="27" customHeight="1" x14ac:dyDescent="0.2">
      <c r="A127" s="14"/>
      <c r="B127" s="14"/>
      <c r="C127" s="75" t="s">
        <v>2165</v>
      </c>
      <c r="D127" s="80" t="s">
        <v>50</v>
      </c>
      <c r="E127" s="13">
        <v>44429</v>
      </c>
      <c r="F127" s="78" t="s">
        <v>599</v>
      </c>
      <c r="G127" s="13">
        <v>44433</v>
      </c>
      <c r="H127" s="79" t="s">
        <v>600</v>
      </c>
      <c r="I127" s="16">
        <v>36</v>
      </c>
      <c r="J127" s="16">
        <v>35</v>
      </c>
      <c r="K127" s="16">
        <v>17</v>
      </c>
      <c r="L127" s="16">
        <v>12</v>
      </c>
      <c r="M127" s="84">
        <v>5.3550000000000004</v>
      </c>
      <c r="N127" s="74">
        <v>12</v>
      </c>
      <c r="O127" s="66">
        <v>2530</v>
      </c>
      <c r="P127" s="67">
        <f>Table2245234678[[#This Row],[PEMBULATAN]]*O127</f>
        <v>30360</v>
      </c>
    </row>
    <row r="128" spans="1:16" ht="27" customHeight="1" x14ac:dyDescent="0.2">
      <c r="A128" s="14"/>
      <c r="B128" s="14"/>
      <c r="C128" s="75" t="s">
        <v>2166</v>
      </c>
      <c r="D128" s="80" t="s">
        <v>50</v>
      </c>
      <c r="E128" s="13">
        <v>44429</v>
      </c>
      <c r="F128" s="78" t="s">
        <v>599</v>
      </c>
      <c r="G128" s="13">
        <v>44433</v>
      </c>
      <c r="H128" s="79" t="s">
        <v>600</v>
      </c>
      <c r="I128" s="16">
        <v>45</v>
      </c>
      <c r="J128" s="16">
        <v>33</v>
      </c>
      <c r="K128" s="16">
        <v>30</v>
      </c>
      <c r="L128" s="16">
        <v>9</v>
      </c>
      <c r="M128" s="84">
        <v>11.137499999999999</v>
      </c>
      <c r="N128" s="74">
        <v>11</v>
      </c>
      <c r="O128" s="66">
        <v>2530</v>
      </c>
      <c r="P128" s="67">
        <f>Table2245234678[[#This Row],[PEMBULATAN]]*O128</f>
        <v>27830</v>
      </c>
    </row>
    <row r="129" spans="1:16" ht="27" customHeight="1" x14ac:dyDescent="0.2">
      <c r="A129" s="14"/>
      <c r="B129" s="14"/>
      <c r="C129" s="75" t="s">
        <v>2167</v>
      </c>
      <c r="D129" s="80" t="s">
        <v>50</v>
      </c>
      <c r="E129" s="13">
        <v>44429</v>
      </c>
      <c r="F129" s="78" t="s">
        <v>599</v>
      </c>
      <c r="G129" s="13">
        <v>44433</v>
      </c>
      <c r="H129" s="79" t="s">
        <v>600</v>
      </c>
      <c r="I129" s="16">
        <v>43</v>
      </c>
      <c r="J129" s="16">
        <v>52</v>
      </c>
      <c r="K129" s="16">
        <v>16</v>
      </c>
      <c r="L129" s="16">
        <v>12</v>
      </c>
      <c r="M129" s="84">
        <v>8.9440000000000008</v>
      </c>
      <c r="N129" s="74">
        <v>12</v>
      </c>
      <c r="O129" s="66">
        <v>2530</v>
      </c>
      <c r="P129" s="67">
        <f>Table2245234678[[#This Row],[PEMBULATAN]]*O129</f>
        <v>30360</v>
      </c>
    </row>
    <row r="130" spans="1:16" ht="27" customHeight="1" x14ac:dyDescent="0.2">
      <c r="A130" s="14"/>
      <c r="B130" s="14"/>
      <c r="C130" s="75" t="s">
        <v>2168</v>
      </c>
      <c r="D130" s="80" t="s">
        <v>50</v>
      </c>
      <c r="E130" s="13">
        <v>44429</v>
      </c>
      <c r="F130" s="78" t="s">
        <v>599</v>
      </c>
      <c r="G130" s="13">
        <v>44433</v>
      </c>
      <c r="H130" s="79" t="s">
        <v>600</v>
      </c>
      <c r="I130" s="16">
        <v>53</v>
      </c>
      <c r="J130" s="16">
        <v>40</v>
      </c>
      <c r="K130" s="16">
        <v>36</v>
      </c>
      <c r="L130" s="16">
        <v>9</v>
      </c>
      <c r="M130" s="84">
        <v>19.079999999999998</v>
      </c>
      <c r="N130" s="74">
        <v>19</v>
      </c>
      <c r="O130" s="66">
        <v>2530</v>
      </c>
      <c r="P130" s="67">
        <f>Table2245234678[[#This Row],[PEMBULATAN]]*O130</f>
        <v>48070</v>
      </c>
    </row>
    <row r="131" spans="1:16" ht="22.5" customHeight="1" x14ac:dyDescent="0.2">
      <c r="A131" s="119" t="s">
        <v>31</v>
      </c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1"/>
      <c r="M131" s="81">
        <f>SUBTOTAL(109,Table2245234678[KG VOLUME])</f>
        <v>2433.9507499999986</v>
      </c>
      <c r="N131" s="70">
        <f>SUM(N3:N130)</f>
        <v>2486</v>
      </c>
      <c r="O131" s="122">
        <f>SUM(P3:P130)</f>
        <v>6289580</v>
      </c>
      <c r="P131" s="123"/>
    </row>
    <row r="132" spans="1:16" ht="22.5" customHeight="1" x14ac:dyDescent="0.2">
      <c r="A132" s="85"/>
      <c r="B132" s="58" t="s">
        <v>43</v>
      </c>
      <c r="C132" s="57"/>
      <c r="D132" s="59" t="s">
        <v>44</v>
      </c>
      <c r="E132" s="85"/>
      <c r="F132" s="85"/>
      <c r="G132" s="85"/>
      <c r="H132" s="85"/>
      <c r="I132" s="85"/>
      <c r="J132" s="85"/>
      <c r="K132" s="85"/>
      <c r="L132" s="85"/>
      <c r="M132" s="86"/>
      <c r="N132" s="88" t="s">
        <v>51</v>
      </c>
      <c r="O132" s="87"/>
      <c r="P132" s="87">
        <f>O131*10%</f>
        <v>628958</v>
      </c>
    </row>
    <row r="133" spans="1:16" ht="22.5" customHeight="1" thickBot="1" x14ac:dyDescent="0.25">
      <c r="A133" s="85"/>
      <c r="B133" s="58"/>
      <c r="C133" s="57"/>
      <c r="D133" s="59"/>
      <c r="E133" s="85"/>
      <c r="F133" s="85"/>
      <c r="G133" s="85"/>
      <c r="H133" s="85"/>
      <c r="I133" s="85"/>
      <c r="J133" s="85"/>
      <c r="K133" s="85"/>
      <c r="L133" s="85"/>
      <c r="M133" s="86"/>
      <c r="N133" s="99" t="s">
        <v>53</v>
      </c>
      <c r="O133" s="100"/>
      <c r="P133" s="100">
        <f>O131-P132</f>
        <v>5660622</v>
      </c>
    </row>
    <row r="134" spans="1:16" x14ac:dyDescent="0.2">
      <c r="A134" s="11"/>
      <c r="H134" s="65"/>
      <c r="N134" s="64" t="s">
        <v>32</v>
      </c>
      <c r="P134" s="71">
        <f>P133*1%</f>
        <v>56606.22</v>
      </c>
    </row>
    <row r="135" spans="1:16" ht="15.75" thickBot="1" x14ac:dyDescent="0.25">
      <c r="A135" s="11"/>
      <c r="H135" s="65"/>
      <c r="N135" s="64" t="s">
        <v>54</v>
      </c>
      <c r="P135" s="73">
        <f>P133*2%</f>
        <v>113212.44</v>
      </c>
    </row>
    <row r="136" spans="1:16" x14ac:dyDescent="0.2">
      <c r="A136" s="11"/>
      <c r="H136" s="65"/>
      <c r="N136" s="68" t="s">
        <v>33</v>
      </c>
      <c r="O136" s="69"/>
      <c r="P136" s="72">
        <f>P133+P134-P135</f>
        <v>5604015.7799999993</v>
      </c>
    </row>
    <row r="137" spans="1:16" x14ac:dyDescent="0.2">
      <c r="A137" s="11"/>
      <c r="H137" s="65"/>
      <c r="P137" s="73"/>
    </row>
    <row r="138" spans="1:16" x14ac:dyDescent="0.2">
      <c r="A138" s="11"/>
      <c r="H138" s="65"/>
      <c r="O138" s="60"/>
      <c r="P138" s="73"/>
    </row>
    <row r="139" spans="1:16" s="3" customFormat="1" x14ac:dyDescent="0.25">
      <c r="A139" s="11"/>
      <c r="B139" s="2"/>
      <c r="C139" s="2"/>
      <c r="E139" s="12"/>
      <c r="H139" s="65"/>
      <c r="N139" s="15"/>
      <c r="O139" s="15"/>
      <c r="P139" s="15"/>
    </row>
    <row r="140" spans="1:16" s="3" customFormat="1" x14ac:dyDescent="0.25">
      <c r="A140" s="11"/>
      <c r="B140" s="2"/>
      <c r="C140" s="2"/>
      <c r="E140" s="12"/>
      <c r="H140" s="65"/>
      <c r="N140" s="15"/>
      <c r="O140" s="15"/>
      <c r="P140" s="15"/>
    </row>
    <row r="141" spans="1:16" s="3" customFormat="1" x14ac:dyDescent="0.25">
      <c r="A141" s="11"/>
      <c r="B141" s="2"/>
      <c r="C141" s="2"/>
      <c r="E141" s="12"/>
      <c r="H141" s="65"/>
      <c r="N141" s="15"/>
      <c r="O141" s="15"/>
      <c r="P141" s="15"/>
    </row>
    <row r="142" spans="1:16" s="3" customFormat="1" x14ac:dyDescent="0.25">
      <c r="A142" s="11"/>
      <c r="B142" s="2"/>
      <c r="C142" s="2"/>
      <c r="E142" s="12"/>
      <c r="H142" s="65"/>
      <c r="N142" s="15"/>
      <c r="O142" s="15"/>
      <c r="P142" s="15"/>
    </row>
    <row r="143" spans="1:16" s="3" customFormat="1" x14ac:dyDescent="0.25">
      <c r="A143" s="11"/>
      <c r="B143" s="2"/>
      <c r="C143" s="2"/>
      <c r="E143" s="12"/>
      <c r="H143" s="65"/>
      <c r="N143" s="15"/>
      <c r="O143" s="15"/>
      <c r="P143" s="15"/>
    </row>
    <row r="144" spans="1:16" s="3" customFormat="1" x14ac:dyDescent="0.25">
      <c r="A144" s="11"/>
      <c r="B144" s="2"/>
      <c r="C144" s="2"/>
      <c r="E144" s="12"/>
      <c r="H144" s="65"/>
      <c r="N144" s="15"/>
      <c r="O144" s="15"/>
      <c r="P144" s="15"/>
    </row>
    <row r="145" spans="1:16" s="3" customFormat="1" x14ac:dyDescent="0.25">
      <c r="A145" s="11"/>
      <c r="B145" s="2"/>
      <c r="C145" s="2"/>
      <c r="E145" s="12"/>
      <c r="H145" s="65"/>
      <c r="N145" s="15"/>
      <c r="O145" s="15"/>
      <c r="P145" s="15"/>
    </row>
    <row r="146" spans="1:16" s="3" customFormat="1" x14ac:dyDescent="0.25">
      <c r="A146" s="11"/>
      <c r="B146" s="2"/>
      <c r="C146" s="2"/>
      <c r="E146" s="12"/>
      <c r="H146" s="65"/>
      <c r="N146" s="15"/>
      <c r="O146" s="15"/>
      <c r="P146" s="15"/>
    </row>
    <row r="147" spans="1:16" s="3" customFormat="1" x14ac:dyDescent="0.25">
      <c r="A147" s="11"/>
      <c r="B147" s="2"/>
      <c r="C147" s="2"/>
      <c r="E147" s="12"/>
      <c r="H147" s="65"/>
      <c r="N147" s="15"/>
      <c r="O147" s="15"/>
      <c r="P147" s="15"/>
    </row>
    <row r="148" spans="1:16" s="3" customFormat="1" x14ac:dyDescent="0.25">
      <c r="A148" s="11"/>
      <c r="B148" s="2"/>
      <c r="C148" s="2"/>
      <c r="E148" s="12"/>
      <c r="H148" s="65"/>
      <c r="N148" s="15"/>
      <c r="O148" s="15"/>
      <c r="P148" s="15"/>
    </row>
    <row r="149" spans="1:16" s="3" customFormat="1" x14ac:dyDescent="0.25">
      <c r="A149" s="11"/>
      <c r="B149" s="2"/>
      <c r="C149" s="2"/>
      <c r="E149" s="12"/>
      <c r="H149" s="65"/>
      <c r="N149" s="15"/>
      <c r="O149" s="15"/>
      <c r="P149" s="15"/>
    </row>
    <row r="150" spans="1:16" s="3" customFormat="1" x14ac:dyDescent="0.25">
      <c r="A150" s="11"/>
      <c r="B150" s="2"/>
      <c r="C150" s="2"/>
      <c r="E150" s="12"/>
      <c r="H150" s="65"/>
      <c r="N150" s="15"/>
      <c r="O150" s="15"/>
      <c r="P150" s="15"/>
    </row>
  </sheetData>
  <mergeCells count="2">
    <mergeCell ref="A131:L131"/>
    <mergeCell ref="O131:P131"/>
  </mergeCells>
  <conditionalFormatting sqref="B3">
    <cfRule type="duplicateValues" dxfId="347" priority="2"/>
  </conditionalFormatting>
  <conditionalFormatting sqref="B4:B121">
    <cfRule type="duplicateValues" dxfId="346" priority="1"/>
  </conditionalFormatting>
  <conditionalFormatting sqref="B122:B130">
    <cfRule type="duplicateValues" dxfId="345" priority="5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44"/>
  <sheetViews>
    <sheetView zoomScale="110" zoomScaleNormal="110" workbookViewId="0">
      <pane xSplit="3" ySplit="2" topLeftCell="D122" activePane="bottomRight" state="frozen"/>
      <selection activeCell="I53" sqref="I53"/>
      <selection pane="topRight" activeCell="I53" sqref="I53"/>
      <selection pane="bottomLeft" activeCell="I53" sqref="I53"/>
      <selection pane="bottomRight" activeCell="A3" sqref="A3:XFD12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7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ht="18.75" customHeight="1" x14ac:dyDescent="0.2">
      <c r="H1" s="5"/>
    </row>
    <row r="2" spans="1:16" ht="25.5" x14ac:dyDescent="0.2">
      <c r="A2" s="61" t="s">
        <v>45</v>
      </c>
      <c r="B2" s="7" t="s">
        <v>7</v>
      </c>
      <c r="C2" s="7" t="s">
        <v>0</v>
      </c>
      <c r="D2" s="7" t="s">
        <v>1</v>
      </c>
      <c r="E2" s="62" t="s">
        <v>4</v>
      </c>
      <c r="F2" s="7" t="s">
        <v>3</v>
      </c>
      <c r="G2" s="7" t="s">
        <v>5</v>
      </c>
      <c r="H2" s="62" t="s">
        <v>2</v>
      </c>
      <c r="I2" s="7" t="s">
        <v>40</v>
      </c>
      <c r="J2" s="7" t="s">
        <v>41</v>
      </c>
      <c r="K2" s="7" t="s">
        <v>42</v>
      </c>
      <c r="L2" s="63" t="s">
        <v>46</v>
      </c>
      <c r="M2" s="63" t="s">
        <v>47</v>
      </c>
      <c r="N2" s="63" t="s">
        <v>6</v>
      </c>
      <c r="O2" s="63" t="s">
        <v>48</v>
      </c>
      <c r="P2" s="63" t="s">
        <v>49</v>
      </c>
    </row>
    <row r="3" spans="1:16" ht="26.25" customHeight="1" x14ac:dyDescent="0.2">
      <c r="A3" s="97" t="s">
        <v>2180</v>
      </c>
      <c r="B3" s="76" t="s">
        <v>601</v>
      </c>
      <c r="C3" s="9" t="s">
        <v>602</v>
      </c>
      <c r="D3" s="78" t="s">
        <v>50</v>
      </c>
      <c r="E3" s="13">
        <v>44430</v>
      </c>
      <c r="F3" s="78" t="s">
        <v>599</v>
      </c>
      <c r="G3" s="13">
        <v>44433</v>
      </c>
      <c r="H3" s="10" t="s">
        <v>600</v>
      </c>
      <c r="I3" s="1">
        <v>80</v>
      </c>
      <c r="J3" s="1">
        <v>46</v>
      </c>
      <c r="K3" s="1">
        <v>30</v>
      </c>
      <c r="L3" s="1">
        <v>18</v>
      </c>
      <c r="M3" s="83">
        <v>27.6</v>
      </c>
      <c r="N3" s="8">
        <v>28</v>
      </c>
      <c r="O3" s="66">
        <v>2530</v>
      </c>
      <c r="P3" s="67">
        <f>Table224523467810[[#This Row],[PEMBULATAN]]*O3</f>
        <v>70840</v>
      </c>
    </row>
    <row r="4" spans="1:16" ht="26.25" customHeight="1" x14ac:dyDescent="0.2">
      <c r="A4" s="98"/>
      <c r="B4" s="77"/>
      <c r="C4" s="9" t="s">
        <v>603</v>
      </c>
      <c r="D4" s="78" t="s">
        <v>50</v>
      </c>
      <c r="E4" s="13">
        <v>44430</v>
      </c>
      <c r="F4" s="78" t="s">
        <v>599</v>
      </c>
      <c r="G4" s="13">
        <v>44433</v>
      </c>
      <c r="H4" s="10" t="s">
        <v>600</v>
      </c>
      <c r="I4" s="1">
        <v>80</v>
      </c>
      <c r="J4" s="1">
        <v>49</v>
      </c>
      <c r="K4" s="1">
        <v>30</v>
      </c>
      <c r="L4" s="1">
        <v>18</v>
      </c>
      <c r="M4" s="83">
        <v>29.4</v>
      </c>
      <c r="N4" s="8">
        <v>29</v>
      </c>
      <c r="O4" s="66">
        <v>2530</v>
      </c>
      <c r="P4" s="67">
        <f>Table224523467810[[#This Row],[PEMBULATAN]]*O4</f>
        <v>73370</v>
      </c>
    </row>
    <row r="5" spans="1:16" ht="26.25" customHeight="1" x14ac:dyDescent="0.2">
      <c r="A5" s="96"/>
      <c r="B5" s="77"/>
      <c r="C5" s="75" t="s">
        <v>604</v>
      </c>
      <c r="D5" s="80" t="s">
        <v>50</v>
      </c>
      <c r="E5" s="13">
        <v>44430</v>
      </c>
      <c r="F5" s="78" t="s">
        <v>599</v>
      </c>
      <c r="G5" s="13">
        <v>44433</v>
      </c>
      <c r="H5" s="79" t="s">
        <v>600</v>
      </c>
      <c r="I5" s="16">
        <v>92</v>
      </c>
      <c r="J5" s="16">
        <v>42</v>
      </c>
      <c r="K5" s="16">
        <v>30</v>
      </c>
      <c r="L5" s="16">
        <v>21</v>
      </c>
      <c r="M5" s="84">
        <v>28.98</v>
      </c>
      <c r="N5" s="74">
        <v>29</v>
      </c>
      <c r="O5" s="66">
        <v>2530</v>
      </c>
      <c r="P5" s="67">
        <f>Table224523467810[[#This Row],[PEMBULATAN]]*O5</f>
        <v>73370</v>
      </c>
    </row>
    <row r="6" spans="1:16" ht="26.25" customHeight="1" x14ac:dyDescent="0.2">
      <c r="A6" s="96"/>
      <c r="B6" s="77"/>
      <c r="C6" s="75" t="s">
        <v>605</v>
      </c>
      <c r="D6" s="80" t="s">
        <v>50</v>
      </c>
      <c r="E6" s="13">
        <v>44430</v>
      </c>
      <c r="F6" s="78" t="s">
        <v>599</v>
      </c>
      <c r="G6" s="13">
        <v>44433</v>
      </c>
      <c r="H6" s="79" t="s">
        <v>600</v>
      </c>
      <c r="I6" s="16">
        <v>80</v>
      </c>
      <c r="J6" s="16">
        <v>60</v>
      </c>
      <c r="K6" s="16">
        <v>20</v>
      </c>
      <c r="L6" s="16">
        <v>13</v>
      </c>
      <c r="M6" s="84">
        <v>24</v>
      </c>
      <c r="N6" s="74">
        <v>24</v>
      </c>
      <c r="O6" s="66">
        <v>2530</v>
      </c>
      <c r="P6" s="67">
        <f>Table224523467810[[#This Row],[PEMBULATAN]]*O6</f>
        <v>60720</v>
      </c>
    </row>
    <row r="7" spans="1:16" ht="26.25" customHeight="1" x14ac:dyDescent="0.2">
      <c r="A7" s="96"/>
      <c r="B7" s="77"/>
      <c r="C7" s="75" t="s">
        <v>606</v>
      </c>
      <c r="D7" s="80" t="s">
        <v>50</v>
      </c>
      <c r="E7" s="13">
        <v>44430</v>
      </c>
      <c r="F7" s="78" t="s">
        <v>599</v>
      </c>
      <c r="G7" s="13">
        <v>44433</v>
      </c>
      <c r="H7" s="79" t="s">
        <v>600</v>
      </c>
      <c r="I7" s="16">
        <v>90</v>
      </c>
      <c r="J7" s="16">
        <v>60</v>
      </c>
      <c r="K7" s="16">
        <v>42</v>
      </c>
      <c r="L7" s="16">
        <v>17</v>
      </c>
      <c r="M7" s="84">
        <v>56.7</v>
      </c>
      <c r="N7" s="74">
        <v>57</v>
      </c>
      <c r="O7" s="66">
        <v>2530</v>
      </c>
      <c r="P7" s="67">
        <f>Table224523467810[[#This Row],[PEMBULATAN]]*O7</f>
        <v>144210</v>
      </c>
    </row>
    <row r="8" spans="1:16" ht="26.25" customHeight="1" x14ac:dyDescent="0.2">
      <c r="A8" s="96"/>
      <c r="B8" s="77"/>
      <c r="C8" s="75" t="s">
        <v>607</v>
      </c>
      <c r="D8" s="80" t="s">
        <v>50</v>
      </c>
      <c r="E8" s="13">
        <v>44430</v>
      </c>
      <c r="F8" s="78" t="s">
        <v>599</v>
      </c>
      <c r="G8" s="13">
        <v>44433</v>
      </c>
      <c r="H8" s="79" t="s">
        <v>600</v>
      </c>
      <c r="I8" s="16">
        <v>70</v>
      </c>
      <c r="J8" s="16">
        <v>50</v>
      </c>
      <c r="K8" s="16">
        <v>30</v>
      </c>
      <c r="L8" s="16">
        <v>20</v>
      </c>
      <c r="M8" s="84">
        <v>26.25</v>
      </c>
      <c r="N8" s="74">
        <v>26</v>
      </c>
      <c r="O8" s="66">
        <v>2530</v>
      </c>
      <c r="P8" s="67">
        <f>Table224523467810[[#This Row],[PEMBULATAN]]*O8</f>
        <v>65780</v>
      </c>
    </row>
    <row r="9" spans="1:16" ht="26.25" customHeight="1" x14ac:dyDescent="0.2">
      <c r="A9" s="96"/>
      <c r="B9" s="77"/>
      <c r="C9" s="75" t="s">
        <v>608</v>
      </c>
      <c r="D9" s="80" t="s">
        <v>50</v>
      </c>
      <c r="E9" s="13">
        <v>44430</v>
      </c>
      <c r="F9" s="78" t="s">
        <v>599</v>
      </c>
      <c r="G9" s="13">
        <v>44433</v>
      </c>
      <c r="H9" s="79" t="s">
        <v>600</v>
      </c>
      <c r="I9" s="16">
        <v>42</v>
      </c>
      <c r="J9" s="16">
        <v>40</v>
      </c>
      <c r="K9" s="16">
        <v>21</v>
      </c>
      <c r="L9" s="16">
        <v>6</v>
      </c>
      <c r="M9" s="84">
        <v>8.82</v>
      </c>
      <c r="N9" s="74">
        <v>9</v>
      </c>
      <c r="O9" s="66">
        <v>2530</v>
      </c>
      <c r="P9" s="67">
        <f>Table224523467810[[#This Row],[PEMBULATAN]]*O9</f>
        <v>22770</v>
      </c>
    </row>
    <row r="10" spans="1:16" ht="26.25" customHeight="1" x14ac:dyDescent="0.2">
      <c r="A10" s="96"/>
      <c r="B10" s="77"/>
      <c r="C10" s="75" t="s">
        <v>609</v>
      </c>
      <c r="D10" s="80" t="s">
        <v>50</v>
      </c>
      <c r="E10" s="13">
        <v>44430</v>
      </c>
      <c r="F10" s="78" t="s">
        <v>599</v>
      </c>
      <c r="G10" s="13">
        <v>44433</v>
      </c>
      <c r="H10" s="79" t="s">
        <v>600</v>
      </c>
      <c r="I10" s="16">
        <v>61</v>
      </c>
      <c r="J10" s="16">
        <v>40</v>
      </c>
      <c r="K10" s="16">
        <v>26</v>
      </c>
      <c r="L10" s="16">
        <v>5</v>
      </c>
      <c r="M10" s="84">
        <v>15.86</v>
      </c>
      <c r="N10" s="74">
        <v>16</v>
      </c>
      <c r="O10" s="66">
        <v>2530</v>
      </c>
      <c r="P10" s="67">
        <f>Table224523467810[[#This Row],[PEMBULATAN]]*O10</f>
        <v>40480</v>
      </c>
    </row>
    <row r="11" spans="1:16" ht="26.25" customHeight="1" x14ac:dyDescent="0.2">
      <c r="A11" s="96"/>
      <c r="B11" s="77"/>
      <c r="C11" s="75" t="s">
        <v>610</v>
      </c>
      <c r="D11" s="80" t="s">
        <v>50</v>
      </c>
      <c r="E11" s="13">
        <v>44430</v>
      </c>
      <c r="F11" s="78" t="s">
        <v>599</v>
      </c>
      <c r="G11" s="13">
        <v>44433</v>
      </c>
      <c r="H11" s="79" t="s">
        <v>600</v>
      </c>
      <c r="I11" s="16">
        <v>70</v>
      </c>
      <c r="J11" s="16">
        <v>57</v>
      </c>
      <c r="K11" s="16">
        <v>20</v>
      </c>
      <c r="L11" s="16">
        <v>7</v>
      </c>
      <c r="M11" s="84">
        <v>19.95</v>
      </c>
      <c r="N11" s="74">
        <v>20</v>
      </c>
      <c r="O11" s="66">
        <v>2530</v>
      </c>
      <c r="P11" s="67">
        <f>Table224523467810[[#This Row],[PEMBULATAN]]*O11</f>
        <v>50600</v>
      </c>
    </row>
    <row r="12" spans="1:16" ht="26.25" customHeight="1" x14ac:dyDescent="0.2">
      <c r="A12" s="96"/>
      <c r="B12" s="77"/>
      <c r="C12" s="75" t="s">
        <v>611</v>
      </c>
      <c r="D12" s="80" t="s">
        <v>50</v>
      </c>
      <c r="E12" s="13">
        <v>44430</v>
      </c>
      <c r="F12" s="78" t="s">
        <v>599</v>
      </c>
      <c r="G12" s="13">
        <v>44433</v>
      </c>
      <c r="H12" s="79" t="s">
        <v>600</v>
      </c>
      <c r="I12" s="16">
        <v>70</v>
      </c>
      <c r="J12" s="16">
        <v>53</v>
      </c>
      <c r="K12" s="16">
        <v>30</v>
      </c>
      <c r="L12" s="16">
        <v>5</v>
      </c>
      <c r="M12" s="84">
        <v>27.824999999999999</v>
      </c>
      <c r="N12" s="74">
        <v>28</v>
      </c>
      <c r="O12" s="66">
        <v>2530</v>
      </c>
      <c r="P12" s="67">
        <f>Table224523467810[[#This Row],[PEMBULATAN]]*O12</f>
        <v>70840</v>
      </c>
    </row>
    <row r="13" spans="1:16" ht="26.25" customHeight="1" x14ac:dyDescent="0.2">
      <c r="A13" s="96"/>
      <c r="B13" s="77"/>
      <c r="C13" s="75" t="s">
        <v>612</v>
      </c>
      <c r="D13" s="80" t="s">
        <v>50</v>
      </c>
      <c r="E13" s="13">
        <v>44430</v>
      </c>
      <c r="F13" s="78" t="s">
        <v>599</v>
      </c>
      <c r="G13" s="13">
        <v>44433</v>
      </c>
      <c r="H13" s="79" t="s">
        <v>600</v>
      </c>
      <c r="I13" s="16">
        <v>80</v>
      </c>
      <c r="J13" s="16">
        <v>60</v>
      </c>
      <c r="K13" s="16">
        <v>20</v>
      </c>
      <c r="L13" s="16">
        <v>6</v>
      </c>
      <c r="M13" s="84">
        <v>24</v>
      </c>
      <c r="N13" s="74">
        <v>24</v>
      </c>
      <c r="O13" s="66">
        <v>2530</v>
      </c>
      <c r="P13" s="67">
        <f>Table224523467810[[#This Row],[PEMBULATAN]]*O13</f>
        <v>60720</v>
      </c>
    </row>
    <row r="14" spans="1:16" ht="26.25" customHeight="1" x14ac:dyDescent="0.2">
      <c r="A14" s="96"/>
      <c r="B14" s="77"/>
      <c r="C14" s="75" t="s">
        <v>613</v>
      </c>
      <c r="D14" s="80" t="s">
        <v>50</v>
      </c>
      <c r="E14" s="13">
        <v>44430</v>
      </c>
      <c r="F14" s="78" t="s">
        <v>599</v>
      </c>
      <c r="G14" s="13">
        <v>44433</v>
      </c>
      <c r="H14" s="79" t="s">
        <v>600</v>
      </c>
      <c r="I14" s="16">
        <v>90</v>
      </c>
      <c r="J14" s="16">
        <v>43</v>
      </c>
      <c r="K14" s="16">
        <v>27</v>
      </c>
      <c r="L14" s="16">
        <v>14</v>
      </c>
      <c r="M14" s="84">
        <v>26.122499999999999</v>
      </c>
      <c r="N14" s="74">
        <v>26</v>
      </c>
      <c r="O14" s="66">
        <v>2530</v>
      </c>
      <c r="P14" s="67">
        <f>Table224523467810[[#This Row],[PEMBULATAN]]*O14</f>
        <v>65780</v>
      </c>
    </row>
    <row r="15" spans="1:16" ht="26.25" customHeight="1" x14ac:dyDescent="0.2">
      <c r="A15" s="96"/>
      <c r="B15" s="77"/>
      <c r="C15" s="75" t="s">
        <v>614</v>
      </c>
      <c r="D15" s="80" t="s">
        <v>50</v>
      </c>
      <c r="E15" s="13">
        <v>44430</v>
      </c>
      <c r="F15" s="78" t="s">
        <v>599</v>
      </c>
      <c r="G15" s="13">
        <v>44433</v>
      </c>
      <c r="H15" s="79" t="s">
        <v>600</v>
      </c>
      <c r="I15" s="16">
        <v>62</v>
      </c>
      <c r="J15" s="16">
        <v>50</v>
      </c>
      <c r="K15" s="16">
        <v>21</v>
      </c>
      <c r="L15" s="16">
        <v>3</v>
      </c>
      <c r="M15" s="84">
        <v>16.274999999999999</v>
      </c>
      <c r="N15" s="74">
        <v>16</v>
      </c>
      <c r="O15" s="66">
        <v>2530</v>
      </c>
      <c r="P15" s="67">
        <f>Table224523467810[[#This Row],[PEMBULATAN]]*O15</f>
        <v>40480</v>
      </c>
    </row>
    <row r="16" spans="1:16" ht="26.25" customHeight="1" x14ac:dyDescent="0.2">
      <c r="A16" s="96"/>
      <c r="B16" s="77"/>
      <c r="C16" s="75" t="s">
        <v>615</v>
      </c>
      <c r="D16" s="80" t="s">
        <v>50</v>
      </c>
      <c r="E16" s="13">
        <v>44430</v>
      </c>
      <c r="F16" s="78" t="s">
        <v>599</v>
      </c>
      <c r="G16" s="13">
        <v>44433</v>
      </c>
      <c r="H16" s="79" t="s">
        <v>600</v>
      </c>
      <c r="I16" s="16">
        <v>100</v>
      </c>
      <c r="J16" s="16">
        <v>60</v>
      </c>
      <c r="K16" s="16">
        <v>30</v>
      </c>
      <c r="L16" s="16">
        <v>14</v>
      </c>
      <c r="M16" s="84">
        <v>45</v>
      </c>
      <c r="N16" s="74">
        <v>45</v>
      </c>
      <c r="O16" s="66">
        <v>2530</v>
      </c>
      <c r="P16" s="67">
        <f>Table224523467810[[#This Row],[PEMBULATAN]]*O16</f>
        <v>113850</v>
      </c>
    </row>
    <row r="17" spans="1:16" ht="26.25" customHeight="1" x14ac:dyDescent="0.2">
      <c r="A17" s="96"/>
      <c r="B17" s="77"/>
      <c r="C17" s="75" t="s">
        <v>616</v>
      </c>
      <c r="D17" s="80" t="s">
        <v>50</v>
      </c>
      <c r="E17" s="13">
        <v>44430</v>
      </c>
      <c r="F17" s="78" t="s">
        <v>599</v>
      </c>
      <c r="G17" s="13">
        <v>44433</v>
      </c>
      <c r="H17" s="79" t="s">
        <v>600</v>
      </c>
      <c r="I17" s="16">
        <v>90</v>
      </c>
      <c r="J17" s="16">
        <v>50</v>
      </c>
      <c r="K17" s="16">
        <v>43</v>
      </c>
      <c r="L17" s="16">
        <v>6</v>
      </c>
      <c r="M17" s="84">
        <v>48.375</v>
      </c>
      <c r="N17" s="74">
        <v>48</v>
      </c>
      <c r="O17" s="66">
        <v>2530</v>
      </c>
      <c r="P17" s="67">
        <f>Table224523467810[[#This Row],[PEMBULATAN]]*O17</f>
        <v>121440</v>
      </c>
    </row>
    <row r="18" spans="1:16" ht="26.25" customHeight="1" x14ac:dyDescent="0.2">
      <c r="A18" s="96"/>
      <c r="B18" s="77"/>
      <c r="C18" s="75" t="s">
        <v>617</v>
      </c>
      <c r="D18" s="80" t="s">
        <v>50</v>
      </c>
      <c r="E18" s="13">
        <v>44430</v>
      </c>
      <c r="F18" s="78" t="s">
        <v>599</v>
      </c>
      <c r="G18" s="13">
        <v>44433</v>
      </c>
      <c r="H18" s="79" t="s">
        <v>600</v>
      </c>
      <c r="I18" s="16">
        <v>54</v>
      </c>
      <c r="J18" s="16">
        <v>40</v>
      </c>
      <c r="K18" s="16">
        <v>20</v>
      </c>
      <c r="L18" s="16">
        <v>2</v>
      </c>
      <c r="M18" s="84">
        <v>10.8</v>
      </c>
      <c r="N18" s="74">
        <v>11</v>
      </c>
      <c r="O18" s="66">
        <v>2530</v>
      </c>
      <c r="P18" s="67">
        <f>Table224523467810[[#This Row],[PEMBULATAN]]*O18</f>
        <v>27830</v>
      </c>
    </row>
    <row r="19" spans="1:16" ht="26.25" customHeight="1" x14ac:dyDescent="0.2">
      <c r="A19" s="96"/>
      <c r="B19" s="77"/>
      <c r="C19" s="75" t="s">
        <v>618</v>
      </c>
      <c r="D19" s="80" t="s">
        <v>50</v>
      </c>
      <c r="E19" s="13">
        <v>44430</v>
      </c>
      <c r="F19" s="78" t="s">
        <v>599</v>
      </c>
      <c r="G19" s="13">
        <v>44433</v>
      </c>
      <c r="H19" s="79" t="s">
        <v>600</v>
      </c>
      <c r="I19" s="16">
        <v>66</v>
      </c>
      <c r="J19" s="16">
        <v>50</v>
      </c>
      <c r="K19" s="16">
        <v>27</v>
      </c>
      <c r="L19" s="16">
        <v>16</v>
      </c>
      <c r="M19" s="84">
        <v>22.274999999999999</v>
      </c>
      <c r="N19" s="74">
        <v>22</v>
      </c>
      <c r="O19" s="66">
        <v>2530</v>
      </c>
      <c r="P19" s="67">
        <f>Table224523467810[[#This Row],[PEMBULATAN]]*O19</f>
        <v>55660</v>
      </c>
    </row>
    <row r="20" spans="1:16" ht="26.25" customHeight="1" x14ac:dyDescent="0.2">
      <c r="A20" s="96"/>
      <c r="B20" s="77"/>
      <c r="C20" s="75" t="s">
        <v>619</v>
      </c>
      <c r="D20" s="80" t="s">
        <v>50</v>
      </c>
      <c r="E20" s="13">
        <v>44430</v>
      </c>
      <c r="F20" s="78" t="s">
        <v>599</v>
      </c>
      <c r="G20" s="13">
        <v>44433</v>
      </c>
      <c r="H20" s="79" t="s">
        <v>600</v>
      </c>
      <c r="I20" s="16">
        <v>90</v>
      </c>
      <c r="J20" s="16">
        <v>50</v>
      </c>
      <c r="K20" s="16">
        <v>30</v>
      </c>
      <c r="L20" s="16">
        <v>17</v>
      </c>
      <c r="M20" s="84">
        <v>33.75</v>
      </c>
      <c r="N20" s="74">
        <v>34</v>
      </c>
      <c r="O20" s="66">
        <v>2530</v>
      </c>
      <c r="P20" s="67">
        <f>Table224523467810[[#This Row],[PEMBULATAN]]*O20</f>
        <v>86020</v>
      </c>
    </row>
    <row r="21" spans="1:16" ht="26.25" customHeight="1" x14ac:dyDescent="0.2">
      <c r="A21" s="96"/>
      <c r="B21" s="77"/>
      <c r="C21" s="75" t="s">
        <v>620</v>
      </c>
      <c r="D21" s="80" t="s">
        <v>50</v>
      </c>
      <c r="E21" s="13">
        <v>44430</v>
      </c>
      <c r="F21" s="78" t="s">
        <v>599</v>
      </c>
      <c r="G21" s="13">
        <v>44433</v>
      </c>
      <c r="H21" s="79" t="s">
        <v>600</v>
      </c>
      <c r="I21" s="16">
        <v>80</v>
      </c>
      <c r="J21" s="16">
        <v>50</v>
      </c>
      <c r="K21" s="16">
        <v>30</v>
      </c>
      <c r="L21" s="16">
        <v>13</v>
      </c>
      <c r="M21" s="84">
        <v>30</v>
      </c>
      <c r="N21" s="74">
        <v>30</v>
      </c>
      <c r="O21" s="66">
        <v>2530</v>
      </c>
      <c r="P21" s="67">
        <f>Table224523467810[[#This Row],[PEMBULATAN]]*O21</f>
        <v>75900</v>
      </c>
    </row>
    <row r="22" spans="1:16" ht="26.25" customHeight="1" x14ac:dyDescent="0.2">
      <c r="A22" s="96"/>
      <c r="B22" s="77"/>
      <c r="C22" s="75" t="s">
        <v>621</v>
      </c>
      <c r="D22" s="80" t="s">
        <v>50</v>
      </c>
      <c r="E22" s="13">
        <v>44430</v>
      </c>
      <c r="F22" s="78" t="s">
        <v>599</v>
      </c>
      <c r="G22" s="13">
        <v>44433</v>
      </c>
      <c r="H22" s="79" t="s">
        <v>600</v>
      </c>
      <c r="I22" s="16">
        <v>90</v>
      </c>
      <c r="J22" s="16">
        <v>50</v>
      </c>
      <c r="K22" s="16">
        <v>28</v>
      </c>
      <c r="L22" s="16">
        <v>11</v>
      </c>
      <c r="M22" s="84">
        <v>31.5</v>
      </c>
      <c r="N22" s="74">
        <v>32</v>
      </c>
      <c r="O22" s="66">
        <v>2530</v>
      </c>
      <c r="P22" s="67">
        <f>Table224523467810[[#This Row],[PEMBULATAN]]*O22</f>
        <v>80960</v>
      </c>
    </row>
    <row r="23" spans="1:16" ht="26.25" customHeight="1" x14ac:dyDescent="0.2">
      <c r="A23" s="96"/>
      <c r="B23" s="77"/>
      <c r="C23" s="75" t="s">
        <v>622</v>
      </c>
      <c r="D23" s="80" t="s">
        <v>50</v>
      </c>
      <c r="E23" s="13">
        <v>44430</v>
      </c>
      <c r="F23" s="78" t="s">
        <v>599</v>
      </c>
      <c r="G23" s="13">
        <v>44433</v>
      </c>
      <c r="H23" s="79" t="s">
        <v>600</v>
      </c>
      <c r="I23" s="16">
        <v>90</v>
      </c>
      <c r="J23" s="16">
        <v>54</v>
      </c>
      <c r="K23" s="16">
        <v>34</v>
      </c>
      <c r="L23" s="16">
        <v>14</v>
      </c>
      <c r="M23" s="84">
        <v>41.31</v>
      </c>
      <c r="N23" s="74">
        <v>41</v>
      </c>
      <c r="O23" s="66">
        <v>2530</v>
      </c>
      <c r="P23" s="67">
        <f>Table224523467810[[#This Row],[PEMBULATAN]]*O23</f>
        <v>103730</v>
      </c>
    </row>
    <row r="24" spans="1:16" ht="26.25" customHeight="1" x14ac:dyDescent="0.2">
      <c r="A24" s="96"/>
      <c r="B24" s="77"/>
      <c r="C24" s="75" t="s">
        <v>623</v>
      </c>
      <c r="D24" s="80" t="s">
        <v>50</v>
      </c>
      <c r="E24" s="13">
        <v>44430</v>
      </c>
      <c r="F24" s="78" t="s">
        <v>599</v>
      </c>
      <c r="G24" s="13">
        <v>44433</v>
      </c>
      <c r="H24" s="79" t="s">
        <v>600</v>
      </c>
      <c r="I24" s="16">
        <v>92</v>
      </c>
      <c r="J24" s="16">
        <v>58</v>
      </c>
      <c r="K24" s="16">
        <v>40</v>
      </c>
      <c r="L24" s="16">
        <v>15</v>
      </c>
      <c r="M24" s="84">
        <v>53.36</v>
      </c>
      <c r="N24" s="74">
        <v>53</v>
      </c>
      <c r="O24" s="66">
        <v>2530</v>
      </c>
      <c r="P24" s="67">
        <f>Table224523467810[[#This Row],[PEMBULATAN]]*O24</f>
        <v>134090</v>
      </c>
    </row>
    <row r="25" spans="1:16" ht="26.25" customHeight="1" x14ac:dyDescent="0.2">
      <c r="A25" s="96"/>
      <c r="B25" s="77"/>
      <c r="C25" s="75" t="s">
        <v>624</v>
      </c>
      <c r="D25" s="80" t="s">
        <v>50</v>
      </c>
      <c r="E25" s="13">
        <v>44430</v>
      </c>
      <c r="F25" s="78" t="s">
        <v>599</v>
      </c>
      <c r="G25" s="13">
        <v>44433</v>
      </c>
      <c r="H25" s="79" t="s">
        <v>600</v>
      </c>
      <c r="I25" s="16">
        <v>87</v>
      </c>
      <c r="J25" s="16">
        <v>52</v>
      </c>
      <c r="K25" s="16">
        <v>47</v>
      </c>
      <c r="L25" s="16">
        <v>13</v>
      </c>
      <c r="M25" s="84">
        <v>53.156999999999996</v>
      </c>
      <c r="N25" s="74">
        <v>53</v>
      </c>
      <c r="O25" s="66">
        <v>2530</v>
      </c>
      <c r="P25" s="67">
        <f>Table224523467810[[#This Row],[PEMBULATAN]]*O25</f>
        <v>134090</v>
      </c>
    </row>
    <row r="26" spans="1:16" ht="26.25" customHeight="1" x14ac:dyDescent="0.2">
      <c r="A26" s="96"/>
      <c r="B26" s="77"/>
      <c r="C26" s="75" t="s">
        <v>625</v>
      </c>
      <c r="D26" s="80" t="s">
        <v>50</v>
      </c>
      <c r="E26" s="13">
        <v>44430</v>
      </c>
      <c r="F26" s="78" t="s">
        <v>599</v>
      </c>
      <c r="G26" s="13">
        <v>44433</v>
      </c>
      <c r="H26" s="79" t="s">
        <v>600</v>
      </c>
      <c r="I26" s="16">
        <v>63</v>
      </c>
      <c r="J26" s="16">
        <v>46</v>
      </c>
      <c r="K26" s="16">
        <v>26</v>
      </c>
      <c r="L26" s="16">
        <v>9</v>
      </c>
      <c r="M26" s="84">
        <v>18.837</v>
      </c>
      <c r="N26" s="74">
        <v>19</v>
      </c>
      <c r="O26" s="66">
        <v>2530</v>
      </c>
      <c r="P26" s="67">
        <f>Table224523467810[[#This Row],[PEMBULATAN]]*O26</f>
        <v>48070</v>
      </c>
    </row>
    <row r="27" spans="1:16" ht="26.25" customHeight="1" x14ac:dyDescent="0.2">
      <c r="A27" s="96"/>
      <c r="B27" s="77"/>
      <c r="C27" s="75" t="s">
        <v>626</v>
      </c>
      <c r="D27" s="80" t="s">
        <v>50</v>
      </c>
      <c r="E27" s="13">
        <v>44430</v>
      </c>
      <c r="F27" s="78" t="s">
        <v>599</v>
      </c>
      <c r="G27" s="13">
        <v>44433</v>
      </c>
      <c r="H27" s="79" t="s">
        <v>600</v>
      </c>
      <c r="I27" s="16">
        <v>70</v>
      </c>
      <c r="J27" s="16">
        <v>60</v>
      </c>
      <c r="K27" s="16">
        <v>27</v>
      </c>
      <c r="L27" s="16">
        <v>8</v>
      </c>
      <c r="M27" s="84">
        <v>28.35</v>
      </c>
      <c r="N27" s="74">
        <v>28</v>
      </c>
      <c r="O27" s="66">
        <v>2530</v>
      </c>
      <c r="P27" s="67">
        <f>Table224523467810[[#This Row],[PEMBULATAN]]*O27</f>
        <v>70840</v>
      </c>
    </row>
    <row r="28" spans="1:16" ht="26.25" customHeight="1" x14ac:dyDescent="0.2">
      <c r="A28" s="96"/>
      <c r="B28" s="77"/>
      <c r="C28" s="75" t="s">
        <v>627</v>
      </c>
      <c r="D28" s="80" t="s">
        <v>50</v>
      </c>
      <c r="E28" s="13">
        <v>44430</v>
      </c>
      <c r="F28" s="78" t="s">
        <v>599</v>
      </c>
      <c r="G28" s="13">
        <v>44433</v>
      </c>
      <c r="H28" s="79" t="s">
        <v>600</v>
      </c>
      <c r="I28" s="16">
        <v>36</v>
      </c>
      <c r="J28" s="16">
        <v>20</v>
      </c>
      <c r="K28" s="16">
        <v>20</v>
      </c>
      <c r="L28" s="16">
        <v>2</v>
      </c>
      <c r="M28" s="84">
        <v>3.6</v>
      </c>
      <c r="N28" s="74">
        <v>4</v>
      </c>
      <c r="O28" s="66">
        <v>2530</v>
      </c>
      <c r="P28" s="67">
        <f>Table224523467810[[#This Row],[PEMBULATAN]]*O28</f>
        <v>10120</v>
      </c>
    </row>
    <row r="29" spans="1:16" ht="26.25" customHeight="1" x14ac:dyDescent="0.2">
      <c r="A29" s="96"/>
      <c r="B29" s="77"/>
      <c r="C29" s="75" t="s">
        <v>628</v>
      </c>
      <c r="D29" s="80" t="s">
        <v>50</v>
      </c>
      <c r="E29" s="13">
        <v>44430</v>
      </c>
      <c r="F29" s="78" t="s">
        <v>599</v>
      </c>
      <c r="G29" s="13">
        <v>44433</v>
      </c>
      <c r="H29" s="79" t="s">
        <v>600</v>
      </c>
      <c r="I29" s="16">
        <v>60</v>
      </c>
      <c r="J29" s="16">
        <v>40</v>
      </c>
      <c r="K29" s="16">
        <v>20</v>
      </c>
      <c r="L29" s="16">
        <v>4</v>
      </c>
      <c r="M29" s="84">
        <v>12</v>
      </c>
      <c r="N29" s="74">
        <v>12</v>
      </c>
      <c r="O29" s="66">
        <v>2530</v>
      </c>
      <c r="P29" s="67">
        <f>Table224523467810[[#This Row],[PEMBULATAN]]*O29</f>
        <v>30360</v>
      </c>
    </row>
    <row r="30" spans="1:16" ht="26.25" customHeight="1" x14ac:dyDescent="0.2">
      <c r="A30" s="96"/>
      <c r="B30" s="77"/>
      <c r="C30" s="75" t="s">
        <v>629</v>
      </c>
      <c r="D30" s="80" t="s">
        <v>50</v>
      </c>
      <c r="E30" s="13">
        <v>44430</v>
      </c>
      <c r="F30" s="78" t="s">
        <v>599</v>
      </c>
      <c r="G30" s="13">
        <v>44433</v>
      </c>
      <c r="H30" s="79" t="s">
        <v>600</v>
      </c>
      <c r="I30" s="16">
        <v>97</v>
      </c>
      <c r="J30" s="16">
        <v>60</v>
      </c>
      <c r="K30" s="16">
        <v>37</v>
      </c>
      <c r="L30" s="16">
        <v>12</v>
      </c>
      <c r="M30" s="84">
        <v>53.835000000000001</v>
      </c>
      <c r="N30" s="74">
        <v>54</v>
      </c>
      <c r="O30" s="66">
        <v>2530</v>
      </c>
      <c r="P30" s="67">
        <f>Table224523467810[[#This Row],[PEMBULATAN]]*O30</f>
        <v>136620</v>
      </c>
    </row>
    <row r="31" spans="1:16" ht="26.25" customHeight="1" x14ac:dyDescent="0.2">
      <c r="A31" s="96"/>
      <c r="B31" s="77"/>
      <c r="C31" s="75" t="s">
        <v>630</v>
      </c>
      <c r="D31" s="80" t="s">
        <v>50</v>
      </c>
      <c r="E31" s="13">
        <v>44430</v>
      </c>
      <c r="F31" s="78" t="s">
        <v>599</v>
      </c>
      <c r="G31" s="13">
        <v>44433</v>
      </c>
      <c r="H31" s="79" t="s">
        <v>600</v>
      </c>
      <c r="I31" s="16">
        <v>40</v>
      </c>
      <c r="J31" s="16">
        <v>30</v>
      </c>
      <c r="K31" s="16">
        <v>20</v>
      </c>
      <c r="L31" s="16">
        <v>2</v>
      </c>
      <c r="M31" s="84">
        <v>6</v>
      </c>
      <c r="N31" s="74">
        <v>6</v>
      </c>
      <c r="O31" s="66">
        <v>2530</v>
      </c>
      <c r="P31" s="67">
        <f>Table224523467810[[#This Row],[PEMBULATAN]]*O31</f>
        <v>15180</v>
      </c>
    </row>
    <row r="32" spans="1:16" ht="26.25" customHeight="1" x14ac:dyDescent="0.2">
      <c r="A32" s="96"/>
      <c r="B32" s="77"/>
      <c r="C32" s="75" t="s">
        <v>631</v>
      </c>
      <c r="D32" s="80" t="s">
        <v>50</v>
      </c>
      <c r="E32" s="13">
        <v>44430</v>
      </c>
      <c r="F32" s="78" t="s">
        <v>599</v>
      </c>
      <c r="G32" s="13">
        <v>44433</v>
      </c>
      <c r="H32" s="79" t="s">
        <v>600</v>
      </c>
      <c r="I32" s="16">
        <v>54</v>
      </c>
      <c r="J32" s="16">
        <v>37</v>
      </c>
      <c r="K32" s="16">
        <v>27</v>
      </c>
      <c r="L32" s="16">
        <v>9</v>
      </c>
      <c r="M32" s="84">
        <v>13.486499999999999</v>
      </c>
      <c r="N32" s="74">
        <v>13</v>
      </c>
      <c r="O32" s="66">
        <v>2530</v>
      </c>
      <c r="P32" s="67">
        <f>Table224523467810[[#This Row],[PEMBULATAN]]*O32</f>
        <v>32890</v>
      </c>
    </row>
    <row r="33" spans="1:16" ht="26.25" customHeight="1" x14ac:dyDescent="0.2">
      <c r="A33" s="96"/>
      <c r="B33" s="77"/>
      <c r="C33" s="75" t="s">
        <v>632</v>
      </c>
      <c r="D33" s="80" t="s">
        <v>50</v>
      </c>
      <c r="E33" s="13">
        <v>44430</v>
      </c>
      <c r="F33" s="78" t="s">
        <v>599</v>
      </c>
      <c r="G33" s="13">
        <v>44433</v>
      </c>
      <c r="H33" s="79" t="s">
        <v>600</v>
      </c>
      <c r="I33" s="16">
        <v>47</v>
      </c>
      <c r="J33" s="16">
        <v>42</v>
      </c>
      <c r="K33" s="16">
        <v>15</v>
      </c>
      <c r="L33" s="16">
        <v>2</v>
      </c>
      <c r="M33" s="84">
        <v>7.4024999999999999</v>
      </c>
      <c r="N33" s="74">
        <v>7</v>
      </c>
      <c r="O33" s="66">
        <v>2530</v>
      </c>
      <c r="P33" s="67">
        <f>Table224523467810[[#This Row],[PEMBULATAN]]*O33</f>
        <v>17710</v>
      </c>
    </row>
    <row r="34" spans="1:16" ht="26.25" customHeight="1" x14ac:dyDescent="0.2">
      <c r="A34" s="96"/>
      <c r="B34" s="77"/>
      <c r="C34" s="75" t="s">
        <v>633</v>
      </c>
      <c r="D34" s="80" t="s">
        <v>50</v>
      </c>
      <c r="E34" s="13">
        <v>44430</v>
      </c>
      <c r="F34" s="78" t="s">
        <v>599</v>
      </c>
      <c r="G34" s="13">
        <v>44433</v>
      </c>
      <c r="H34" s="79" t="s">
        <v>600</v>
      </c>
      <c r="I34" s="16">
        <v>50</v>
      </c>
      <c r="J34" s="16">
        <v>53</v>
      </c>
      <c r="K34" s="16">
        <v>24</v>
      </c>
      <c r="L34" s="16">
        <v>7</v>
      </c>
      <c r="M34" s="84">
        <v>15.9</v>
      </c>
      <c r="N34" s="74">
        <v>16</v>
      </c>
      <c r="O34" s="66">
        <v>2530</v>
      </c>
      <c r="P34" s="67">
        <f>Table224523467810[[#This Row],[PEMBULATAN]]*O34</f>
        <v>40480</v>
      </c>
    </row>
    <row r="35" spans="1:16" ht="26.25" customHeight="1" x14ac:dyDescent="0.2">
      <c r="A35" s="96"/>
      <c r="B35" s="77"/>
      <c r="C35" s="75" t="s">
        <v>634</v>
      </c>
      <c r="D35" s="80" t="s">
        <v>50</v>
      </c>
      <c r="E35" s="13">
        <v>44430</v>
      </c>
      <c r="F35" s="78" t="s">
        <v>599</v>
      </c>
      <c r="G35" s="13">
        <v>44433</v>
      </c>
      <c r="H35" s="79" t="s">
        <v>600</v>
      </c>
      <c r="I35" s="16">
        <v>92</v>
      </c>
      <c r="J35" s="16">
        <v>55</v>
      </c>
      <c r="K35" s="16">
        <v>28</v>
      </c>
      <c r="L35" s="16">
        <v>12</v>
      </c>
      <c r="M35" s="84">
        <v>35.42</v>
      </c>
      <c r="N35" s="74">
        <v>35</v>
      </c>
      <c r="O35" s="66">
        <v>2530</v>
      </c>
      <c r="P35" s="67">
        <f>Table224523467810[[#This Row],[PEMBULATAN]]*O35</f>
        <v>88550</v>
      </c>
    </row>
    <row r="36" spans="1:16" ht="26.25" customHeight="1" x14ac:dyDescent="0.2">
      <c r="A36" s="96"/>
      <c r="B36" s="77"/>
      <c r="C36" s="75" t="s">
        <v>635</v>
      </c>
      <c r="D36" s="80" t="s">
        <v>50</v>
      </c>
      <c r="E36" s="13">
        <v>44430</v>
      </c>
      <c r="F36" s="78" t="s">
        <v>599</v>
      </c>
      <c r="G36" s="13">
        <v>44433</v>
      </c>
      <c r="H36" s="79" t="s">
        <v>600</v>
      </c>
      <c r="I36" s="16">
        <v>87</v>
      </c>
      <c r="J36" s="16">
        <v>58</v>
      </c>
      <c r="K36" s="16">
        <v>18</v>
      </c>
      <c r="L36" s="16">
        <v>6</v>
      </c>
      <c r="M36" s="84">
        <v>22.707000000000001</v>
      </c>
      <c r="N36" s="74">
        <v>23</v>
      </c>
      <c r="O36" s="66">
        <v>2530</v>
      </c>
      <c r="P36" s="67">
        <f>Table224523467810[[#This Row],[PEMBULATAN]]*O36</f>
        <v>58190</v>
      </c>
    </row>
    <row r="37" spans="1:16" ht="26.25" customHeight="1" x14ac:dyDescent="0.2">
      <c r="A37" s="96"/>
      <c r="B37" s="77"/>
      <c r="C37" s="75" t="s">
        <v>636</v>
      </c>
      <c r="D37" s="80" t="s">
        <v>50</v>
      </c>
      <c r="E37" s="13">
        <v>44430</v>
      </c>
      <c r="F37" s="78" t="s">
        <v>599</v>
      </c>
      <c r="G37" s="13">
        <v>44433</v>
      </c>
      <c r="H37" s="79" t="s">
        <v>600</v>
      </c>
      <c r="I37" s="16">
        <v>50</v>
      </c>
      <c r="J37" s="16">
        <v>40</v>
      </c>
      <c r="K37" s="16">
        <v>18</v>
      </c>
      <c r="L37" s="16">
        <v>2</v>
      </c>
      <c r="M37" s="84">
        <v>9</v>
      </c>
      <c r="N37" s="74">
        <v>9</v>
      </c>
      <c r="O37" s="66">
        <v>2530</v>
      </c>
      <c r="P37" s="67">
        <f>Table224523467810[[#This Row],[PEMBULATAN]]*O37</f>
        <v>22770</v>
      </c>
    </row>
    <row r="38" spans="1:16" ht="26.25" customHeight="1" x14ac:dyDescent="0.2">
      <c r="A38" s="96"/>
      <c r="B38" s="77"/>
      <c r="C38" s="75" t="s">
        <v>637</v>
      </c>
      <c r="D38" s="80" t="s">
        <v>50</v>
      </c>
      <c r="E38" s="13">
        <v>44430</v>
      </c>
      <c r="F38" s="78" t="s">
        <v>599</v>
      </c>
      <c r="G38" s="13">
        <v>44433</v>
      </c>
      <c r="H38" s="79" t="s">
        <v>600</v>
      </c>
      <c r="I38" s="16">
        <v>86</v>
      </c>
      <c r="J38" s="16">
        <v>62</v>
      </c>
      <c r="K38" s="16">
        <v>27</v>
      </c>
      <c r="L38" s="16">
        <v>15</v>
      </c>
      <c r="M38" s="84">
        <v>35.991</v>
      </c>
      <c r="N38" s="74">
        <v>36</v>
      </c>
      <c r="O38" s="66">
        <v>2530</v>
      </c>
      <c r="P38" s="67">
        <f>Table224523467810[[#This Row],[PEMBULATAN]]*O38</f>
        <v>91080</v>
      </c>
    </row>
    <row r="39" spans="1:16" ht="26.25" customHeight="1" x14ac:dyDescent="0.2">
      <c r="A39" s="96"/>
      <c r="B39" s="77"/>
      <c r="C39" s="75" t="s">
        <v>638</v>
      </c>
      <c r="D39" s="80" t="s">
        <v>50</v>
      </c>
      <c r="E39" s="13">
        <v>44430</v>
      </c>
      <c r="F39" s="78" t="s">
        <v>599</v>
      </c>
      <c r="G39" s="13">
        <v>44433</v>
      </c>
      <c r="H39" s="79" t="s">
        <v>600</v>
      </c>
      <c r="I39" s="16">
        <v>64</v>
      </c>
      <c r="J39" s="16">
        <v>44</v>
      </c>
      <c r="K39" s="16">
        <v>19</v>
      </c>
      <c r="L39" s="16">
        <v>6</v>
      </c>
      <c r="M39" s="84">
        <v>13.375999999999999</v>
      </c>
      <c r="N39" s="74">
        <v>13</v>
      </c>
      <c r="O39" s="66">
        <v>2530</v>
      </c>
      <c r="P39" s="67">
        <f>Table224523467810[[#This Row],[PEMBULATAN]]*O39</f>
        <v>32890</v>
      </c>
    </row>
    <row r="40" spans="1:16" ht="26.25" customHeight="1" x14ac:dyDescent="0.2">
      <c r="A40" s="96"/>
      <c r="B40" s="77"/>
      <c r="C40" s="75" t="s">
        <v>639</v>
      </c>
      <c r="D40" s="80" t="s">
        <v>50</v>
      </c>
      <c r="E40" s="13">
        <v>44430</v>
      </c>
      <c r="F40" s="78" t="s">
        <v>599</v>
      </c>
      <c r="G40" s="13">
        <v>44433</v>
      </c>
      <c r="H40" s="79" t="s">
        <v>600</v>
      </c>
      <c r="I40" s="16">
        <v>50</v>
      </c>
      <c r="J40" s="16">
        <v>27</v>
      </c>
      <c r="K40" s="16">
        <v>16</v>
      </c>
      <c r="L40" s="16">
        <v>2</v>
      </c>
      <c r="M40" s="84">
        <v>5.4</v>
      </c>
      <c r="N40" s="74">
        <v>5</v>
      </c>
      <c r="O40" s="66">
        <v>2530</v>
      </c>
      <c r="P40" s="67">
        <f>Table224523467810[[#This Row],[PEMBULATAN]]*O40</f>
        <v>12650</v>
      </c>
    </row>
    <row r="41" spans="1:16" ht="26.25" customHeight="1" x14ac:dyDescent="0.2">
      <c r="A41" s="96"/>
      <c r="B41" s="77"/>
      <c r="C41" s="75" t="s">
        <v>640</v>
      </c>
      <c r="D41" s="80" t="s">
        <v>50</v>
      </c>
      <c r="E41" s="13">
        <v>44430</v>
      </c>
      <c r="F41" s="78" t="s">
        <v>599</v>
      </c>
      <c r="G41" s="13">
        <v>44433</v>
      </c>
      <c r="H41" s="79" t="s">
        <v>600</v>
      </c>
      <c r="I41" s="16">
        <v>50</v>
      </c>
      <c r="J41" s="16">
        <v>51</v>
      </c>
      <c r="K41" s="16">
        <v>30</v>
      </c>
      <c r="L41" s="16">
        <v>2</v>
      </c>
      <c r="M41" s="84">
        <v>19.125</v>
      </c>
      <c r="N41" s="74">
        <v>19</v>
      </c>
      <c r="O41" s="66">
        <v>2530</v>
      </c>
      <c r="P41" s="67">
        <f>Table224523467810[[#This Row],[PEMBULATAN]]*O41</f>
        <v>48070</v>
      </c>
    </row>
    <row r="42" spans="1:16" ht="26.25" customHeight="1" x14ac:dyDescent="0.2">
      <c r="A42" s="96"/>
      <c r="B42" s="77"/>
      <c r="C42" s="75" t="s">
        <v>641</v>
      </c>
      <c r="D42" s="80" t="s">
        <v>50</v>
      </c>
      <c r="E42" s="13">
        <v>44430</v>
      </c>
      <c r="F42" s="78" t="s">
        <v>599</v>
      </c>
      <c r="G42" s="13">
        <v>44433</v>
      </c>
      <c r="H42" s="79" t="s">
        <v>600</v>
      </c>
      <c r="I42" s="16">
        <v>57</v>
      </c>
      <c r="J42" s="16">
        <v>44</v>
      </c>
      <c r="K42" s="16">
        <v>20</v>
      </c>
      <c r="L42" s="16">
        <v>6</v>
      </c>
      <c r="M42" s="84">
        <v>12.54</v>
      </c>
      <c r="N42" s="74">
        <v>13</v>
      </c>
      <c r="O42" s="66">
        <v>2530</v>
      </c>
      <c r="P42" s="67">
        <f>Table224523467810[[#This Row],[PEMBULATAN]]*O42</f>
        <v>32890</v>
      </c>
    </row>
    <row r="43" spans="1:16" ht="26.25" customHeight="1" x14ac:dyDescent="0.2">
      <c r="A43" s="96"/>
      <c r="B43" s="77"/>
      <c r="C43" s="75" t="s">
        <v>642</v>
      </c>
      <c r="D43" s="80" t="s">
        <v>50</v>
      </c>
      <c r="E43" s="13">
        <v>44430</v>
      </c>
      <c r="F43" s="78" t="s">
        <v>599</v>
      </c>
      <c r="G43" s="13">
        <v>44433</v>
      </c>
      <c r="H43" s="79" t="s">
        <v>600</v>
      </c>
      <c r="I43" s="16">
        <v>50</v>
      </c>
      <c r="J43" s="16">
        <v>38</v>
      </c>
      <c r="K43" s="16">
        <v>13</v>
      </c>
      <c r="L43" s="16">
        <v>4</v>
      </c>
      <c r="M43" s="84">
        <v>6.1749999999999998</v>
      </c>
      <c r="N43" s="74">
        <v>6</v>
      </c>
      <c r="O43" s="66">
        <v>2530</v>
      </c>
      <c r="P43" s="67">
        <f>Table224523467810[[#This Row],[PEMBULATAN]]*O43</f>
        <v>15180</v>
      </c>
    </row>
    <row r="44" spans="1:16" ht="26.25" customHeight="1" x14ac:dyDescent="0.2">
      <c r="A44" s="96"/>
      <c r="B44" s="77"/>
      <c r="C44" s="75" t="s">
        <v>643</v>
      </c>
      <c r="D44" s="80" t="s">
        <v>50</v>
      </c>
      <c r="E44" s="13">
        <v>44430</v>
      </c>
      <c r="F44" s="78" t="s">
        <v>599</v>
      </c>
      <c r="G44" s="13">
        <v>44433</v>
      </c>
      <c r="H44" s="79" t="s">
        <v>600</v>
      </c>
      <c r="I44" s="16">
        <v>53</v>
      </c>
      <c r="J44" s="16">
        <v>45</v>
      </c>
      <c r="K44" s="16">
        <v>18</v>
      </c>
      <c r="L44" s="16">
        <v>1</v>
      </c>
      <c r="M44" s="84">
        <v>10.7325</v>
      </c>
      <c r="N44" s="74">
        <v>11</v>
      </c>
      <c r="O44" s="66">
        <v>2530</v>
      </c>
      <c r="P44" s="67">
        <f>Table224523467810[[#This Row],[PEMBULATAN]]*O44</f>
        <v>27830</v>
      </c>
    </row>
    <row r="45" spans="1:16" ht="26.25" customHeight="1" x14ac:dyDescent="0.2">
      <c r="A45" s="96"/>
      <c r="B45" s="77"/>
      <c r="C45" s="75" t="s">
        <v>644</v>
      </c>
      <c r="D45" s="80" t="s">
        <v>50</v>
      </c>
      <c r="E45" s="13">
        <v>44430</v>
      </c>
      <c r="F45" s="78" t="s">
        <v>599</v>
      </c>
      <c r="G45" s="13">
        <v>44433</v>
      </c>
      <c r="H45" s="79" t="s">
        <v>600</v>
      </c>
      <c r="I45" s="16">
        <v>48</v>
      </c>
      <c r="J45" s="16">
        <v>37</v>
      </c>
      <c r="K45" s="16">
        <v>25</v>
      </c>
      <c r="L45" s="16">
        <v>2</v>
      </c>
      <c r="M45" s="84">
        <v>11.1</v>
      </c>
      <c r="N45" s="74">
        <v>11</v>
      </c>
      <c r="O45" s="66">
        <v>2530</v>
      </c>
      <c r="P45" s="67">
        <f>Table224523467810[[#This Row],[PEMBULATAN]]*O45</f>
        <v>27830</v>
      </c>
    </row>
    <row r="46" spans="1:16" ht="26.25" customHeight="1" x14ac:dyDescent="0.2">
      <c r="A46" s="96"/>
      <c r="B46" s="77"/>
      <c r="C46" s="75" t="s">
        <v>645</v>
      </c>
      <c r="D46" s="80" t="s">
        <v>50</v>
      </c>
      <c r="E46" s="13">
        <v>44430</v>
      </c>
      <c r="F46" s="78" t="s">
        <v>599</v>
      </c>
      <c r="G46" s="13">
        <v>44433</v>
      </c>
      <c r="H46" s="79" t="s">
        <v>600</v>
      </c>
      <c r="I46" s="16">
        <v>89</v>
      </c>
      <c r="J46" s="16">
        <v>50</v>
      </c>
      <c r="K46" s="16">
        <v>39</v>
      </c>
      <c r="L46" s="16">
        <v>12</v>
      </c>
      <c r="M46" s="84">
        <v>43.387500000000003</v>
      </c>
      <c r="N46" s="74">
        <v>43</v>
      </c>
      <c r="O46" s="66">
        <v>2530</v>
      </c>
      <c r="P46" s="67">
        <f>Table224523467810[[#This Row],[PEMBULATAN]]*O46</f>
        <v>108790</v>
      </c>
    </row>
    <row r="47" spans="1:16" ht="26.25" customHeight="1" x14ac:dyDescent="0.2">
      <c r="A47" s="96"/>
      <c r="B47" s="77"/>
      <c r="C47" s="75" t="s">
        <v>646</v>
      </c>
      <c r="D47" s="80" t="s">
        <v>50</v>
      </c>
      <c r="E47" s="13">
        <v>44430</v>
      </c>
      <c r="F47" s="78" t="s">
        <v>599</v>
      </c>
      <c r="G47" s="13">
        <v>44433</v>
      </c>
      <c r="H47" s="79" t="s">
        <v>600</v>
      </c>
      <c r="I47" s="16">
        <v>80</v>
      </c>
      <c r="J47" s="16">
        <v>50</v>
      </c>
      <c r="K47" s="16">
        <v>32</v>
      </c>
      <c r="L47" s="16">
        <v>9</v>
      </c>
      <c r="M47" s="84">
        <v>32</v>
      </c>
      <c r="N47" s="74">
        <v>32</v>
      </c>
      <c r="O47" s="66">
        <v>2530</v>
      </c>
      <c r="P47" s="67">
        <f>Table224523467810[[#This Row],[PEMBULATAN]]*O47</f>
        <v>80960</v>
      </c>
    </row>
    <row r="48" spans="1:16" ht="26.25" customHeight="1" x14ac:dyDescent="0.2">
      <c r="A48" s="96"/>
      <c r="B48" s="77"/>
      <c r="C48" s="75" t="s">
        <v>647</v>
      </c>
      <c r="D48" s="80" t="s">
        <v>50</v>
      </c>
      <c r="E48" s="13">
        <v>44430</v>
      </c>
      <c r="F48" s="78" t="s">
        <v>599</v>
      </c>
      <c r="G48" s="13">
        <v>44433</v>
      </c>
      <c r="H48" s="79" t="s">
        <v>600</v>
      </c>
      <c r="I48" s="16">
        <v>28</v>
      </c>
      <c r="J48" s="16">
        <v>60</v>
      </c>
      <c r="K48" s="16">
        <v>35</v>
      </c>
      <c r="L48" s="16">
        <v>2</v>
      </c>
      <c r="M48" s="84">
        <v>14.7</v>
      </c>
      <c r="N48" s="74">
        <v>15</v>
      </c>
      <c r="O48" s="66">
        <v>2530</v>
      </c>
      <c r="P48" s="67">
        <f>Table224523467810[[#This Row],[PEMBULATAN]]*O48</f>
        <v>37950</v>
      </c>
    </row>
    <row r="49" spans="1:16" ht="26.25" customHeight="1" x14ac:dyDescent="0.2">
      <c r="A49" s="96"/>
      <c r="B49" s="77"/>
      <c r="C49" s="75" t="s">
        <v>648</v>
      </c>
      <c r="D49" s="80" t="s">
        <v>50</v>
      </c>
      <c r="E49" s="13">
        <v>44430</v>
      </c>
      <c r="F49" s="78" t="s">
        <v>599</v>
      </c>
      <c r="G49" s="13">
        <v>44433</v>
      </c>
      <c r="H49" s="79" t="s">
        <v>600</v>
      </c>
      <c r="I49" s="16">
        <v>60</v>
      </c>
      <c r="J49" s="16">
        <v>37</v>
      </c>
      <c r="K49" s="16">
        <v>24</v>
      </c>
      <c r="L49" s="16">
        <v>4</v>
      </c>
      <c r="M49" s="84">
        <v>13.32</v>
      </c>
      <c r="N49" s="74">
        <v>13</v>
      </c>
      <c r="O49" s="66">
        <v>2530</v>
      </c>
      <c r="P49" s="67">
        <f>Table224523467810[[#This Row],[PEMBULATAN]]*O49</f>
        <v>32890</v>
      </c>
    </row>
    <row r="50" spans="1:16" ht="26.25" customHeight="1" x14ac:dyDescent="0.2">
      <c r="A50" s="96"/>
      <c r="B50" s="77"/>
      <c r="C50" s="75" t="s">
        <v>649</v>
      </c>
      <c r="D50" s="80" t="s">
        <v>50</v>
      </c>
      <c r="E50" s="13">
        <v>44430</v>
      </c>
      <c r="F50" s="78" t="s">
        <v>599</v>
      </c>
      <c r="G50" s="13">
        <v>44433</v>
      </c>
      <c r="H50" s="79" t="s">
        <v>600</v>
      </c>
      <c r="I50" s="16">
        <v>92</v>
      </c>
      <c r="J50" s="16">
        <v>54</v>
      </c>
      <c r="K50" s="16">
        <v>30</v>
      </c>
      <c r="L50" s="16">
        <v>24</v>
      </c>
      <c r="M50" s="84">
        <v>37.26</v>
      </c>
      <c r="N50" s="74">
        <v>37</v>
      </c>
      <c r="O50" s="66">
        <v>2530</v>
      </c>
      <c r="P50" s="67">
        <f>Table224523467810[[#This Row],[PEMBULATAN]]*O50</f>
        <v>93610</v>
      </c>
    </row>
    <row r="51" spans="1:16" ht="26.25" customHeight="1" x14ac:dyDescent="0.2">
      <c r="A51" s="96"/>
      <c r="B51" s="77"/>
      <c r="C51" s="75" t="s">
        <v>650</v>
      </c>
      <c r="D51" s="80" t="s">
        <v>50</v>
      </c>
      <c r="E51" s="13">
        <v>44430</v>
      </c>
      <c r="F51" s="78" t="s">
        <v>599</v>
      </c>
      <c r="G51" s="13">
        <v>44433</v>
      </c>
      <c r="H51" s="79" t="s">
        <v>600</v>
      </c>
      <c r="I51" s="16">
        <v>90</v>
      </c>
      <c r="J51" s="16">
        <v>60</v>
      </c>
      <c r="K51" s="16">
        <v>34</v>
      </c>
      <c r="L51" s="16">
        <v>12</v>
      </c>
      <c r="M51" s="84">
        <v>45.9</v>
      </c>
      <c r="N51" s="74">
        <v>46</v>
      </c>
      <c r="O51" s="66">
        <v>2530</v>
      </c>
      <c r="P51" s="67">
        <f>Table224523467810[[#This Row],[PEMBULATAN]]*O51</f>
        <v>116380</v>
      </c>
    </row>
    <row r="52" spans="1:16" ht="26.25" customHeight="1" x14ac:dyDescent="0.2">
      <c r="A52" s="96"/>
      <c r="B52" s="77"/>
      <c r="C52" s="75" t="s">
        <v>651</v>
      </c>
      <c r="D52" s="80" t="s">
        <v>50</v>
      </c>
      <c r="E52" s="13">
        <v>44430</v>
      </c>
      <c r="F52" s="78" t="s">
        <v>599</v>
      </c>
      <c r="G52" s="13">
        <v>44433</v>
      </c>
      <c r="H52" s="79" t="s">
        <v>600</v>
      </c>
      <c r="I52" s="16">
        <v>93</v>
      </c>
      <c r="J52" s="16">
        <v>56</v>
      </c>
      <c r="K52" s="16">
        <v>40</v>
      </c>
      <c r="L52" s="16">
        <v>9</v>
      </c>
      <c r="M52" s="84">
        <v>52.08</v>
      </c>
      <c r="N52" s="74">
        <v>52</v>
      </c>
      <c r="O52" s="66">
        <v>2530</v>
      </c>
      <c r="P52" s="67">
        <f>Table224523467810[[#This Row],[PEMBULATAN]]*O52</f>
        <v>131560</v>
      </c>
    </row>
    <row r="53" spans="1:16" ht="26.25" customHeight="1" x14ac:dyDescent="0.2">
      <c r="A53" s="96"/>
      <c r="B53" s="77"/>
      <c r="C53" s="75" t="s">
        <v>652</v>
      </c>
      <c r="D53" s="80" t="s">
        <v>50</v>
      </c>
      <c r="E53" s="13">
        <v>44430</v>
      </c>
      <c r="F53" s="78" t="s">
        <v>599</v>
      </c>
      <c r="G53" s="13">
        <v>44433</v>
      </c>
      <c r="H53" s="79" t="s">
        <v>600</v>
      </c>
      <c r="I53" s="16">
        <v>45</v>
      </c>
      <c r="J53" s="16">
        <v>36</v>
      </c>
      <c r="K53" s="16">
        <v>15</v>
      </c>
      <c r="L53" s="16">
        <v>2</v>
      </c>
      <c r="M53" s="84">
        <v>6.0750000000000002</v>
      </c>
      <c r="N53" s="74">
        <v>6</v>
      </c>
      <c r="O53" s="66">
        <v>2530</v>
      </c>
      <c r="P53" s="67">
        <f>Table224523467810[[#This Row],[PEMBULATAN]]*O53</f>
        <v>15180</v>
      </c>
    </row>
    <row r="54" spans="1:16" ht="26.25" customHeight="1" x14ac:dyDescent="0.2">
      <c r="A54" s="96"/>
      <c r="B54" s="77"/>
      <c r="C54" s="75" t="s">
        <v>653</v>
      </c>
      <c r="D54" s="80" t="s">
        <v>50</v>
      </c>
      <c r="E54" s="13">
        <v>44430</v>
      </c>
      <c r="F54" s="78" t="s">
        <v>599</v>
      </c>
      <c r="G54" s="13">
        <v>44433</v>
      </c>
      <c r="H54" s="79" t="s">
        <v>600</v>
      </c>
      <c r="I54" s="16">
        <v>80</v>
      </c>
      <c r="J54" s="16">
        <v>60</v>
      </c>
      <c r="K54" s="16">
        <v>33</v>
      </c>
      <c r="L54" s="16">
        <v>8</v>
      </c>
      <c r="M54" s="84">
        <v>39.6</v>
      </c>
      <c r="N54" s="74">
        <v>40</v>
      </c>
      <c r="O54" s="66">
        <v>2530</v>
      </c>
      <c r="P54" s="67">
        <f>Table224523467810[[#This Row],[PEMBULATAN]]*O54</f>
        <v>101200</v>
      </c>
    </row>
    <row r="55" spans="1:16" ht="26.25" customHeight="1" x14ac:dyDescent="0.2">
      <c r="A55" s="96"/>
      <c r="B55" s="77"/>
      <c r="C55" s="75" t="s">
        <v>654</v>
      </c>
      <c r="D55" s="80" t="s">
        <v>50</v>
      </c>
      <c r="E55" s="13">
        <v>44430</v>
      </c>
      <c r="F55" s="78" t="s">
        <v>599</v>
      </c>
      <c r="G55" s="13">
        <v>44433</v>
      </c>
      <c r="H55" s="79" t="s">
        <v>600</v>
      </c>
      <c r="I55" s="16">
        <v>96</v>
      </c>
      <c r="J55" s="16">
        <v>63</v>
      </c>
      <c r="K55" s="16">
        <v>31</v>
      </c>
      <c r="L55" s="16">
        <v>8</v>
      </c>
      <c r="M55" s="84">
        <v>46.872</v>
      </c>
      <c r="N55" s="74">
        <v>47</v>
      </c>
      <c r="O55" s="66">
        <v>2530</v>
      </c>
      <c r="P55" s="67">
        <f>Table224523467810[[#This Row],[PEMBULATAN]]*O55</f>
        <v>118910</v>
      </c>
    </row>
    <row r="56" spans="1:16" ht="26.25" customHeight="1" x14ac:dyDescent="0.2">
      <c r="A56" s="96"/>
      <c r="B56" s="77"/>
      <c r="C56" s="75" t="s">
        <v>655</v>
      </c>
      <c r="D56" s="80" t="s">
        <v>50</v>
      </c>
      <c r="E56" s="13">
        <v>44430</v>
      </c>
      <c r="F56" s="78" t="s">
        <v>599</v>
      </c>
      <c r="G56" s="13">
        <v>44433</v>
      </c>
      <c r="H56" s="79" t="s">
        <v>600</v>
      </c>
      <c r="I56" s="16">
        <v>95</v>
      </c>
      <c r="J56" s="16">
        <v>53</v>
      </c>
      <c r="K56" s="16">
        <v>27</v>
      </c>
      <c r="L56" s="16">
        <v>4</v>
      </c>
      <c r="M56" s="84">
        <v>33.986249999999998</v>
      </c>
      <c r="N56" s="74">
        <v>34</v>
      </c>
      <c r="O56" s="66">
        <v>2530</v>
      </c>
      <c r="P56" s="67">
        <f>Table224523467810[[#This Row],[PEMBULATAN]]*O56</f>
        <v>86020</v>
      </c>
    </row>
    <row r="57" spans="1:16" ht="26.25" customHeight="1" x14ac:dyDescent="0.2">
      <c r="A57" s="96"/>
      <c r="B57" s="77"/>
      <c r="C57" s="75" t="s">
        <v>656</v>
      </c>
      <c r="D57" s="80" t="s">
        <v>50</v>
      </c>
      <c r="E57" s="13">
        <v>44430</v>
      </c>
      <c r="F57" s="78" t="s">
        <v>599</v>
      </c>
      <c r="G57" s="13">
        <v>44433</v>
      </c>
      <c r="H57" s="79" t="s">
        <v>600</v>
      </c>
      <c r="I57" s="16">
        <v>78</v>
      </c>
      <c r="J57" s="16">
        <v>56</v>
      </c>
      <c r="K57" s="16">
        <v>20</v>
      </c>
      <c r="L57" s="16">
        <v>9</v>
      </c>
      <c r="M57" s="84">
        <v>21.84</v>
      </c>
      <c r="N57" s="74">
        <v>22</v>
      </c>
      <c r="O57" s="66">
        <v>2530</v>
      </c>
      <c r="P57" s="67">
        <f>Table224523467810[[#This Row],[PEMBULATAN]]*O57</f>
        <v>55660</v>
      </c>
    </row>
    <row r="58" spans="1:16" ht="26.25" customHeight="1" x14ac:dyDescent="0.2">
      <c r="A58" s="96"/>
      <c r="B58" s="77"/>
      <c r="C58" s="75" t="s">
        <v>657</v>
      </c>
      <c r="D58" s="80" t="s">
        <v>50</v>
      </c>
      <c r="E58" s="13">
        <v>44430</v>
      </c>
      <c r="F58" s="78" t="s">
        <v>599</v>
      </c>
      <c r="G58" s="13">
        <v>44433</v>
      </c>
      <c r="H58" s="79" t="s">
        <v>600</v>
      </c>
      <c r="I58" s="16">
        <v>98</v>
      </c>
      <c r="J58" s="16">
        <v>60</v>
      </c>
      <c r="K58" s="16">
        <v>41</v>
      </c>
      <c r="L58" s="16">
        <v>14</v>
      </c>
      <c r="M58" s="84">
        <v>60.27</v>
      </c>
      <c r="N58" s="74">
        <v>60</v>
      </c>
      <c r="O58" s="66">
        <v>2530</v>
      </c>
      <c r="P58" s="67">
        <f>Table224523467810[[#This Row],[PEMBULATAN]]*O58</f>
        <v>151800</v>
      </c>
    </row>
    <row r="59" spans="1:16" ht="26.25" customHeight="1" x14ac:dyDescent="0.2">
      <c r="A59" s="96"/>
      <c r="B59" s="77"/>
      <c r="C59" s="75" t="s">
        <v>658</v>
      </c>
      <c r="D59" s="80" t="s">
        <v>50</v>
      </c>
      <c r="E59" s="13">
        <v>44430</v>
      </c>
      <c r="F59" s="78" t="s">
        <v>599</v>
      </c>
      <c r="G59" s="13">
        <v>44433</v>
      </c>
      <c r="H59" s="79" t="s">
        <v>600</v>
      </c>
      <c r="I59" s="16">
        <v>87</v>
      </c>
      <c r="J59" s="16">
        <v>53</v>
      </c>
      <c r="K59" s="16">
        <v>44</v>
      </c>
      <c r="L59" s="16">
        <v>18</v>
      </c>
      <c r="M59" s="84">
        <v>50.720999999999997</v>
      </c>
      <c r="N59" s="74">
        <v>51</v>
      </c>
      <c r="O59" s="66">
        <v>2530</v>
      </c>
      <c r="P59" s="67">
        <f>Table224523467810[[#This Row],[PEMBULATAN]]*O59</f>
        <v>129030</v>
      </c>
    </row>
    <row r="60" spans="1:16" ht="26.25" customHeight="1" x14ac:dyDescent="0.2">
      <c r="A60" s="96"/>
      <c r="B60" s="77"/>
      <c r="C60" s="75" t="s">
        <v>659</v>
      </c>
      <c r="D60" s="80" t="s">
        <v>50</v>
      </c>
      <c r="E60" s="13">
        <v>44430</v>
      </c>
      <c r="F60" s="78" t="s">
        <v>599</v>
      </c>
      <c r="G60" s="13">
        <v>44433</v>
      </c>
      <c r="H60" s="79" t="s">
        <v>600</v>
      </c>
      <c r="I60" s="16">
        <v>97</v>
      </c>
      <c r="J60" s="16">
        <v>56</v>
      </c>
      <c r="K60" s="16">
        <v>38</v>
      </c>
      <c r="L60" s="16">
        <v>15</v>
      </c>
      <c r="M60" s="84">
        <v>51.603999999999999</v>
      </c>
      <c r="N60" s="74">
        <v>52</v>
      </c>
      <c r="O60" s="66">
        <v>2530</v>
      </c>
      <c r="P60" s="67">
        <f>Table224523467810[[#This Row],[PEMBULATAN]]*O60</f>
        <v>131560</v>
      </c>
    </row>
    <row r="61" spans="1:16" ht="26.25" customHeight="1" x14ac:dyDescent="0.2">
      <c r="A61" s="96"/>
      <c r="B61" s="77"/>
      <c r="C61" s="75" t="s">
        <v>660</v>
      </c>
      <c r="D61" s="80" t="s">
        <v>50</v>
      </c>
      <c r="E61" s="13">
        <v>44430</v>
      </c>
      <c r="F61" s="78" t="s">
        <v>599</v>
      </c>
      <c r="G61" s="13">
        <v>44433</v>
      </c>
      <c r="H61" s="79" t="s">
        <v>600</v>
      </c>
      <c r="I61" s="16">
        <v>53</v>
      </c>
      <c r="J61" s="16">
        <v>43</v>
      </c>
      <c r="K61" s="16">
        <v>18</v>
      </c>
      <c r="L61" s="16">
        <v>3</v>
      </c>
      <c r="M61" s="84">
        <v>10.2555</v>
      </c>
      <c r="N61" s="74">
        <v>10</v>
      </c>
      <c r="O61" s="66">
        <v>2530</v>
      </c>
      <c r="P61" s="67">
        <f>Table224523467810[[#This Row],[PEMBULATAN]]*O61</f>
        <v>25300</v>
      </c>
    </row>
    <row r="62" spans="1:16" ht="26.25" customHeight="1" x14ac:dyDescent="0.2">
      <c r="A62" s="96"/>
      <c r="B62" s="77"/>
      <c r="C62" s="75" t="s">
        <v>661</v>
      </c>
      <c r="D62" s="80" t="s">
        <v>50</v>
      </c>
      <c r="E62" s="13">
        <v>44430</v>
      </c>
      <c r="F62" s="78" t="s">
        <v>599</v>
      </c>
      <c r="G62" s="13">
        <v>44433</v>
      </c>
      <c r="H62" s="79" t="s">
        <v>600</v>
      </c>
      <c r="I62" s="16">
        <v>67</v>
      </c>
      <c r="J62" s="16">
        <v>62</v>
      </c>
      <c r="K62" s="16">
        <v>32</v>
      </c>
      <c r="L62" s="16">
        <v>13</v>
      </c>
      <c r="M62" s="84">
        <v>33.231999999999999</v>
      </c>
      <c r="N62" s="74">
        <v>33</v>
      </c>
      <c r="O62" s="66">
        <v>2530</v>
      </c>
      <c r="P62" s="67">
        <f>Table224523467810[[#This Row],[PEMBULATAN]]*O62</f>
        <v>83490</v>
      </c>
    </row>
    <row r="63" spans="1:16" ht="26.25" customHeight="1" x14ac:dyDescent="0.2">
      <c r="A63" s="96"/>
      <c r="B63" s="77"/>
      <c r="C63" s="75" t="s">
        <v>662</v>
      </c>
      <c r="D63" s="80" t="s">
        <v>50</v>
      </c>
      <c r="E63" s="13">
        <v>44430</v>
      </c>
      <c r="F63" s="78" t="s">
        <v>599</v>
      </c>
      <c r="G63" s="13">
        <v>44433</v>
      </c>
      <c r="H63" s="79" t="s">
        <v>600</v>
      </c>
      <c r="I63" s="16">
        <v>94</v>
      </c>
      <c r="J63" s="16">
        <v>65</v>
      </c>
      <c r="K63" s="16">
        <v>32</v>
      </c>
      <c r="L63" s="16">
        <v>17</v>
      </c>
      <c r="M63" s="84">
        <v>48.88</v>
      </c>
      <c r="N63" s="74">
        <v>49</v>
      </c>
      <c r="O63" s="66">
        <v>2530</v>
      </c>
      <c r="P63" s="67">
        <f>Table224523467810[[#This Row],[PEMBULATAN]]*O63</f>
        <v>123970</v>
      </c>
    </row>
    <row r="64" spans="1:16" ht="26.25" customHeight="1" x14ac:dyDescent="0.2">
      <c r="A64" s="96"/>
      <c r="B64" s="77"/>
      <c r="C64" s="75" t="s">
        <v>663</v>
      </c>
      <c r="D64" s="80" t="s">
        <v>50</v>
      </c>
      <c r="E64" s="13">
        <v>44430</v>
      </c>
      <c r="F64" s="78" t="s">
        <v>599</v>
      </c>
      <c r="G64" s="13">
        <v>44433</v>
      </c>
      <c r="H64" s="79" t="s">
        <v>600</v>
      </c>
      <c r="I64" s="16">
        <v>56</v>
      </c>
      <c r="J64" s="16">
        <v>40</v>
      </c>
      <c r="K64" s="16">
        <v>75</v>
      </c>
      <c r="L64" s="16">
        <v>12</v>
      </c>
      <c r="M64" s="84">
        <v>42</v>
      </c>
      <c r="N64" s="74">
        <v>42</v>
      </c>
      <c r="O64" s="66">
        <v>2530</v>
      </c>
      <c r="P64" s="67">
        <f>Table224523467810[[#This Row],[PEMBULATAN]]*O64</f>
        <v>106260</v>
      </c>
    </row>
    <row r="65" spans="1:16" ht="26.25" customHeight="1" x14ac:dyDescent="0.2">
      <c r="A65" s="96"/>
      <c r="B65" s="77"/>
      <c r="C65" s="75" t="s">
        <v>664</v>
      </c>
      <c r="D65" s="80" t="s">
        <v>50</v>
      </c>
      <c r="E65" s="13">
        <v>44430</v>
      </c>
      <c r="F65" s="78" t="s">
        <v>599</v>
      </c>
      <c r="G65" s="13">
        <v>44433</v>
      </c>
      <c r="H65" s="79" t="s">
        <v>600</v>
      </c>
      <c r="I65" s="16">
        <v>87</v>
      </c>
      <c r="J65" s="16">
        <v>53</v>
      </c>
      <c r="K65" s="16">
        <v>42</v>
      </c>
      <c r="L65" s="16">
        <v>12</v>
      </c>
      <c r="M65" s="84">
        <v>48.415500000000002</v>
      </c>
      <c r="N65" s="74">
        <v>48</v>
      </c>
      <c r="O65" s="66">
        <v>2530</v>
      </c>
      <c r="P65" s="67">
        <f>Table224523467810[[#This Row],[PEMBULATAN]]*O65</f>
        <v>121440</v>
      </c>
    </row>
    <row r="66" spans="1:16" ht="26.25" customHeight="1" x14ac:dyDescent="0.2">
      <c r="A66" s="96"/>
      <c r="B66" s="77"/>
      <c r="C66" s="75" t="s">
        <v>665</v>
      </c>
      <c r="D66" s="80" t="s">
        <v>50</v>
      </c>
      <c r="E66" s="13">
        <v>44430</v>
      </c>
      <c r="F66" s="78" t="s">
        <v>599</v>
      </c>
      <c r="G66" s="13">
        <v>44433</v>
      </c>
      <c r="H66" s="79" t="s">
        <v>600</v>
      </c>
      <c r="I66" s="16">
        <v>64</v>
      </c>
      <c r="J66" s="16">
        <v>48</v>
      </c>
      <c r="K66" s="16">
        <v>26</v>
      </c>
      <c r="L66" s="16">
        <v>9</v>
      </c>
      <c r="M66" s="84">
        <v>19.968</v>
      </c>
      <c r="N66" s="74">
        <v>20</v>
      </c>
      <c r="O66" s="66">
        <v>2530</v>
      </c>
      <c r="P66" s="67">
        <f>Table224523467810[[#This Row],[PEMBULATAN]]*O66</f>
        <v>50600</v>
      </c>
    </row>
    <row r="67" spans="1:16" ht="26.25" customHeight="1" x14ac:dyDescent="0.2">
      <c r="A67" s="96"/>
      <c r="B67" s="77"/>
      <c r="C67" s="75" t="s">
        <v>666</v>
      </c>
      <c r="D67" s="80" t="s">
        <v>50</v>
      </c>
      <c r="E67" s="13">
        <v>44430</v>
      </c>
      <c r="F67" s="78" t="s">
        <v>599</v>
      </c>
      <c r="G67" s="13">
        <v>44433</v>
      </c>
      <c r="H67" s="79" t="s">
        <v>600</v>
      </c>
      <c r="I67" s="16">
        <v>83</v>
      </c>
      <c r="J67" s="16">
        <v>66</v>
      </c>
      <c r="K67" s="16">
        <v>28</v>
      </c>
      <c r="L67" s="16">
        <v>5</v>
      </c>
      <c r="M67" s="84">
        <v>38.345999999999997</v>
      </c>
      <c r="N67" s="74">
        <v>38</v>
      </c>
      <c r="O67" s="66">
        <v>2530</v>
      </c>
      <c r="P67" s="67">
        <f>Table224523467810[[#This Row],[PEMBULATAN]]*O67</f>
        <v>96140</v>
      </c>
    </row>
    <row r="68" spans="1:16" ht="26.25" customHeight="1" x14ac:dyDescent="0.2">
      <c r="A68" s="96"/>
      <c r="B68" s="77"/>
      <c r="C68" s="75" t="s">
        <v>667</v>
      </c>
      <c r="D68" s="80" t="s">
        <v>50</v>
      </c>
      <c r="E68" s="13">
        <v>44430</v>
      </c>
      <c r="F68" s="78" t="s">
        <v>599</v>
      </c>
      <c r="G68" s="13">
        <v>44433</v>
      </c>
      <c r="H68" s="79" t="s">
        <v>600</v>
      </c>
      <c r="I68" s="16">
        <v>50</v>
      </c>
      <c r="J68" s="16">
        <v>32</v>
      </c>
      <c r="K68" s="16">
        <v>30</v>
      </c>
      <c r="L68" s="16">
        <v>6</v>
      </c>
      <c r="M68" s="84">
        <v>12</v>
      </c>
      <c r="N68" s="74">
        <v>12</v>
      </c>
      <c r="O68" s="66">
        <v>2530</v>
      </c>
      <c r="P68" s="67">
        <f>Table224523467810[[#This Row],[PEMBULATAN]]*O68</f>
        <v>30360</v>
      </c>
    </row>
    <row r="69" spans="1:16" ht="26.25" customHeight="1" x14ac:dyDescent="0.2">
      <c r="A69" s="96"/>
      <c r="B69" s="77"/>
      <c r="C69" s="75" t="s">
        <v>668</v>
      </c>
      <c r="D69" s="80" t="s">
        <v>50</v>
      </c>
      <c r="E69" s="13">
        <v>44430</v>
      </c>
      <c r="F69" s="78" t="s">
        <v>599</v>
      </c>
      <c r="G69" s="13">
        <v>44433</v>
      </c>
      <c r="H69" s="79" t="s">
        <v>600</v>
      </c>
      <c r="I69" s="16">
        <v>79</v>
      </c>
      <c r="J69" s="16">
        <v>57</v>
      </c>
      <c r="K69" s="16">
        <v>29</v>
      </c>
      <c r="L69" s="16">
        <v>8</v>
      </c>
      <c r="M69" s="84">
        <v>32.646749999999997</v>
      </c>
      <c r="N69" s="74">
        <v>33</v>
      </c>
      <c r="O69" s="66">
        <v>2530</v>
      </c>
      <c r="P69" s="67">
        <f>Table224523467810[[#This Row],[PEMBULATAN]]*O69</f>
        <v>83490</v>
      </c>
    </row>
    <row r="70" spans="1:16" ht="26.25" customHeight="1" x14ac:dyDescent="0.2">
      <c r="A70" s="96"/>
      <c r="B70" s="77"/>
      <c r="C70" s="75" t="s">
        <v>669</v>
      </c>
      <c r="D70" s="80" t="s">
        <v>50</v>
      </c>
      <c r="E70" s="13">
        <v>44430</v>
      </c>
      <c r="F70" s="78" t="s">
        <v>599</v>
      </c>
      <c r="G70" s="13">
        <v>44433</v>
      </c>
      <c r="H70" s="79" t="s">
        <v>600</v>
      </c>
      <c r="I70" s="16">
        <v>76</v>
      </c>
      <c r="J70" s="16">
        <v>56</v>
      </c>
      <c r="K70" s="16">
        <v>20</v>
      </c>
      <c r="L70" s="16">
        <v>7</v>
      </c>
      <c r="M70" s="84">
        <v>21.28</v>
      </c>
      <c r="N70" s="74">
        <v>21</v>
      </c>
      <c r="O70" s="66">
        <v>2530</v>
      </c>
      <c r="P70" s="67">
        <f>Table224523467810[[#This Row],[PEMBULATAN]]*O70</f>
        <v>53130</v>
      </c>
    </row>
    <row r="71" spans="1:16" ht="26.25" customHeight="1" x14ac:dyDescent="0.2">
      <c r="A71" s="96"/>
      <c r="B71" s="77"/>
      <c r="C71" s="75" t="s">
        <v>670</v>
      </c>
      <c r="D71" s="80" t="s">
        <v>50</v>
      </c>
      <c r="E71" s="13">
        <v>44430</v>
      </c>
      <c r="F71" s="78" t="s">
        <v>599</v>
      </c>
      <c r="G71" s="13">
        <v>44433</v>
      </c>
      <c r="H71" s="79" t="s">
        <v>600</v>
      </c>
      <c r="I71" s="16">
        <v>9</v>
      </c>
      <c r="J71" s="16">
        <v>53</v>
      </c>
      <c r="K71" s="16">
        <v>37</v>
      </c>
      <c r="L71" s="16">
        <v>18</v>
      </c>
      <c r="M71" s="84">
        <v>4.4122500000000002</v>
      </c>
      <c r="N71" s="74">
        <v>18</v>
      </c>
      <c r="O71" s="66">
        <v>2530</v>
      </c>
      <c r="P71" s="67">
        <f>Table224523467810[[#This Row],[PEMBULATAN]]*O71</f>
        <v>45540</v>
      </c>
    </row>
    <row r="72" spans="1:16" ht="26.25" customHeight="1" x14ac:dyDescent="0.2">
      <c r="A72" s="96"/>
      <c r="B72" s="77"/>
      <c r="C72" s="75" t="s">
        <v>671</v>
      </c>
      <c r="D72" s="80" t="s">
        <v>50</v>
      </c>
      <c r="E72" s="13">
        <v>44430</v>
      </c>
      <c r="F72" s="78" t="s">
        <v>599</v>
      </c>
      <c r="G72" s="13">
        <v>44433</v>
      </c>
      <c r="H72" s="79" t="s">
        <v>600</v>
      </c>
      <c r="I72" s="16">
        <v>80</v>
      </c>
      <c r="J72" s="16">
        <v>40</v>
      </c>
      <c r="K72" s="16">
        <v>21</v>
      </c>
      <c r="L72" s="16">
        <v>6</v>
      </c>
      <c r="M72" s="84">
        <v>16.8</v>
      </c>
      <c r="N72" s="74">
        <v>17</v>
      </c>
      <c r="O72" s="66">
        <v>2530</v>
      </c>
      <c r="P72" s="67">
        <f>Table224523467810[[#This Row],[PEMBULATAN]]*O72</f>
        <v>43010</v>
      </c>
    </row>
    <row r="73" spans="1:16" ht="26.25" customHeight="1" x14ac:dyDescent="0.2">
      <c r="A73" s="96"/>
      <c r="B73" s="77"/>
      <c r="C73" s="75" t="s">
        <v>672</v>
      </c>
      <c r="D73" s="80" t="s">
        <v>50</v>
      </c>
      <c r="E73" s="13">
        <v>44430</v>
      </c>
      <c r="F73" s="78" t="s">
        <v>599</v>
      </c>
      <c r="G73" s="13">
        <v>44433</v>
      </c>
      <c r="H73" s="79" t="s">
        <v>600</v>
      </c>
      <c r="I73" s="16">
        <v>80</v>
      </c>
      <c r="J73" s="16">
        <v>56</v>
      </c>
      <c r="K73" s="16">
        <v>32</v>
      </c>
      <c r="L73" s="16">
        <v>11</v>
      </c>
      <c r="M73" s="84">
        <v>35.840000000000003</v>
      </c>
      <c r="N73" s="74">
        <v>36</v>
      </c>
      <c r="O73" s="66">
        <v>2530</v>
      </c>
      <c r="P73" s="67">
        <f>Table224523467810[[#This Row],[PEMBULATAN]]*O73</f>
        <v>91080</v>
      </c>
    </row>
    <row r="74" spans="1:16" ht="26.25" customHeight="1" x14ac:dyDescent="0.2">
      <c r="A74" s="96"/>
      <c r="B74" s="77"/>
      <c r="C74" s="75" t="s">
        <v>673</v>
      </c>
      <c r="D74" s="80" t="s">
        <v>50</v>
      </c>
      <c r="E74" s="13">
        <v>44430</v>
      </c>
      <c r="F74" s="78" t="s">
        <v>599</v>
      </c>
      <c r="G74" s="13">
        <v>44433</v>
      </c>
      <c r="H74" s="79" t="s">
        <v>600</v>
      </c>
      <c r="I74" s="16">
        <v>90</v>
      </c>
      <c r="J74" s="16">
        <v>50</v>
      </c>
      <c r="K74" s="16">
        <v>29</v>
      </c>
      <c r="L74" s="16">
        <v>25</v>
      </c>
      <c r="M74" s="84">
        <v>32.625</v>
      </c>
      <c r="N74" s="74">
        <v>33</v>
      </c>
      <c r="O74" s="66">
        <v>2530</v>
      </c>
      <c r="P74" s="67">
        <f>Table224523467810[[#This Row],[PEMBULATAN]]*O74</f>
        <v>83490</v>
      </c>
    </row>
    <row r="75" spans="1:16" ht="26.25" customHeight="1" x14ac:dyDescent="0.2">
      <c r="A75" s="96"/>
      <c r="B75" s="77"/>
      <c r="C75" s="75" t="s">
        <v>674</v>
      </c>
      <c r="D75" s="80" t="s">
        <v>50</v>
      </c>
      <c r="E75" s="13">
        <v>44430</v>
      </c>
      <c r="F75" s="78" t="s">
        <v>599</v>
      </c>
      <c r="G75" s="13">
        <v>44433</v>
      </c>
      <c r="H75" s="79" t="s">
        <v>600</v>
      </c>
      <c r="I75" s="16">
        <v>91</v>
      </c>
      <c r="J75" s="16">
        <v>57</v>
      </c>
      <c r="K75" s="16">
        <v>41</v>
      </c>
      <c r="L75" s="16">
        <v>16</v>
      </c>
      <c r="M75" s="84">
        <v>53.16675</v>
      </c>
      <c r="N75" s="74">
        <v>53</v>
      </c>
      <c r="O75" s="66">
        <v>2530</v>
      </c>
      <c r="P75" s="67">
        <f>Table224523467810[[#This Row],[PEMBULATAN]]*O75</f>
        <v>134090</v>
      </c>
    </row>
    <row r="76" spans="1:16" ht="26.25" customHeight="1" x14ac:dyDescent="0.2">
      <c r="A76" s="96"/>
      <c r="B76" s="77"/>
      <c r="C76" s="75" t="s">
        <v>675</v>
      </c>
      <c r="D76" s="80" t="s">
        <v>50</v>
      </c>
      <c r="E76" s="13">
        <v>44430</v>
      </c>
      <c r="F76" s="78" t="s">
        <v>599</v>
      </c>
      <c r="G76" s="13">
        <v>44433</v>
      </c>
      <c r="H76" s="79" t="s">
        <v>600</v>
      </c>
      <c r="I76" s="16">
        <v>90</v>
      </c>
      <c r="J76" s="16">
        <v>53</v>
      </c>
      <c r="K76" s="16">
        <v>32</v>
      </c>
      <c r="L76" s="16">
        <v>9</v>
      </c>
      <c r="M76" s="84">
        <v>38.159999999999997</v>
      </c>
      <c r="N76" s="74">
        <v>38</v>
      </c>
      <c r="O76" s="66">
        <v>2530</v>
      </c>
      <c r="P76" s="67">
        <f>Table224523467810[[#This Row],[PEMBULATAN]]*O76</f>
        <v>96140</v>
      </c>
    </row>
    <row r="77" spans="1:16" ht="26.25" customHeight="1" x14ac:dyDescent="0.2">
      <c r="A77" s="96"/>
      <c r="B77" s="77"/>
      <c r="C77" s="75" t="s">
        <v>676</v>
      </c>
      <c r="D77" s="80" t="s">
        <v>50</v>
      </c>
      <c r="E77" s="13">
        <v>44430</v>
      </c>
      <c r="F77" s="78" t="s">
        <v>599</v>
      </c>
      <c r="G77" s="13">
        <v>44433</v>
      </c>
      <c r="H77" s="79" t="s">
        <v>600</v>
      </c>
      <c r="I77" s="16">
        <v>100</v>
      </c>
      <c r="J77" s="16">
        <v>50</v>
      </c>
      <c r="K77" s="16">
        <v>40</v>
      </c>
      <c r="L77" s="16">
        <v>25</v>
      </c>
      <c r="M77" s="84">
        <v>50</v>
      </c>
      <c r="N77" s="74">
        <v>50</v>
      </c>
      <c r="O77" s="66">
        <v>2530</v>
      </c>
      <c r="P77" s="67">
        <f>Table224523467810[[#This Row],[PEMBULATAN]]*O77</f>
        <v>126500</v>
      </c>
    </row>
    <row r="78" spans="1:16" ht="26.25" customHeight="1" x14ac:dyDescent="0.2">
      <c r="A78" s="96"/>
      <c r="B78" s="77"/>
      <c r="C78" s="75" t="s">
        <v>677</v>
      </c>
      <c r="D78" s="80" t="s">
        <v>50</v>
      </c>
      <c r="E78" s="13">
        <v>44430</v>
      </c>
      <c r="F78" s="78" t="s">
        <v>599</v>
      </c>
      <c r="G78" s="13">
        <v>44433</v>
      </c>
      <c r="H78" s="79" t="s">
        <v>600</v>
      </c>
      <c r="I78" s="16">
        <v>72</v>
      </c>
      <c r="J78" s="16">
        <v>58</v>
      </c>
      <c r="K78" s="16">
        <v>26</v>
      </c>
      <c r="L78" s="16">
        <v>13</v>
      </c>
      <c r="M78" s="84">
        <v>27.143999999999998</v>
      </c>
      <c r="N78" s="74">
        <v>27</v>
      </c>
      <c r="O78" s="66">
        <v>2530</v>
      </c>
      <c r="P78" s="67">
        <f>Table224523467810[[#This Row],[PEMBULATAN]]*O78</f>
        <v>68310</v>
      </c>
    </row>
    <row r="79" spans="1:16" ht="26.25" customHeight="1" x14ac:dyDescent="0.2">
      <c r="A79" s="96"/>
      <c r="B79" s="77"/>
      <c r="C79" s="75" t="s">
        <v>678</v>
      </c>
      <c r="D79" s="80" t="s">
        <v>50</v>
      </c>
      <c r="E79" s="13">
        <v>44430</v>
      </c>
      <c r="F79" s="78" t="s">
        <v>599</v>
      </c>
      <c r="G79" s="13">
        <v>44433</v>
      </c>
      <c r="H79" s="79" t="s">
        <v>600</v>
      </c>
      <c r="I79" s="16">
        <v>87</v>
      </c>
      <c r="J79" s="16">
        <v>47</v>
      </c>
      <c r="K79" s="16">
        <v>40</v>
      </c>
      <c r="L79" s="16">
        <v>21</v>
      </c>
      <c r="M79" s="84">
        <v>40.89</v>
      </c>
      <c r="N79" s="74">
        <v>41</v>
      </c>
      <c r="O79" s="66">
        <v>2530</v>
      </c>
      <c r="P79" s="67">
        <f>Table224523467810[[#This Row],[PEMBULATAN]]*O79</f>
        <v>103730</v>
      </c>
    </row>
    <row r="80" spans="1:16" ht="26.25" customHeight="1" x14ac:dyDescent="0.2">
      <c r="A80" s="96"/>
      <c r="B80" s="77"/>
      <c r="C80" s="75" t="s">
        <v>679</v>
      </c>
      <c r="D80" s="80" t="s">
        <v>50</v>
      </c>
      <c r="E80" s="13">
        <v>44430</v>
      </c>
      <c r="F80" s="78" t="s">
        <v>599</v>
      </c>
      <c r="G80" s="13">
        <v>44433</v>
      </c>
      <c r="H80" s="79" t="s">
        <v>600</v>
      </c>
      <c r="I80" s="16">
        <v>90</v>
      </c>
      <c r="J80" s="16">
        <v>51</v>
      </c>
      <c r="K80" s="16">
        <v>37</v>
      </c>
      <c r="L80" s="16">
        <v>12</v>
      </c>
      <c r="M80" s="84">
        <v>42.457500000000003</v>
      </c>
      <c r="N80" s="74">
        <v>42</v>
      </c>
      <c r="O80" s="66">
        <v>2530</v>
      </c>
      <c r="P80" s="67">
        <f>Table224523467810[[#This Row],[PEMBULATAN]]*O80</f>
        <v>106260</v>
      </c>
    </row>
    <row r="81" spans="1:16" ht="26.25" customHeight="1" x14ac:dyDescent="0.2">
      <c r="A81" s="96"/>
      <c r="B81" s="77"/>
      <c r="C81" s="75" t="s">
        <v>680</v>
      </c>
      <c r="D81" s="80" t="s">
        <v>50</v>
      </c>
      <c r="E81" s="13">
        <v>44430</v>
      </c>
      <c r="F81" s="78" t="s">
        <v>599</v>
      </c>
      <c r="G81" s="13">
        <v>44433</v>
      </c>
      <c r="H81" s="79" t="s">
        <v>600</v>
      </c>
      <c r="I81" s="16">
        <v>94</v>
      </c>
      <c r="J81" s="16">
        <v>50</v>
      </c>
      <c r="K81" s="16">
        <v>37</v>
      </c>
      <c r="L81" s="16">
        <v>11</v>
      </c>
      <c r="M81" s="84">
        <v>43.475000000000001</v>
      </c>
      <c r="N81" s="74">
        <v>43</v>
      </c>
      <c r="O81" s="66">
        <v>2530</v>
      </c>
      <c r="P81" s="67">
        <f>Table224523467810[[#This Row],[PEMBULATAN]]*O81</f>
        <v>108790</v>
      </c>
    </row>
    <row r="82" spans="1:16" ht="26.25" customHeight="1" x14ac:dyDescent="0.2">
      <c r="A82" s="96"/>
      <c r="B82" s="77"/>
      <c r="C82" s="75" t="s">
        <v>681</v>
      </c>
      <c r="D82" s="80" t="s">
        <v>50</v>
      </c>
      <c r="E82" s="13">
        <v>44430</v>
      </c>
      <c r="F82" s="78" t="s">
        <v>599</v>
      </c>
      <c r="G82" s="13">
        <v>44433</v>
      </c>
      <c r="H82" s="79" t="s">
        <v>600</v>
      </c>
      <c r="I82" s="16">
        <v>100</v>
      </c>
      <c r="J82" s="16">
        <v>55</v>
      </c>
      <c r="K82" s="16">
        <v>30</v>
      </c>
      <c r="L82" s="16">
        <v>24</v>
      </c>
      <c r="M82" s="84">
        <v>41.25</v>
      </c>
      <c r="N82" s="74">
        <v>41</v>
      </c>
      <c r="O82" s="66">
        <v>2530</v>
      </c>
      <c r="P82" s="67">
        <f>Table224523467810[[#This Row],[PEMBULATAN]]*O82</f>
        <v>103730</v>
      </c>
    </row>
    <row r="83" spans="1:16" ht="26.25" customHeight="1" x14ac:dyDescent="0.2">
      <c r="A83" s="96"/>
      <c r="B83" s="77"/>
      <c r="C83" s="75" t="s">
        <v>682</v>
      </c>
      <c r="D83" s="80" t="s">
        <v>50</v>
      </c>
      <c r="E83" s="13">
        <v>44430</v>
      </c>
      <c r="F83" s="78" t="s">
        <v>599</v>
      </c>
      <c r="G83" s="13">
        <v>44433</v>
      </c>
      <c r="H83" s="79" t="s">
        <v>600</v>
      </c>
      <c r="I83" s="16">
        <v>113</v>
      </c>
      <c r="J83" s="16">
        <v>56</v>
      </c>
      <c r="K83" s="16">
        <v>32</v>
      </c>
      <c r="L83" s="16">
        <v>19</v>
      </c>
      <c r="M83" s="84">
        <v>50.624000000000002</v>
      </c>
      <c r="N83" s="74">
        <v>51</v>
      </c>
      <c r="O83" s="66">
        <v>2530</v>
      </c>
      <c r="P83" s="67">
        <f>Table224523467810[[#This Row],[PEMBULATAN]]*O83</f>
        <v>129030</v>
      </c>
    </row>
    <row r="84" spans="1:16" ht="26.25" customHeight="1" x14ac:dyDescent="0.2">
      <c r="A84" s="96"/>
      <c r="B84" s="77"/>
      <c r="C84" s="75" t="s">
        <v>683</v>
      </c>
      <c r="D84" s="80" t="s">
        <v>50</v>
      </c>
      <c r="E84" s="13">
        <v>44430</v>
      </c>
      <c r="F84" s="78" t="s">
        <v>599</v>
      </c>
      <c r="G84" s="13">
        <v>44433</v>
      </c>
      <c r="H84" s="79" t="s">
        <v>600</v>
      </c>
      <c r="I84" s="16">
        <v>80</v>
      </c>
      <c r="J84" s="16">
        <v>50</v>
      </c>
      <c r="K84" s="16">
        <v>22</v>
      </c>
      <c r="L84" s="16">
        <v>13</v>
      </c>
      <c r="M84" s="84">
        <v>22</v>
      </c>
      <c r="N84" s="74">
        <v>22</v>
      </c>
      <c r="O84" s="66">
        <v>2530</v>
      </c>
      <c r="P84" s="67">
        <f>Table224523467810[[#This Row],[PEMBULATAN]]*O84</f>
        <v>55660</v>
      </c>
    </row>
    <row r="85" spans="1:16" ht="26.25" customHeight="1" x14ac:dyDescent="0.2">
      <c r="A85" s="96"/>
      <c r="B85" s="77"/>
      <c r="C85" s="75" t="s">
        <v>684</v>
      </c>
      <c r="D85" s="80" t="s">
        <v>50</v>
      </c>
      <c r="E85" s="13">
        <v>44430</v>
      </c>
      <c r="F85" s="78" t="s">
        <v>599</v>
      </c>
      <c r="G85" s="13">
        <v>44433</v>
      </c>
      <c r="H85" s="79" t="s">
        <v>600</v>
      </c>
      <c r="I85" s="16">
        <v>100</v>
      </c>
      <c r="J85" s="16">
        <v>60</v>
      </c>
      <c r="K85" s="16">
        <v>34</v>
      </c>
      <c r="L85" s="16">
        <v>18</v>
      </c>
      <c r="M85" s="84">
        <v>51</v>
      </c>
      <c r="N85" s="74">
        <v>51</v>
      </c>
      <c r="O85" s="66">
        <v>2530</v>
      </c>
      <c r="P85" s="67">
        <f>Table224523467810[[#This Row],[PEMBULATAN]]*O85</f>
        <v>129030</v>
      </c>
    </row>
    <row r="86" spans="1:16" ht="26.25" customHeight="1" x14ac:dyDescent="0.2">
      <c r="A86" s="96"/>
      <c r="B86" s="77"/>
      <c r="C86" s="75" t="s">
        <v>685</v>
      </c>
      <c r="D86" s="80" t="s">
        <v>50</v>
      </c>
      <c r="E86" s="13">
        <v>44430</v>
      </c>
      <c r="F86" s="78" t="s">
        <v>599</v>
      </c>
      <c r="G86" s="13">
        <v>44433</v>
      </c>
      <c r="H86" s="79" t="s">
        <v>600</v>
      </c>
      <c r="I86" s="16">
        <v>90</v>
      </c>
      <c r="J86" s="16">
        <v>40</v>
      </c>
      <c r="K86" s="16">
        <v>30</v>
      </c>
      <c r="L86" s="16">
        <v>8</v>
      </c>
      <c r="M86" s="84">
        <v>27</v>
      </c>
      <c r="N86" s="74">
        <v>27</v>
      </c>
      <c r="O86" s="66">
        <v>2530</v>
      </c>
      <c r="P86" s="67">
        <f>Table224523467810[[#This Row],[PEMBULATAN]]*O86</f>
        <v>68310</v>
      </c>
    </row>
    <row r="87" spans="1:16" ht="26.25" customHeight="1" x14ac:dyDescent="0.2">
      <c r="A87" s="96"/>
      <c r="B87" s="77"/>
      <c r="C87" s="75" t="s">
        <v>686</v>
      </c>
      <c r="D87" s="80" t="s">
        <v>50</v>
      </c>
      <c r="E87" s="13">
        <v>44430</v>
      </c>
      <c r="F87" s="78" t="s">
        <v>599</v>
      </c>
      <c r="G87" s="13">
        <v>44433</v>
      </c>
      <c r="H87" s="79" t="s">
        <v>600</v>
      </c>
      <c r="I87" s="16">
        <v>73</v>
      </c>
      <c r="J87" s="16">
        <v>50</v>
      </c>
      <c r="K87" s="16">
        <v>28</v>
      </c>
      <c r="L87" s="16">
        <v>11</v>
      </c>
      <c r="M87" s="84">
        <v>25.55</v>
      </c>
      <c r="N87" s="74">
        <v>26</v>
      </c>
      <c r="O87" s="66">
        <v>2530</v>
      </c>
      <c r="P87" s="67">
        <f>Table224523467810[[#This Row],[PEMBULATAN]]*O87</f>
        <v>65780</v>
      </c>
    </row>
    <row r="88" spans="1:16" ht="26.25" customHeight="1" x14ac:dyDescent="0.2">
      <c r="A88" s="96"/>
      <c r="B88" s="77"/>
      <c r="C88" s="75" t="s">
        <v>687</v>
      </c>
      <c r="D88" s="80" t="s">
        <v>50</v>
      </c>
      <c r="E88" s="13">
        <v>44430</v>
      </c>
      <c r="F88" s="78" t="s">
        <v>599</v>
      </c>
      <c r="G88" s="13">
        <v>44433</v>
      </c>
      <c r="H88" s="79" t="s">
        <v>600</v>
      </c>
      <c r="I88" s="16">
        <v>100</v>
      </c>
      <c r="J88" s="16">
        <v>53</v>
      </c>
      <c r="K88" s="16">
        <v>28</v>
      </c>
      <c r="L88" s="16">
        <v>22</v>
      </c>
      <c r="M88" s="84">
        <v>37.1</v>
      </c>
      <c r="N88" s="74">
        <v>37</v>
      </c>
      <c r="O88" s="66">
        <v>2530</v>
      </c>
      <c r="P88" s="67">
        <f>Table224523467810[[#This Row],[PEMBULATAN]]*O88</f>
        <v>93610</v>
      </c>
    </row>
    <row r="89" spans="1:16" ht="26.25" customHeight="1" x14ac:dyDescent="0.2">
      <c r="A89" s="96"/>
      <c r="B89" s="77"/>
      <c r="C89" s="75" t="s">
        <v>688</v>
      </c>
      <c r="D89" s="80" t="s">
        <v>50</v>
      </c>
      <c r="E89" s="13">
        <v>44430</v>
      </c>
      <c r="F89" s="78" t="s">
        <v>599</v>
      </c>
      <c r="G89" s="13">
        <v>44433</v>
      </c>
      <c r="H89" s="79" t="s">
        <v>600</v>
      </c>
      <c r="I89" s="16">
        <v>90</v>
      </c>
      <c r="J89" s="16">
        <v>48</v>
      </c>
      <c r="K89" s="16">
        <v>44</v>
      </c>
      <c r="L89" s="16">
        <v>16</v>
      </c>
      <c r="M89" s="84">
        <v>47.52</v>
      </c>
      <c r="N89" s="74">
        <v>48</v>
      </c>
      <c r="O89" s="66">
        <v>2530</v>
      </c>
      <c r="P89" s="67">
        <f>Table224523467810[[#This Row],[PEMBULATAN]]*O89</f>
        <v>121440</v>
      </c>
    </row>
    <row r="90" spans="1:16" ht="26.25" customHeight="1" x14ac:dyDescent="0.2">
      <c r="A90" s="96"/>
      <c r="B90" s="77"/>
      <c r="C90" s="75" t="s">
        <v>689</v>
      </c>
      <c r="D90" s="80" t="s">
        <v>50</v>
      </c>
      <c r="E90" s="13">
        <v>44430</v>
      </c>
      <c r="F90" s="78" t="s">
        <v>599</v>
      </c>
      <c r="G90" s="13">
        <v>44433</v>
      </c>
      <c r="H90" s="79" t="s">
        <v>600</v>
      </c>
      <c r="I90" s="16">
        <v>60</v>
      </c>
      <c r="J90" s="16">
        <v>34</v>
      </c>
      <c r="K90" s="16">
        <v>9</v>
      </c>
      <c r="L90" s="16">
        <v>1</v>
      </c>
      <c r="M90" s="84">
        <v>4.59</v>
      </c>
      <c r="N90" s="74">
        <v>5</v>
      </c>
      <c r="O90" s="66">
        <v>2530</v>
      </c>
      <c r="P90" s="67">
        <f>Table224523467810[[#This Row],[PEMBULATAN]]*O90</f>
        <v>12650</v>
      </c>
    </row>
    <row r="91" spans="1:16" ht="26.25" customHeight="1" x14ac:dyDescent="0.2">
      <c r="A91" s="96"/>
      <c r="B91" s="77"/>
      <c r="C91" s="75" t="s">
        <v>690</v>
      </c>
      <c r="D91" s="80" t="s">
        <v>50</v>
      </c>
      <c r="E91" s="13">
        <v>44430</v>
      </c>
      <c r="F91" s="78" t="s">
        <v>599</v>
      </c>
      <c r="G91" s="13">
        <v>44433</v>
      </c>
      <c r="H91" s="79" t="s">
        <v>600</v>
      </c>
      <c r="I91" s="16">
        <v>80</v>
      </c>
      <c r="J91" s="16">
        <v>62</v>
      </c>
      <c r="K91" s="16">
        <v>27</v>
      </c>
      <c r="L91" s="16">
        <v>9</v>
      </c>
      <c r="M91" s="84">
        <v>33.479999999999997</v>
      </c>
      <c r="N91" s="74">
        <v>33</v>
      </c>
      <c r="O91" s="66">
        <v>2530</v>
      </c>
      <c r="P91" s="67">
        <f>Table224523467810[[#This Row],[PEMBULATAN]]*O91</f>
        <v>83490</v>
      </c>
    </row>
    <row r="92" spans="1:16" ht="26.25" customHeight="1" x14ac:dyDescent="0.2">
      <c r="A92" s="96"/>
      <c r="B92" s="77"/>
      <c r="C92" s="75" t="s">
        <v>691</v>
      </c>
      <c r="D92" s="80" t="s">
        <v>50</v>
      </c>
      <c r="E92" s="13">
        <v>44430</v>
      </c>
      <c r="F92" s="78" t="s">
        <v>599</v>
      </c>
      <c r="G92" s="13">
        <v>44433</v>
      </c>
      <c r="H92" s="79" t="s">
        <v>600</v>
      </c>
      <c r="I92" s="16">
        <v>90</v>
      </c>
      <c r="J92" s="16">
        <v>56</v>
      </c>
      <c r="K92" s="16">
        <v>28</v>
      </c>
      <c r="L92" s="16">
        <v>20</v>
      </c>
      <c r="M92" s="84">
        <v>35.28</v>
      </c>
      <c r="N92" s="74">
        <v>35</v>
      </c>
      <c r="O92" s="66">
        <v>2530</v>
      </c>
      <c r="P92" s="67">
        <f>Table224523467810[[#This Row],[PEMBULATAN]]*O92</f>
        <v>88550</v>
      </c>
    </row>
    <row r="93" spans="1:16" ht="26.25" customHeight="1" x14ac:dyDescent="0.2">
      <c r="A93" s="96"/>
      <c r="B93" s="77"/>
      <c r="C93" s="75" t="s">
        <v>692</v>
      </c>
      <c r="D93" s="80" t="s">
        <v>50</v>
      </c>
      <c r="E93" s="13">
        <v>44430</v>
      </c>
      <c r="F93" s="78" t="s">
        <v>599</v>
      </c>
      <c r="G93" s="13">
        <v>44433</v>
      </c>
      <c r="H93" s="79" t="s">
        <v>600</v>
      </c>
      <c r="I93" s="16">
        <v>93</v>
      </c>
      <c r="J93" s="16">
        <v>50</v>
      </c>
      <c r="K93" s="16">
        <v>37</v>
      </c>
      <c r="L93" s="16">
        <v>11</v>
      </c>
      <c r="M93" s="84">
        <v>43.012500000000003</v>
      </c>
      <c r="N93" s="74">
        <v>43</v>
      </c>
      <c r="O93" s="66">
        <v>2530</v>
      </c>
      <c r="P93" s="67">
        <f>Table224523467810[[#This Row],[PEMBULATAN]]*O93</f>
        <v>108790</v>
      </c>
    </row>
    <row r="94" spans="1:16" ht="26.25" customHeight="1" x14ac:dyDescent="0.2">
      <c r="A94" s="96"/>
      <c r="B94" s="77"/>
      <c r="C94" s="75" t="s">
        <v>693</v>
      </c>
      <c r="D94" s="80" t="s">
        <v>50</v>
      </c>
      <c r="E94" s="13">
        <v>44430</v>
      </c>
      <c r="F94" s="78" t="s">
        <v>599</v>
      </c>
      <c r="G94" s="13">
        <v>44433</v>
      </c>
      <c r="H94" s="79" t="s">
        <v>600</v>
      </c>
      <c r="I94" s="16">
        <v>60</v>
      </c>
      <c r="J94" s="16">
        <v>68</v>
      </c>
      <c r="K94" s="16">
        <v>60</v>
      </c>
      <c r="L94" s="16">
        <v>2</v>
      </c>
      <c r="M94" s="84">
        <v>61.2</v>
      </c>
      <c r="N94" s="74">
        <v>61</v>
      </c>
      <c r="O94" s="66">
        <v>2530</v>
      </c>
      <c r="P94" s="67">
        <f>Table224523467810[[#This Row],[PEMBULATAN]]*O94</f>
        <v>154330</v>
      </c>
    </row>
    <row r="95" spans="1:16" ht="26.25" customHeight="1" x14ac:dyDescent="0.2">
      <c r="A95" s="96"/>
      <c r="B95" s="77"/>
      <c r="C95" s="75" t="s">
        <v>694</v>
      </c>
      <c r="D95" s="80" t="s">
        <v>50</v>
      </c>
      <c r="E95" s="13">
        <v>44430</v>
      </c>
      <c r="F95" s="78" t="s">
        <v>599</v>
      </c>
      <c r="G95" s="13">
        <v>44433</v>
      </c>
      <c r="H95" s="79" t="s">
        <v>600</v>
      </c>
      <c r="I95" s="16">
        <v>80</v>
      </c>
      <c r="J95" s="16">
        <v>40</v>
      </c>
      <c r="K95" s="16">
        <v>40</v>
      </c>
      <c r="L95" s="16">
        <v>4</v>
      </c>
      <c r="M95" s="84">
        <v>32</v>
      </c>
      <c r="N95" s="74">
        <v>32</v>
      </c>
      <c r="O95" s="66">
        <v>2530</v>
      </c>
      <c r="P95" s="67">
        <f>Table224523467810[[#This Row],[PEMBULATAN]]*O95</f>
        <v>80960</v>
      </c>
    </row>
    <row r="96" spans="1:16" ht="26.25" customHeight="1" x14ac:dyDescent="0.2">
      <c r="A96" s="96"/>
      <c r="B96" s="77"/>
      <c r="C96" s="75" t="s">
        <v>695</v>
      </c>
      <c r="D96" s="80" t="s">
        <v>50</v>
      </c>
      <c r="E96" s="13">
        <v>44430</v>
      </c>
      <c r="F96" s="78" t="s">
        <v>599</v>
      </c>
      <c r="G96" s="13">
        <v>44433</v>
      </c>
      <c r="H96" s="79" t="s">
        <v>600</v>
      </c>
      <c r="I96" s="16">
        <v>40</v>
      </c>
      <c r="J96" s="16">
        <v>30</v>
      </c>
      <c r="K96" s="16">
        <v>30</v>
      </c>
      <c r="L96" s="16">
        <v>7</v>
      </c>
      <c r="M96" s="84">
        <v>9</v>
      </c>
      <c r="N96" s="74">
        <v>9</v>
      </c>
      <c r="O96" s="66">
        <v>2530</v>
      </c>
      <c r="P96" s="67">
        <f>Table224523467810[[#This Row],[PEMBULATAN]]*O96</f>
        <v>22770</v>
      </c>
    </row>
    <row r="97" spans="1:16" ht="26.25" customHeight="1" x14ac:dyDescent="0.2">
      <c r="A97" s="96"/>
      <c r="B97" s="77"/>
      <c r="C97" s="75" t="s">
        <v>696</v>
      </c>
      <c r="D97" s="80" t="s">
        <v>50</v>
      </c>
      <c r="E97" s="13">
        <v>44430</v>
      </c>
      <c r="F97" s="78" t="s">
        <v>599</v>
      </c>
      <c r="G97" s="13">
        <v>44433</v>
      </c>
      <c r="H97" s="79" t="s">
        <v>600</v>
      </c>
      <c r="I97" s="16">
        <v>45</v>
      </c>
      <c r="J97" s="16">
        <v>30</v>
      </c>
      <c r="K97" s="16">
        <v>27</v>
      </c>
      <c r="L97" s="16">
        <v>6</v>
      </c>
      <c r="M97" s="84">
        <v>9.1125000000000007</v>
      </c>
      <c r="N97" s="74">
        <v>9</v>
      </c>
      <c r="O97" s="66">
        <v>2530</v>
      </c>
      <c r="P97" s="67">
        <f>Table224523467810[[#This Row],[PEMBULATAN]]*O97</f>
        <v>22770</v>
      </c>
    </row>
    <row r="98" spans="1:16" ht="26.25" customHeight="1" x14ac:dyDescent="0.2">
      <c r="A98" s="96"/>
      <c r="B98" s="77"/>
      <c r="C98" s="75" t="s">
        <v>697</v>
      </c>
      <c r="D98" s="80" t="s">
        <v>50</v>
      </c>
      <c r="E98" s="13">
        <v>44430</v>
      </c>
      <c r="F98" s="78" t="s">
        <v>599</v>
      </c>
      <c r="G98" s="13">
        <v>44433</v>
      </c>
      <c r="H98" s="79" t="s">
        <v>600</v>
      </c>
      <c r="I98" s="16">
        <v>30</v>
      </c>
      <c r="J98" s="16">
        <v>40</v>
      </c>
      <c r="K98" s="16">
        <v>20</v>
      </c>
      <c r="L98" s="16">
        <v>6</v>
      </c>
      <c r="M98" s="84">
        <v>6</v>
      </c>
      <c r="N98" s="74">
        <v>6</v>
      </c>
      <c r="O98" s="66">
        <v>2530</v>
      </c>
      <c r="P98" s="67">
        <f>Table224523467810[[#This Row],[PEMBULATAN]]*O98</f>
        <v>15180</v>
      </c>
    </row>
    <row r="99" spans="1:16" ht="26.25" customHeight="1" x14ac:dyDescent="0.2">
      <c r="A99" s="96"/>
      <c r="B99" s="77"/>
      <c r="C99" s="75" t="s">
        <v>698</v>
      </c>
      <c r="D99" s="80" t="s">
        <v>50</v>
      </c>
      <c r="E99" s="13">
        <v>44430</v>
      </c>
      <c r="F99" s="78" t="s">
        <v>599</v>
      </c>
      <c r="G99" s="13">
        <v>44433</v>
      </c>
      <c r="H99" s="79" t="s">
        <v>600</v>
      </c>
      <c r="I99" s="16">
        <v>55</v>
      </c>
      <c r="J99" s="16">
        <v>46</v>
      </c>
      <c r="K99" s="16">
        <v>14</v>
      </c>
      <c r="L99" s="16">
        <v>1</v>
      </c>
      <c r="M99" s="84">
        <v>8.8550000000000004</v>
      </c>
      <c r="N99" s="74">
        <v>9</v>
      </c>
      <c r="O99" s="66">
        <v>2530</v>
      </c>
      <c r="P99" s="67">
        <f>Table224523467810[[#This Row],[PEMBULATAN]]*O99</f>
        <v>22770</v>
      </c>
    </row>
    <row r="100" spans="1:16" ht="26.25" customHeight="1" x14ac:dyDescent="0.2">
      <c r="A100" s="96"/>
      <c r="B100" s="77"/>
      <c r="C100" s="75" t="s">
        <v>699</v>
      </c>
      <c r="D100" s="80" t="s">
        <v>50</v>
      </c>
      <c r="E100" s="13">
        <v>44430</v>
      </c>
      <c r="F100" s="78" t="s">
        <v>599</v>
      </c>
      <c r="G100" s="13">
        <v>44433</v>
      </c>
      <c r="H100" s="79" t="s">
        <v>600</v>
      </c>
      <c r="I100" s="16">
        <v>115</v>
      </c>
      <c r="J100" s="16">
        <v>8</v>
      </c>
      <c r="K100" s="16">
        <v>8</v>
      </c>
      <c r="L100" s="16">
        <v>4</v>
      </c>
      <c r="M100" s="84">
        <v>1.84</v>
      </c>
      <c r="N100" s="74">
        <v>4</v>
      </c>
      <c r="O100" s="66">
        <v>2530</v>
      </c>
      <c r="P100" s="67">
        <f>Table224523467810[[#This Row],[PEMBULATAN]]*O100</f>
        <v>10120</v>
      </c>
    </row>
    <row r="101" spans="1:16" ht="26.25" customHeight="1" x14ac:dyDescent="0.2">
      <c r="A101" s="96"/>
      <c r="B101" s="77"/>
      <c r="C101" s="75" t="s">
        <v>700</v>
      </c>
      <c r="D101" s="80" t="s">
        <v>50</v>
      </c>
      <c r="E101" s="13">
        <v>44430</v>
      </c>
      <c r="F101" s="78" t="s">
        <v>599</v>
      </c>
      <c r="G101" s="13">
        <v>44433</v>
      </c>
      <c r="H101" s="79" t="s">
        <v>600</v>
      </c>
      <c r="I101" s="16">
        <v>112</v>
      </c>
      <c r="J101" s="16">
        <v>15</v>
      </c>
      <c r="K101" s="16">
        <v>7</v>
      </c>
      <c r="L101" s="16">
        <v>2</v>
      </c>
      <c r="M101" s="84">
        <v>2.94</v>
      </c>
      <c r="N101" s="74">
        <v>3</v>
      </c>
      <c r="O101" s="66">
        <v>2530</v>
      </c>
      <c r="P101" s="67">
        <f>Table224523467810[[#This Row],[PEMBULATAN]]*O101</f>
        <v>7590</v>
      </c>
    </row>
    <row r="102" spans="1:16" ht="26.25" customHeight="1" x14ac:dyDescent="0.2">
      <c r="A102" s="96"/>
      <c r="B102" s="77"/>
      <c r="C102" s="75" t="s">
        <v>701</v>
      </c>
      <c r="D102" s="80" t="s">
        <v>50</v>
      </c>
      <c r="E102" s="13">
        <v>44430</v>
      </c>
      <c r="F102" s="78" t="s">
        <v>599</v>
      </c>
      <c r="G102" s="13">
        <v>44433</v>
      </c>
      <c r="H102" s="79" t="s">
        <v>600</v>
      </c>
      <c r="I102" s="16">
        <v>83</v>
      </c>
      <c r="J102" s="16">
        <v>20</v>
      </c>
      <c r="K102" s="16">
        <v>20</v>
      </c>
      <c r="L102" s="16">
        <v>4</v>
      </c>
      <c r="M102" s="84">
        <v>8.3000000000000007</v>
      </c>
      <c r="N102" s="74">
        <v>8</v>
      </c>
      <c r="O102" s="66">
        <v>2530</v>
      </c>
      <c r="P102" s="67">
        <f>Table224523467810[[#This Row],[PEMBULATAN]]*O102</f>
        <v>20240</v>
      </c>
    </row>
    <row r="103" spans="1:16" ht="26.25" customHeight="1" x14ac:dyDescent="0.2">
      <c r="A103" s="96"/>
      <c r="B103" s="77"/>
      <c r="C103" s="75" t="s">
        <v>702</v>
      </c>
      <c r="D103" s="80" t="s">
        <v>50</v>
      </c>
      <c r="E103" s="13">
        <v>44430</v>
      </c>
      <c r="F103" s="78" t="s">
        <v>599</v>
      </c>
      <c r="G103" s="13">
        <v>44433</v>
      </c>
      <c r="H103" s="79" t="s">
        <v>600</v>
      </c>
      <c r="I103" s="16">
        <v>82</v>
      </c>
      <c r="J103" s="16">
        <v>13</v>
      </c>
      <c r="K103" s="16">
        <v>13</v>
      </c>
      <c r="L103" s="16">
        <v>3</v>
      </c>
      <c r="M103" s="84">
        <v>3.4645000000000001</v>
      </c>
      <c r="N103" s="74">
        <v>3</v>
      </c>
      <c r="O103" s="66">
        <v>2530</v>
      </c>
      <c r="P103" s="67">
        <f>Table224523467810[[#This Row],[PEMBULATAN]]*O103</f>
        <v>7590</v>
      </c>
    </row>
    <row r="104" spans="1:16" ht="26.25" customHeight="1" x14ac:dyDescent="0.2">
      <c r="A104" s="96"/>
      <c r="B104" s="77"/>
      <c r="C104" s="75" t="s">
        <v>703</v>
      </c>
      <c r="D104" s="80" t="s">
        <v>50</v>
      </c>
      <c r="E104" s="13">
        <v>44430</v>
      </c>
      <c r="F104" s="78" t="s">
        <v>599</v>
      </c>
      <c r="G104" s="13">
        <v>44433</v>
      </c>
      <c r="H104" s="79" t="s">
        <v>600</v>
      </c>
      <c r="I104" s="16">
        <v>100</v>
      </c>
      <c r="J104" s="16">
        <v>18</v>
      </c>
      <c r="K104" s="16">
        <v>18</v>
      </c>
      <c r="L104" s="16">
        <v>3</v>
      </c>
      <c r="M104" s="84">
        <v>8.1</v>
      </c>
      <c r="N104" s="74">
        <v>8</v>
      </c>
      <c r="O104" s="66">
        <v>2530</v>
      </c>
      <c r="P104" s="67">
        <f>Table224523467810[[#This Row],[PEMBULATAN]]*O104</f>
        <v>20240</v>
      </c>
    </row>
    <row r="105" spans="1:16" ht="26.25" customHeight="1" x14ac:dyDescent="0.2">
      <c r="A105" s="96"/>
      <c r="B105" s="77"/>
      <c r="C105" s="75" t="s">
        <v>704</v>
      </c>
      <c r="D105" s="80" t="s">
        <v>50</v>
      </c>
      <c r="E105" s="13">
        <v>44430</v>
      </c>
      <c r="F105" s="78" t="s">
        <v>599</v>
      </c>
      <c r="G105" s="13">
        <v>44433</v>
      </c>
      <c r="H105" s="79" t="s">
        <v>600</v>
      </c>
      <c r="I105" s="16">
        <v>112</v>
      </c>
      <c r="J105" s="16">
        <v>14</v>
      </c>
      <c r="K105" s="16">
        <v>5</v>
      </c>
      <c r="L105" s="16">
        <v>1</v>
      </c>
      <c r="M105" s="84">
        <v>1.96</v>
      </c>
      <c r="N105" s="74">
        <v>2</v>
      </c>
      <c r="O105" s="66">
        <v>2530</v>
      </c>
      <c r="P105" s="67">
        <f>Table224523467810[[#This Row],[PEMBULATAN]]*O105</f>
        <v>5060</v>
      </c>
    </row>
    <row r="106" spans="1:16" ht="26.25" customHeight="1" x14ac:dyDescent="0.2">
      <c r="A106" s="96"/>
      <c r="B106" s="77"/>
      <c r="C106" s="75" t="s">
        <v>705</v>
      </c>
      <c r="D106" s="80" t="s">
        <v>50</v>
      </c>
      <c r="E106" s="13">
        <v>44430</v>
      </c>
      <c r="F106" s="78" t="s">
        <v>599</v>
      </c>
      <c r="G106" s="13">
        <v>44433</v>
      </c>
      <c r="H106" s="79" t="s">
        <v>600</v>
      </c>
      <c r="I106" s="16">
        <v>90</v>
      </c>
      <c r="J106" s="16">
        <v>18</v>
      </c>
      <c r="K106" s="16">
        <v>18</v>
      </c>
      <c r="L106" s="16">
        <v>3</v>
      </c>
      <c r="M106" s="84">
        <v>7.29</v>
      </c>
      <c r="N106" s="74">
        <v>7</v>
      </c>
      <c r="O106" s="66">
        <v>2530</v>
      </c>
      <c r="P106" s="67">
        <f>Table224523467810[[#This Row],[PEMBULATAN]]*O106</f>
        <v>17710</v>
      </c>
    </row>
    <row r="107" spans="1:16" ht="26.25" customHeight="1" x14ac:dyDescent="0.2">
      <c r="A107" s="96"/>
      <c r="B107" s="77"/>
      <c r="C107" s="75" t="s">
        <v>706</v>
      </c>
      <c r="D107" s="80" t="s">
        <v>50</v>
      </c>
      <c r="E107" s="13">
        <v>44430</v>
      </c>
      <c r="F107" s="78" t="s">
        <v>599</v>
      </c>
      <c r="G107" s="13">
        <v>44433</v>
      </c>
      <c r="H107" s="79" t="s">
        <v>600</v>
      </c>
      <c r="I107" s="16">
        <v>120</v>
      </c>
      <c r="J107" s="16">
        <v>20</v>
      </c>
      <c r="K107" s="16">
        <v>7</v>
      </c>
      <c r="L107" s="16">
        <v>2</v>
      </c>
      <c r="M107" s="84">
        <v>4.2</v>
      </c>
      <c r="N107" s="74">
        <v>4</v>
      </c>
      <c r="O107" s="66">
        <v>2530</v>
      </c>
      <c r="P107" s="67">
        <f>Table224523467810[[#This Row],[PEMBULATAN]]*O107</f>
        <v>10120</v>
      </c>
    </row>
    <row r="108" spans="1:16" ht="26.25" customHeight="1" x14ac:dyDescent="0.2">
      <c r="A108" s="96"/>
      <c r="B108" s="77"/>
      <c r="C108" s="75" t="s">
        <v>707</v>
      </c>
      <c r="D108" s="80" t="s">
        <v>50</v>
      </c>
      <c r="E108" s="13">
        <v>44430</v>
      </c>
      <c r="F108" s="78" t="s">
        <v>599</v>
      </c>
      <c r="G108" s="13">
        <v>44433</v>
      </c>
      <c r="H108" s="79" t="s">
        <v>600</v>
      </c>
      <c r="I108" s="16">
        <v>50</v>
      </c>
      <c r="J108" s="16">
        <v>50</v>
      </c>
      <c r="K108" s="16">
        <v>14</v>
      </c>
      <c r="L108" s="16">
        <v>1</v>
      </c>
      <c r="M108" s="84">
        <v>8.75</v>
      </c>
      <c r="N108" s="74">
        <v>9</v>
      </c>
      <c r="O108" s="66">
        <v>2530</v>
      </c>
      <c r="P108" s="67">
        <f>Table224523467810[[#This Row],[PEMBULATAN]]*O108</f>
        <v>22770</v>
      </c>
    </row>
    <row r="109" spans="1:16" ht="26.25" customHeight="1" x14ac:dyDescent="0.2">
      <c r="A109" s="96"/>
      <c r="B109" s="77"/>
      <c r="C109" s="75" t="s">
        <v>708</v>
      </c>
      <c r="D109" s="80" t="s">
        <v>50</v>
      </c>
      <c r="E109" s="13">
        <v>44430</v>
      </c>
      <c r="F109" s="78" t="s">
        <v>599</v>
      </c>
      <c r="G109" s="13">
        <v>44433</v>
      </c>
      <c r="H109" s="79" t="s">
        <v>600</v>
      </c>
      <c r="I109" s="16">
        <v>50</v>
      </c>
      <c r="J109" s="16">
        <v>35</v>
      </c>
      <c r="K109" s="16">
        <v>30</v>
      </c>
      <c r="L109" s="16">
        <v>3</v>
      </c>
      <c r="M109" s="84">
        <v>13.125</v>
      </c>
      <c r="N109" s="74">
        <v>13</v>
      </c>
      <c r="O109" s="66">
        <v>2530</v>
      </c>
      <c r="P109" s="67">
        <f>Table224523467810[[#This Row],[PEMBULATAN]]*O109</f>
        <v>32890</v>
      </c>
    </row>
    <row r="110" spans="1:16" ht="26.25" customHeight="1" x14ac:dyDescent="0.2">
      <c r="A110" s="96"/>
      <c r="B110" s="77"/>
      <c r="C110" s="75" t="s">
        <v>709</v>
      </c>
      <c r="D110" s="80" t="s">
        <v>50</v>
      </c>
      <c r="E110" s="13">
        <v>44430</v>
      </c>
      <c r="F110" s="78" t="s">
        <v>599</v>
      </c>
      <c r="G110" s="13">
        <v>44433</v>
      </c>
      <c r="H110" s="79" t="s">
        <v>600</v>
      </c>
      <c r="I110" s="16">
        <v>117</v>
      </c>
      <c r="J110" s="16">
        <v>27</v>
      </c>
      <c r="K110" s="16">
        <v>10</v>
      </c>
      <c r="L110" s="16">
        <v>2</v>
      </c>
      <c r="M110" s="84">
        <v>7.8975</v>
      </c>
      <c r="N110" s="74">
        <v>8</v>
      </c>
      <c r="O110" s="66">
        <v>2530</v>
      </c>
      <c r="P110" s="67">
        <f>Table224523467810[[#This Row],[PEMBULATAN]]*O110</f>
        <v>20240</v>
      </c>
    </row>
    <row r="111" spans="1:16" ht="26.25" customHeight="1" x14ac:dyDescent="0.2">
      <c r="A111" s="96"/>
      <c r="B111" s="77"/>
      <c r="C111" s="75" t="s">
        <v>710</v>
      </c>
      <c r="D111" s="80" t="s">
        <v>50</v>
      </c>
      <c r="E111" s="13">
        <v>44430</v>
      </c>
      <c r="F111" s="78" t="s">
        <v>599</v>
      </c>
      <c r="G111" s="13">
        <v>44433</v>
      </c>
      <c r="H111" s="79" t="s">
        <v>600</v>
      </c>
      <c r="I111" s="16">
        <v>42</v>
      </c>
      <c r="J111" s="16">
        <v>42</v>
      </c>
      <c r="K111" s="16">
        <v>30</v>
      </c>
      <c r="L111" s="16">
        <v>2</v>
      </c>
      <c r="M111" s="84">
        <v>13.23</v>
      </c>
      <c r="N111" s="74">
        <v>13</v>
      </c>
      <c r="O111" s="66">
        <v>2530</v>
      </c>
      <c r="P111" s="67">
        <f>Table224523467810[[#This Row],[PEMBULATAN]]*O111</f>
        <v>32890</v>
      </c>
    </row>
    <row r="112" spans="1:16" ht="26.25" customHeight="1" x14ac:dyDescent="0.2">
      <c r="A112" s="96"/>
      <c r="B112" s="77"/>
      <c r="C112" s="75" t="s">
        <v>711</v>
      </c>
      <c r="D112" s="80" t="s">
        <v>50</v>
      </c>
      <c r="E112" s="13">
        <v>44430</v>
      </c>
      <c r="F112" s="78" t="s">
        <v>599</v>
      </c>
      <c r="G112" s="13">
        <v>44433</v>
      </c>
      <c r="H112" s="79" t="s">
        <v>600</v>
      </c>
      <c r="I112" s="16">
        <v>44</v>
      </c>
      <c r="J112" s="16">
        <v>36</v>
      </c>
      <c r="K112" s="16">
        <v>33</v>
      </c>
      <c r="L112" s="16">
        <v>10</v>
      </c>
      <c r="M112" s="84">
        <v>13.068</v>
      </c>
      <c r="N112" s="74">
        <v>13</v>
      </c>
      <c r="O112" s="66">
        <v>2530</v>
      </c>
      <c r="P112" s="67">
        <f>Table224523467810[[#This Row],[PEMBULATAN]]*O112</f>
        <v>32890</v>
      </c>
    </row>
    <row r="113" spans="1:16" ht="26.25" customHeight="1" x14ac:dyDescent="0.2">
      <c r="A113" s="14"/>
      <c r="B113" s="14"/>
      <c r="C113" s="9" t="s">
        <v>712</v>
      </c>
      <c r="D113" s="78" t="s">
        <v>50</v>
      </c>
      <c r="E113" s="13">
        <v>44430</v>
      </c>
      <c r="F113" s="78" t="s">
        <v>599</v>
      </c>
      <c r="G113" s="13">
        <v>44433</v>
      </c>
      <c r="H113" s="10" t="s">
        <v>600</v>
      </c>
      <c r="I113" s="1">
        <v>53</v>
      </c>
      <c r="J113" s="1">
        <v>29</v>
      </c>
      <c r="K113" s="1">
        <v>30</v>
      </c>
      <c r="L113" s="1">
        <v>16</v>
      </c>
      <c r="M113" s="83">
        <v>11.5275</v>
      </c>
      <c r="N113" s="8">
        <v>16</v>
      </c>
      <c r="O113" s="66">
        <v>2530</v>
      </c>
      <c r="P113" s="67">
        <f>Table224523467810[[#This Row],[PEMBULATAN]]*O113</f>
        <v>40480</v>
      </c>
    </row>
    <row r="114" spans="1:16" ht="26.25" customHeight="1" x14ac:dyDescent="0.2">
      <c r="A114" s="14"/>
      <c r="B114" s="14"/>
      <c r="C114" s="75" t="s">
        <v>713</v>
      </c>
      <c r="D114" s="80" t="s">
        <v>50</v>
      </c>
      <c r="E114" s="13">
        <v>44430</v>
      </c>
      <c r="F114" s="78" t="s">
        <v>599</v>
      </c>
      <c r="G114" s="13">
        <v>44433</v>
      </c>
      <c r="H114" s="79" t="s">
        <v>600</v>
      </c>
      <c r="I114" s="16">
        <v>57</v>
      </c>
      <c r="J114" s="16">
        <v>20</v>
      </c>
      <c r="K114" s="16">
        <v>26</v>
      </c>
      <c r="L114" s="16">
        <v>12</v>
      </c>
      <c r="M114" s="84">
        <v>7.41</v>
      </c>
      <c r="N114" s="74">
        <v>12</v>
      </c>
      <c r="O114" s="66">
        <v>2530</v>
      </c>
      <c r="P114" s="67">
        <f>Table224523467810[[#This Row],[PEMBULATAN]]*O114</f>
        <v>30360</v>
      </c>
    </row>
    <row r="115" spans="1:16" ht="26.25" customHeight="1" x14ac:dyDescent="0.2">
      <c r="A115" s="14"/>
      <c r="B115" s="14"/>
      <c r="C115" s="75" t="s">
        <v>714</v>
      </c>
      <c r="D115" s="80" t="s">
        <v>50</v>
      </c>
      <c r="E115" s="13">
        <v>44430</v>
      </c>
      <c r="F115" s="78" t="s">
        <v>599</v>
      </c>
      <c r="G115" s="13">
        <v>44433</v>
      </c>
      <c r="H115" s="79" t="s">
        <v>600</v>
      </c>
      <c r="I115" s="16">
        <v>60</v>
      </c>
      <c r="J115" s="16">
        <v>41</v>
      </c>
      <c r="K115" s="16">
        <v>7</v>
      </c>
      <c r="L115" s="16">
        <v>1</v>
      </c>
      <c r="M115" s="84">
        <v>4.3049999999999997</v>
      </c>
      <c r="N115" s="74">
        <v>4</v>
      </c>
      <c r="O115" s="66">
        <v>2530</v>
      </c>
      <c r="P115" s="67">
        <f>Table224523467810[[#This Row],[PEMBULATAN]]*O115</f>
        <v>10120</v>
      </c>
    </row>
    <row r="116" spans="1:16" ht="26.25" customHeight="1" x14ac:dyDescent="0.2">
      <c r="A116" s="14"/>
      <c r="B116" s="14"/>
      <c r="C116" s="75" t="s">
        <v>715</v>
      </c>
      <c r="D116" s="80" t="s">
        <v>50</v>
      </c>
      <c r="E116" s="13">
        <v>44430</v>
      </c>
      <c r="F116" s="78" t="s">
        <v>599</v>
      </c>
      <c r="G116" s="13">
        <v>44433</v>
      </c>
      <c r="H116" s="79" t="s">
        <v>600</v>
      </c>
      <c r="I116" s="16">
        <v>75</v>
      </c>
      <c r="J116" s="16">
        <v>53</v>
      </c>
      <c r="K116" s="16">
        <v>10</v>
      </c>
      <c r="L116" s="16">
        <v>2</v>
      </c>
      <c r="M116" s="84">
        <v>9.9375</v>
      </c>
      <c r="N116" s="74">
        <v>10</v>
      </c>
      <c r="O116" s="66">
        <v>2530</v>
      </c>
      <c r="P116" s="67">
        <f>Table224523467810[[#This Row],[PEMBULATAN]]*O116</f>
        <v>25300</v>
      </c>
    </row>
    <row r="117" spans="1:16" ht="26.25" customHeight="1" x14ac:dyDescent="0.2">
      <c r="A117" s="14"/>
      <c r="B117" s="14"/>
      <c r="C117" s="75" t="s">
        <v>716</v>
      </c>
      <c r="D117" s="80" t="s">
        <v>50</v>
      </c>
      <c r="E117" s="13">
        <v>44430</v>
      </c>
      <c r="F117" s="78" t="s">
        <v>599</v>
      </c>
      <c r="G117" s="13">
        <v>44433</v>
      </c>
      <c r="H117" s="79" t="s">
        <v>600</v>
      </c>
      <c r="I117" s="16">
        <v>65</v>
      </c>
      <c r="J117" s="16">
        <v>42</v>
      </c>
      <c r="K117" s="16">
        <v>27</v>
      </c>
      <c r="L117" s="16">
        <v>7</v>
      </c>
      <c r="M117" s="84">
        <v>18.427499999999998</v>
      </c>
      <c r="N117" s="74">
        <v>18</v>
      </c>
      <c r="O117" s="66">
        <v>2530</v>
      </c>
      <c r="P117" s="67">
        <f>Table224523467810[[#This Row],[PEMBULATAN]]*O117</f>
        <v>45540</v>
      </c>
    </row>
    <row r="118" spans="1:16" ht="26.25" customHeight="1" x14ac:dyDescent="0.2">
      <c r="A118" s="14"/>
      <c r="B118" s="14"/>
      <c r="C118" s="75" t="s">
        <v>717</v>
      </c>
      <c r="D118" s="80" t="s">
        <v>50</v>
      </c>
      <c r="E118" s="13">
        <v>44430</v>
      </c>
      <c r="F118" s="78" t="s">
        <v>599</v>
      </c>
      <c r="G118" s="13">
        <v>44433</v>
      </c>
      <c r="H118" s="79" t="s">
        <v>600</v>
      </c>
      <c r="I118" s="16">
        <v>40</v>
      </c>
      <c r="J118" s="16">
        <v>26</v>
      </c>
      <c r="K118" s="16">
        <v>30</v>
      </c>
      <c r="L118" s="16">
        <v>6</v>
      </c>
      <c r="M118" s="84">
        <v>7.8</v>
      </c>
      <c r="N118" s="74">
        <v>8</v>
      </c>
      <c r="O118" s="66">
        <v>2530</v>
      </c>
      <c r="P118" s="67">
        <f>Table224523467810[[#This Row],[PEMBULATAN]]*O118</f>
        <v>20240</v>
      </c>
    </row>
    <row r="119" spans="1:16" ht="26.25" customHeight="1" x14ac:dyDescent="0.2">
      <c r="A119" s="14"/>
      <c r="B119" s="14"/>
      <c r="C119" s="75" t="s">
        <v>718</v>
      </c>
      <c r="D119" s="80" t="s">
        <v>50</v>
      </c>
      <c r="E119" s="13">
        <v>44430</v>
      </c>
      <c r="F119" s="78" t="s">
        <v>599</v>
      </c>
      <c r="G119" s="13">
        <v>44433</v>
      </c>
      <c r="H119" s="79" t="s">
        <v>600</v>
      </c>
      <c r="I119" s="16">
        <v>23</v>
      </c>
      <c r="J119" s="16">
        <v>60</v>
      </c>
      <c r="K119" s="16">
        <v>50</v>
      </c>
      <c r="L119" s="16">
        <v>12</v>
      </c>
      <c r="M119" s="84">
        <v>17.25</v>
      </c>
      <c r="N119" s="74">
        <v>17</v>
      </c>
      <c r="O119" s="66">
        <v>2530</v>
      </c>
      <c r="P119" s="67">
        <f>Table224523467810[[#This Row],[PEMBULATAN]]*O119</f>
        <v>43010</v>
      </c>
    </row>
    <row r="120" spans="1:16" ht="26.25" customHeight="1" x14ac:dyDescent="0.2">
      <c r="A120" s="14"/>
      <c r="B120" s="14"/>
      <c r="C120" s="75" t="s">
        <v>719</v>
      </c>
      <c r="D120" s="80" t="s">
        <v>50</v>
      </c>
      <c r="E120" s="13">
        <v>44430</v>
      </c>
      <c r="F120" s="78" t="s">
        <v>599</v>
      </c>
      <c r="G120" s="13">
        <v>44433</v>
      </c>
      <c r="H120" s="79" t="s">
        <v>600</v>
      </c>
      <c r="I120" s="16">
        <v>83</v>
      </c>
      <c r="J120" s="16">
        <v>24</v>
      </c>
      <c r="K120" s="16">
        <v>16</v>
      </c>
      <c r="L120" s="16">
        <v>1</v>
      </c>
      <c r="M120" s="84">
        <v>7.968</v>
      </c>
      <c r="N120" s="74">
        <v>8</v>
      </c>
      <c r="O120" s="66">
        <v>2530</v>
      </c>
      <c r="P120" s="67">
        <f>Table224523467810[[#This Row],[PEMBULATAN]]*O120</f>
        <v>20240</v>
      </c>
    </row>
    <row r="121" spans="1:16" ht="26.25" customHeight="1" x14ac:dyDescent="0.2">
      <c r="A121" s="14"/>
      <c r="B121" s="93"/>
      <c r="C121" s="75" t="s">
        <v>720</v>
      </c>
      <c r="D121" s="80" t="s">
        <v>50</v>
      </c>
      <c r="E121" s="13">
        <v>44430</v>
      </c>
      <c r="F121" s="78" t="s">
        <v>599</v>
      </c>
      <c r="G121" s="13">
        <v>44433</v>
      </c>
      <c r="H121" s="79" t="s">
        <v>600</v>
      </c>
      <c r="I121" s="16">
        <v>65</v>
      </c>
      <c r="J121" s="16">
        <v>46</v>
      </c>
      <c r="K121" s="16">
        <v>18</v>
      </c>
      <c r="L121" s="16">
        <v>7</v>
      </c>
      <c r="M121" s="84">
        <v>13.455</v>
      </c>
      <c r="N121" s="74">
        <v>13</v>
      </c>
      <c r="O121" s="66">
        <v>2530</v>
      </c>
      <c r="P121" s="67">
        <f>Table224523467810[[#This Row],[PEMBULATAN]]*O121</f>
        <v>32890</v>
      </c>
    </row>
    <row r="122" spans="1:16" ht="26.25" customHeight="1" x14ac:dyDescent="0.2">
      <c r="A122" s="14"/>
      <c r="B122" s="14" t="s">
        <v>721</v>
      </c>
      <c r="C122" s="75" t="s">
        <v>722</v>
      </c>
      <c r="D122" s="80" t="s">
        <v>50</v>
      </c>
      <c r="E122" s="13">
        <v>44430</v>
      </c>
      <c r="F122" s="78" t="s">
        <v>599</v>
      </c>
      <c r="G122" s="13">
        <v>44433</v>
      </c>
      <c r="H122" s="79" t="s">
        <v>600</v>
      </c>
      <c r="I122" s="16">
        <v>72</v>
      </c>
      <c r="J122" s="16">
        <v>50</v>
      </c>
      <c r="K122" s="16">
        <v>43</v>
      </c>
      <c r="L122" s="16">
        <v>24</v>
      </c>
      <c r="M122" s="84">
        <v>38.700000000000003</v>
      </c>
      <c r="N122" s="74">
        <v>39</v>
      </c>
      <c r="O122" s="66">
        <v>2530</v>
      </c>
      <c r="P122" s="67">
        <f>Table224523467810[[#This Row],[PEMBULATAN]]*O122</f>
        <v>98670</v>
      </c>
    </row>
    <row r="123" spans="1:16" ht="26.25" customHeight="1" x14ac:dyDescent="0.2">
      <c r="A123" s="14"/>
      <c r="B123" s="14"/>
      <c r="C123" s="75" t="s">
        <v>723</v>
      </c>
      <c r="D123" s="80" t="s">
        <v>50</v>
      </c>
      <c r="E123" s="13">
        <v>44430</v>
      </c>
      <c r="F123" s="78" t="s">
        <v>599</v>
      </c>
      <c r="G123" s="13">
        <v>44433</v>
      </c>
      <c r="H123" s="79" t="s">
        <v>600</v>
      </c>
      <c r="I123" s="16">
        <v>74</v>
      </c>
      <c r="J123" s="16">
        <v>54</v>
      </c>
      <c r="K123" s="16">
        <v>36</v>
      </c>
      <c r="L123" s="16">
        <v>26</v>
      </c>
      <c r="M123" s="84">
        <v>35.963999999999999</v>
      </c>
      <c r="N123" s="74">
        <v>36</v>
      </c>
      <c r="O123" s="66">
        <v>2530</v>
      </c>
      <c r="P123" s="67">
        <f>Table224523467810[[#This Row],[PEMBULATAN]]*O123</f>
        <v>91080</v>
      </c>
    </row>
    <row r="124" spans="1:16" ht="26.25" customHeight="1" x14ac:dyDescent="0.2">
      <c r="A124" s="14"/>
      <c r="B124" s="14"/>
      <c r="C124" s="75" t="s">
        <v>724</v>
      </c>
      <c r="D124" s="80" t="s">
        <v>50</v>
      </c>
      <c r="E124" s="13">
        <v>44430</v>
      </c>
      <c r="F124" s="78" t="s">
        <v>599</v>
      </c>
      <c r="G124" s="13">
        <v>44433</v>
      </c>
      <c r="H124" s="79" t="s">
        <v>600</v>
      </c>
      <c r="I124" s="16">
        <v>60</v>
      </c>
      <c r="J124" s="16">
        <v>50</v>
      </c>
      <c r="K124" s="16">
        <v>30</v>
      </c>
      <c r="L124" s="16">
        <v>10</v>
      </c>
      <c r="M124" s="84">
        <v>22.5</v>
      </c>
      <c r="N124" s="74">
        <v>23</v>
      </c>
      <c r="O124" s="66">
        <v>2530</v>
      </c>
      <c r="P124" s="67">
        <f>Table224523467810[[#This Row],[PEMBULATAN]]*O124</f>
        <v>58190</v>
      </c>
    </row>
    <row r="125" spans="1:16" ht="22.5" customHeight="1" x14ac:dyDescent="0.2">
      <c r="A125" s="119" t="s">
        <v>31</v>
      </c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1"/>
      <c r="M125" s="81">
        <f>SUBTOTAL(109,Table224523467810[KG VOLUME])</f>
        <v>3117.8804999999993</v>
      </c>
      <c r="N125" s="70">
        <f>SUM(N3:N124)</f>
        <v>3139</v>
      </c>
      <c r="O125" s="122">
        <f>SUM(P3:P124)</f>
        <v>7941670</v>
      </c>
      <c r="P125" s="123"/>
    </row>
    <row r="126" spans="1:16" ht="22.5" customHeight="1" x14ac:dyDescent="0.2">
      <c r="A126" s="85"/>
      <c r="B126" s="58" t="s">
        <v>43</v>
      </c>
      <c r="C126" s="57"/>
      <c r="D126" s="59" t="s">
        <v>44</v>
      </c>
      <c r="E126" s="85"/>
      <c r="F126" s="85"/>
      <c r="G126" s="85"/>
      <c r="H126" s="85"/>
      <c r="I126" s="85"/>
      <c r="J126" s="85"/>
      <c r="K126" s="85"/>
      <c r="L126" s="85"/>
      <c r="M126" s="86"/>
      <c r="N126" s="88" t="s">
        <v>51</v>
      </c>
      <c r="O126" s="87"/>
      <c r="P126" s="87">
        <f>O125*10%</f>
        <v>794167</v>
      </c>
    </row>
    <row r="127" spans="1:16" ht="22.5" customHeight="1" thickBot="1" x14ac:dyDescent="0.25">
      <c r="A127" s="85"/>
      <c r="B127" s="58"/>
      <c r="C127" s="57"/>
      <c r="D127" s="59"/>
      <c r="E127" s="85"/>
      <c r="F127" s="85"/>
      <c r="G127" s="85"/>
      <c r="H127" s="85"/>
      <c r="I127" s="85"/>
      <c r="J127" s="85"/>
      <c r="K127" s="85"/>
      <c r="L127" s="85"/>
      <c r="M127" s="86"/>
      <c r="N127" s="99" t="s">
        <v>53</v>
      </c>
      <c r="O127" s="100"/>
      <c r="P127" s="100">
        <f>O125-P126</f>
        <v>7147503</v>
      </c>
    </row>
    <row r="128" spans="1:16" x14ac:dyDescent="0.2">
      <c r="A128" s="11"/>
      <c r="H128" s="65"/>
      <c r="N128" s="64" t="s">
        <v>32</v>
      </c>
      <c r="P128" s="71">
        <f>P127*1%</f>
        <v>71475.03</v>
      </c>
    </row>
    <row r="129" spans="1:16" ht="15.75" thickBot="1" x14ac:dyDescent="0.25">
      <c r="A129" s="11"/>
      <c r="H129" s="65"/>
      <c r="N129" s="64" t="s">
        <v>54</v>
      </c>
      <c r="P129" s="73">
        <f>P127*2%</f>
        <v>142950.06</v>
      </c>
    </row>
    <row r="130" spans="1:16" x14ac:dyDescent="0.2">
      <c r="A130" s="11"/>
      <c r="H130" s="65"/>
      <c r="N130" s="68" t="s">
        <v>33</v>
      </c>
      <c r="O130" s="69"/>
      <c r="P130" s="72">
        <f>P127+P128-P129</f>
        <v>7076027.9700000007</v>
      </c>
    </row>
    <row r="131" spans="1:16" x14ac:dyDescent="0.2">
      <c r="A131" s="11"/>
      <c r="H131" s="65"/>
      <c r="P131" s="73"/>
    </row>
    <row r="132" spans="1:16" x14ac:dyDescent="0.2">
      <c r="A132" s="11"/>
      <c r="H132" s="65"/>
      <c r="O132" s="60"/>
      <c r="P132" s="73"/>
    </row>
    <row r="133" spans="1:16" s="3" customFormat="1" x14ac:dyDescent="0.25">
      <c r="A133" s="11"/>
      <c r="B133" s="2"/>
      <c r="C133" s="2"/>
      <c r="E133" s="12"/>
      <c r="H133" s="65"/>
      <c r="N133" s="15"/>
      <c r="O133" s="15"/>
      <c r="P133" s="15"/>
    </row>
    <row r="134" spans="1:16" s="3" customFormat="1" x14ac:dyDescent="0.25">
      <c r="A134" s="11"/>
      <c r="B134" s="2"/>
      <c r="C134" s="2"/>
      <c r="E134" s="12"/>
      <c r="H134" s="65"/>
      <c r="N134" s="15"/>
      <c r="O134" s="15"/>
      <c r="P134" s="15"/>
    </row>
    <row r="135" spans="1:16" s="3" customFormat="1" x14ac:dyDescent="0.25">
      <c r="A135" s="11"/>
      <c r="B135" s="2"/>
      <c r="C135" s="2"/>
      <c r="E135" s="12"/>
      <c r="H135" s="65"/>
      <c r="N135" s="15"/>
      <c r="O135" s="15"/>
      <c r="P135" s="15"/>
    </row>
    <row r="136" spans="1:16" s="3" customFormat="1" x14ac:dyDescent="0.25">
      <c r="A136" s="11"/>
      <c r="B136" s="2"/>
      <c r="C136" s="2"/>
      <c r="E136" s="12"/>
      <c r="H136" s="65"/>
      <c r="N136" s="15"/>
      <c r="O136" s="15"/>
      <c r="P136" s="15"/>
    </row>
    <row r="137" spans="1:16" s="3" customFormat="1" x14ac:dyDescent="0.25">
      <c r="A137" s="11"/>
      <c r="B137" s="2"/>
      <c r="C137" s="2"/>
      <c r="E137" s="12"/>
      <c r="H137" s="65"/>
      <c r="N137" s="15"/>
      <c r="O137" s="15"/>
      <c r="P137" s="15"/>
    </row>
    <row r="138" spans="1:16" s="3" customFormat="1" x14ac:dyDescent="0.25">
      <c r="A138" s="11"/>
      <c r="B138" s="2"/>
      <c r="C138" s="2"/>
      <c r="E138" s="12"/>
      <c r="H138" s="65"/>
      <c r="N138" s="15"/>
      <c r="O138" s="15"/>
      <c r="P138" s="15"/>
    </row>
    <row r="139" spans="1:16" s="3" customFormat="1" x14ac:dyDescent="0.25">
      <c r="A139" s="11"/>
      <c r="B139" s="2"/>
      <c r="C139" s="2"/>
      <c r="E139" s="12"/>
      <c r="H139" s="65"/>
      <c r="N139" s="15"/>
      <c r="O139" s="15"/>
      <c r="P139" s="15"/>
    </row>
    <row r="140" spans="1:16" s="3" customFormat="1" x14ac:dyDescent="0.25">
      <c r="A140" s="11"/>
      <c r="B140" s="2"/>
      <c r="C140" s="2"/>
      <c r="E140" s="12"/>
      <c r="H140" s="65"/>
      <c r="N140" s="15"/>
      <c r="O140" s="15"/>
      <c r="P140" s="15"/>
    </row>
    <row r="141" spans="1:16" s="3" customFormat="1" x14ac:dyDescent="0.25">
      <c r="A141" s="11"/>
      <c r="B141" s="2"/>
      <c r="C141" s="2"/>
      <c r="E141" s="12"/>
      <c r="H141" s="65"/>
      <c r="N141" s="15"/>
      <c r="O141" s="15"/>
      <c r="P141" s="15"/>
    </row>
    <row r="142" spans="1:16" s="3" customFormat="1" x14ac:dyDescent="0.25">
      <c r="A142" s="11"/>
      <c r="B142" s="2"/>
      <c r="C142" s="2"/>
      <c r="E142" s="12"/>
      <c r="H142" s="65"/>
      <c r="N142" s="15"/>
      <c r="O142" s="15"/>
      <c r="P142" s="15"/>
    </row>
    <row r="143" spans="1:16" s="3" customFormat="1" x14ac:dyDescent="0.25">
      <c r="A143" s="11"/>
      <c r="B143" s="2"/>
      <c r="C143" s="2"/>
      <c r="E143" s="12"/>
      <c r="H143" s="65"/>
      <c r="N143" s="15"/>
      <c r="O143" s="15"/>
      <c r="P143" s="15"/>
    </row>
    <row r="144" spans="1:16" s="3" customFormat="1" x14ac:dyDescent="0.25">
      <c r="A144" s="11"/>
      <c r="B144" s="2"/>
      <c r="C144" s="2"/>
      <c r="E144" s="12"/>
      <c r="H144" s="65"/>
      <c r="N144" s="15"/>
      <c r="O144" s="15"/>
      <c r="P144" s="15"/>
    </row>
  </sheetData>
  <mergeCells count="2">
    <mergeCell ref="A125:L125"/>
    <mergeCell ref="O125:P125"/>
  </mergeCells>
  <conditionalFormatting sqref="B3">
    <cfRule type="duplicateValues" dxfId="329" priority="2"/>
  </conditionalFormatting>
  <conditionalFormatting sqref="B4:B112">
    <cfRule type="duplicateValues" dxfId="328" priority="1"/>
  </conditionalFormatting>
  <conditionalFormatting sqref="B113:B124">
    <cfRule type="duplicateValues" dxfId="327" priority="3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020_Sicepat_Pontianak</vt:lpstr>
      <vt:lpstr>BKI032210030908</vt:lpstr>
      <vt:lpstr>BKI032210034108</vt:lpstr>
      <vt:lpstr>BKI032210034116</vt:lpstr>
      <vt:lpstr>BKI032210034124</vt:lpstr>
      <vt:lpstr>BKI032210034132</vt:lpstr>
      <vt:lpstr>BKI032210034140</vt:lpstr>
      <vt:lpstr>BKI032210034157</vt:lpstr>
      <vt:lpstr>BKI032210034173</vt:lpstr>
      <vt:lpstr>BKI032210034181</vt:lpstr>
      <vt:lpstr>BKI032210034215</vt:lpstr>
      <vt:lpstr>BKI032210034223</vt:lpstr>
      <vt:lpstr>BKI032210035048</vt:lpstr>
      <vt:lpstr>BKI032210034249</vt:lpstr>
      <vt:lpstr>BKI032210034256</vt:lpstr>
      <vt:lpstr>BKI032210034264</vt:lpstr>
      <vt:lpstr>BKI032210034272</vt:lpstr>
      <vt:lpstr>BKI032210034280</vt:lpstr>
      <vt:lpstr>BKI032210034298</vt:lpstr>
      <vt:lpstr>BKI032210034306</vt:lpstr>
      <vt:lpstr>BKI032210034314</vt:lpstr>
      <vt:lpstr>BKI032210034330</vt:lpstr>
      <vt:lpstr>BKI032210034348</vt:lpstr>
      <vt:lpstr>BKI03221003455</vt:lpstr>
      <vt:lpstr>BKI032210034363</vt:lpstr>
      <vt:lpstr>BKI032210034371</vt:lpstr>
      <vt:lpstr>BKI032210034397</vt:lpstr>
      <vt:lpstr>'020_Sicepat_Pontianak'!Print_Titles</vt:lpstr>
      <vt:lpstr>BKI032210030908!Print_Titles</vt:lpstr>
      <vt:lpstr>BKI032210034108!Print_Titles</vt:lpstr>
      <vt:lpstr>BKI032210034116!Print_Titles</vt:lpstr>
      <vt:lpstr>BKI032210034124!Print_Titles</vt:lpstr>
      <vt:lpstr>BKI032210034132!Print_Titles</vt:lpstr>
      <vt:lpstr>BKI032210034140!Print_Titles</vt:lpstr>
      <vt:lpstr>BKI032210034157!Print_Titles</vt:lpstr>
      <vt:lpstr>BKI032210034173!Print_Titles</vt:lpstr>
      <vt:lpstr>BKI032210034181!Print_Titles</vt:lpstr>
      <vt:lpstr>BKI032210034215!Print_Titles</vt:lpstr>
      <vt:lpstr>BKI032210034223!Print_Titles</vt:lpstr>
      <vt:lpstr>BKI032210034249!Print_Titles</vt:lpstr>
      <vt:lpstr>BKI032210034256!Print_Titles</vt:lpstr>
      <vt:lpstr>BKI032210034264!Print_Titles</vt:lpstr>
      <vt:lpstr>BKI032210034272!Print_Titles</vt:lpstr>
      <vt:lpstr>BKI032210034280!Print_Titles</vt:lpstr>
      <vt:lpstr>BKI032210034298!Print_Titles</vt:lpstr>
      <vt:lpstr>BKI032210034306!Print_Titles</vt:lpstr>
      <vt:lpstr>BKI032210034314!Print_Titles</vt:lpstr>
      <vt:lpstr>BKI032210034330!Print_Titles</vt:lpstr>
      <vt:lpstr>BKI032210034348!Print_Titles</vt:lpstr>
      <vt:lpstr>BKI032210034363!Print_Titles</vt:lpstr>
      <vt:lpstr>BKI032210034371!Print_Titles</vt:lpstr>
      <vt:lpstr>BKI032210034397!Print_Titles</vt:lpstr>
      <vt:lpstr>BKI03221003455!Print_Titles</vt:lpstr>
      <vt:lpstr>BKI032210035048!Print_Titles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2021-10-11T04:29:11Z</cp:lastPrinted>
  <dcterms:created xsi:type="dcterms:W3CDTF">2021-07-02T11:08:00Z</dcterms:created>
  <dcterms:modified xsi:type="dcterms:W3CDTF">2021-10-11T04:58:01Z</dcterms:modified>
</cp:coreProperties>
</file>